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HUN ANGGARAN 2019\Laporan\Rekap Pengadaan\"/>
    </mc:Choice>
  </mc:AlternateContent>
  <bookViews>
    <workbookView xWindow="0" yWindow="0" windowWidth="20490" windowHeight="7530" tabRatio="824" activeTab="4"/>
  </bookViews>
  <sheets>
    <sheet name="Konsultan" sheetId="11" r:id="rId1"/>
    <sheet name="Pembangunan" sheetId="13" r:id="rId2"/>
    <sheet name="Plank" sheetId="19" state="hidden" r:id="rId3"/>
    <sheet name="Lelang" sheetId="15" state="hidden" r:id="rId4"/>
    <sheet name="Bahan Material" sheetId="10" r:id="rId5"/>
    <sheet name="Pemeliharaan" sheetId="18" state="hidden" r:id="rId6"/>
    <sheet name="Sheet1" sheetId="17" state="hidden" r:id="rId7"/>
    <sheet name="Perenc PJL" sheetId="7" state="hidden" r:id="rId8"/>
    <sheet name="Perenc SAB" sheetId="8" state="hidden" r:id="rId9"/>
    <sheet name="PJL" sheetId="6" state="hidden" r:id="rId10"/>
    <sheet name="SAB" sheetId="1" state="hidden" r:id="rId11"/>
    <sheet name="Kumuh" sheetId="2" state="hidden" r:id="rId12"/>
    <sheet name="PSU" sheetId="4" state="hidden" r:id="rId13"/>
    <sheet name="Ditail PMJL" sheetId="16" state="hidden" r:id="rId14"/>
    <sheet name="Penataan RTH" sheetId="5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4">'Bahan Material'!$A$1:$K$26</definedName>
    <definedName name="_xlnm.Print_Area" localSheetId="13">'Ditail PMJL'!$A$1:$N$21</definedName>
    <definedName name="_xlnm.Print_Area" localSheetId="0">Konsultan!$A$1:$O$65</definedName>
    <definedName name="_xlnm.Print_Area" localSheetId="11">Kumuh!$A$1:$AC$29</definedName>
    <definedName name="_xlnm.Print_Area" localSheetId="3">Lelang!$A$1:$L$30</definedName>
    <definedName name="_xlnm.Print_Area" localSheetId="1">Pembangunan!$A$1:$K$115</definedName>
    <definedName name="_xlnm.Print_Area" localSheetId="5">Pemeliharaan!$A$1:$Q$32</definedName>
    <definedName name="_xlnm.Print_Area" localSheetId="14">'Penataan RTH'!$A$1:$X$24</definedName>
    <definedName name="_xlnm.Print_Area" localSheetId="7">'Perenc PJL'!$A$1:$W$27</definedName>
    <definedName name="_xlnm.Print_Area" localSheetId="8">'Perenc SAB'!$A$1:$W$29</definedName>
    <definedName name="_xlnm.Print_Area" localSheetId="9">PJL!$A$1:$P$62</definedName>
    <definedName name="_xlnm.Print_Area" localSheetId="2">Plank!$A$1:$H$102</definedName>
    <definedName name="_xlnm.Print_Area" localSheetId="12">PSU!$A$1:$Q$33</definedName>
    <definedName name="_xlnm.Print_Area" localSheetId="10">SAB!$A$1:$Y$44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1" l="1"/>
  <c r="G62" i="11"/>
  <c r="G59" i="11"/>
  <c r="G58" i="11"/>
  <c r="G57" i="11"/>
  <c r="G45" i="11"/>
  <c r="G46" i="11"/>
  <c r="G44" i="11"/>
  <c r="G43" i="11"/>
  <c r="G38" i="11"/>
  <c r="G37" i="11"/>
  <c r="G35" i="11"/>
  <c r="G32" i="11"/>
  <c r="G24" i="11"/>
  <c r="G25" i="11"/>
  <c r="G26" i="11"/>
  <c r="G27" i="11"/>
  <c r="G28" i="11"/>
  <c r="G23" i="11"/>
  <c r="G19" i="11"/>
  <c r="G18" i="11"/>
  <c r="G17" i="11"/>
  <c r="G13" i="11"/>
  <c r="G12" i="11"/>
  <c r="R4" i="11" l="1"/>
  <c r="M66" i="13" l="1"/>
  <c r="B18" i="15" l="1"/>
  <c r="R60" i="11" l="1"/>
  <c r="L87" i="13" l="1"/>
  <c r="F19" i="18" l="1"/>
  <c r="AA20" i="18" l="1"/>
  <c r="AB19" i="18"/>
  <c r="AA19" i="18"/>
  <c r="X19" i="18"/>
  <c r="W19" i="18"/>
  <c r="H19" i="18"/>
  <c r="N18" i="18"/>
  <c r="O18" i="18" s="1"/>
  <c r="P18" i="18" s="1"/>
  <c r="L18" i="18"/>
  <c r="J18" i="18"/>
  <c r="I18" i="18"/>
  <c r="G18" i="18"/>
  <c r="C18" i="18"/>
  <c r="N17" i="18"/>
  <c r="O17" i="18" s="1"/>
  <c r="P17" i="18" s="1"/>
  <c r="L17" i="18"/>
  <c r="J17" i="18"/>
  <c r="I17" i="18"/>
  <c r="G17" i="18"/>
  <c r="C17" i="18"/>
  <c r="N16" i="18"/>
  <c r="O16" i="18" s="1"/>
  <c r="P16" i="18" s="1"/>
  <c r="L16" i="18"/>
  <c r="J16" i="18"/>
  <c r="I16" i="18"/>
  <c r="G16" i="18"/>
  <c r="C16" i="18"/>
  <c r="N15" i="18"/>
  <c r="O15" i="18" s="1"/>
  <c r="P15" i="18" s="1"/>
  <c r="L15" i="18"/>
  <c r="J15" i="18"/>
  <c r="I15" i="18"/>
  <c r="G15" i="18"/>
  <c r="C15" i="18"/>
  <c r="N14" i="18"/>
  <c r="O14" i="18" s="1"/>
  <c r="P14" i="18" s="1"/>
  <c r="L14" i="18"/>
  <c r="J14" i="18"/>
  <c r="I14" i="18"/>
  <c r="G14" i="18"/>
  <c r="C14" i="18"/>
  <c r="N13" i="18"/>
  <c r="O13" i="18" s="1"/>
  <c r="P13" i="18" s="1"/>
  <c r="L13" i="18"/>
  <c r="J13" i="18"/>
  <c r="I13" i="18"/>
  <c r="G13" i="18"/>
  <c r="C13" i="18"/>
  <c r="N12" i="18"/>
  <c r="O12" i="18" s="1"/>
  <c r="P12" i="18" s="1"/>
  <c r="L12" i="18"/>
  <c r="J12" i="18"/>
  <c r="I12" i="18"/>
  <c r="G12" i="18"/>
  <c r="C12" i="18"/>
  <c r="O11" i="18"/>
  <c r="P11" i="18" s="1"/>
  <c r="N11" i="18"/>
  <c r="L11" i="18"/>
  <c r="J11" i="18"/>
  <c r="I11" i="18"/>
  <c r="G11" i="18"/>
  <c r="C11" i="18"/>
  <c r="N10" i="18"/>
  <c r="O10" i="18" s="1"/>
  <c r="P10" i="18" s="1"/>
  <c r="L10" i="18"/>
  <c r="J10" i="18"/>
  <c r="I10" i="18"/>
  <c r="G10" i="18"/>
  <c r="C10" i="18"/>
  <c r="N9" i="18"/>
  <c r="O9" i="18" s="1"/>
  <c r="P9" i="18" s="1"/>
  <c r="L9" i="18"/>
  <c r="J9" i="18"/>
  <c r="I9" i="18"/>
  <c r="G9" i="18"/>
  <c r="C9" i="18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N8" i="18"/>
  <c r="O8" i="18" s="1"/>
  <c r="P8" i="18" s="1"/>
  <c r="L8" i="18"/>
  <c r="J8" i="18"/>
  <c r="I8" i="18"/>
  <c r="G8" i="18"/>
  <c r="C8" i="18"/>
  <c r="J19" i="18" l="1"/>
  <c r="G19" i="18"/>
  <c r="I19" i="18"/>
  <c r="N56" i="13"/>
  <c r="R60" i="13"/>
  <c r="S60" i="13" s="1"/>
  <c r="B19" i="15" l="1"/>
  <c r="J41" i="13" l="1"/>
  <c r="J34" i="13"/>
  <c r="J24" i="13"/>
  <c r="J25" i="13"/>
  <c r="J26" i="13"/>
  <c r="D41" i="13"/>
  <c r="E34" i="13"/>
  <c r="D34" i="13"/>
  <c r="E31" i="13"/>
  <c r="E32" i="13"/>
  <c r="D32" i="13"/>
  <c r="D31" i="13"/>
  <c r="E24" i="13"/>
  <c r="E25" i="13"/>
  <c r="E26" i="13"/>
  <c r="D25" i="13"/>
  <c r="D26" i="13"/>
  <c r="D24" i="13"/>
  <c r="E12" i="13"/>
  <c r="E13" i="13"/>
  <c r="E14" i="13"/>
  <c r="D13" i="13"/>
  <c r="D14" i="13"/>
  <c r="D12" i="13"/>
  <c r="D20" i="15" l="1"/>
  <c r="B20" i="15"/>
  <c r="D19" i="15"/>
  <c r="D18" i="15"/>
  <c r="D17" i="15"/>
  <c r="B17" i="15"/>
  <c r="D15" i="15"/>
  <c r="D16" i="15"/>
  <c r="D14" i="15"/>
  <c r="B15" i="15"/>
  <c r="B16" i="15"/>
  <c r="B14" i="15"/>
  <c r="D12" i="15"/>
  <c r="D13" i="15"/>
  <c r="D11" i="15"/>
  <c r="B13" i="15"/>
  <c r="B12" i="15"/>
  <c r="B11" i="15"/>
  <c r="D10" i="15" l="1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L26" i="4"/>
  <c r="J27" i="4"/>
  <c r="K27" i="4"/>
  <c r="L27" i="4"/>
  <c r="J28" i="4"/>
  <c r="K28" i="4"/>
  <c r="L28" i="4"/>
  <c r="J29" i="4"/>
  <c r="K29" i="4"/>
  <c r="L29" i="4"/>
  <c r="J30" i="4"/>
  <c r="K30" i="4"/>
  <c r="L30" i="4"/>
  <c r="J31" i="4"/>
  <c r="K31" i="4"/>
  <c r="L31" i="4"/>
  <c r="J32" i="4"/>
  <c r="K32" i="4"/>
  <c r="L32" i="4"/>
  <c r="L21" i="4"/>
  <c r="K21" i="4"/>
  <c r="J21" i="4"/>
  <c r="K19" i="4"/>
  <c r="K18" i="4"/>
  <c r="K17" i="4"/>
  <c r="K16" i="4"/>
  <c r="I22" i="4"/>
  <c r="I23" i="4"/>
  <c r="I24" i="4"/>
  <c r="I25" i="4"/>
  <c r="I26" i="4"/>
  <c r="I27" i="4"/>
  <c r="I28" i="4"/>
  <c r="I29" i="4"/>
  <c r="I30" i="4"/>
  <c r="I31" i="4"/>
  <c r="I32" i="4"/>
  <c r="I21" i="4"/>
  <c r="C22" i="4"/>
  <c r="F22" i="4"/>
  <c r="G22" i="4"/>
  <c r="H22" i="4"/>
  <c r="C23" i="4"/>
  <c r="F23" i="4"/>
  <c r="G23" i="4"/>
  <c r="H23" i="4"/>
  <c r="C24" i="4"/>
  <c r="F24" i="4"/>
  <c r="G24" i="4"/>
  <c r="H24" i="4"/>
  <c r="C25" i="4"/>
  <c r="F25" i="4"/>
  <c r="G25" i="4"/>
  <c r="H25" i="4"/>
  <c r="C26" i="4"/>
  <c r="F26" i="4"/>
  <c r="G26" i="4"/>
  <c r="H26" i="4"/>
  <c r="C27" i="4"/>
  <c r="F27" i="4"/>
  <c r="G27" i="4"/>
  <c r="H27" i="4"/>
  <c r="C28" i="4"/>
  <c r="F28" i="4"/>
  <c r="G28" i="4"/>
  <c r="H28" i="4"/>
  <c r="C29" i="4"/>
  <c r="F29" i="4"/>
  <c r="G29" i="4"/>
  <c r="H29" i="4"/>
  <c r="C30" i="4"/>
  <c r="F30" i="4"/>
  <c r="G30" i="4"/>
  <c r="H30" i="4"/>
  <c r="C31" i="4"/>
  <c r="F31" i="4"/>
  <c r="G31" i="4"/>
  <c r="H31" i="4"/>
  <c r="C32" i="4"/>
  <c r="F32" i="4"/>
  <c r="G32" i="4"/>
  <c r="H32" i="4"/>
  <c r="G21" i="4"/>
  <c r="H21" i="4"/>
  <c r="F21" i="4"/>
  <c r="C21" i="4"/>
  <c r="M24" i="2"/>
  <c r="N24" i="2"/>
  <c r="M25" i="2"/>
  <c r="N25" i="2"/>
  <c r="M26" i="2"/>
  <c r="N26" i="2"/>
  <c r="N23" i="2"/>
  <c r="M23" i="2"/>
  <c r="I24" i="2"/>
  <c r="I25" i="2"/>
  <c r="I26" i="2"/>
  <c r="I23" i="2"/>
  <c r="G26" i="2"/>
  <c r="H26" i="2"/>
  <c r="F26" i="2"/>
  <c r="C26" i="2"/>
  <c r="G23" i="2"/>
  <c r="H23" i="2"/>
  <c r="G24" i="2"/>
  <c r="H24" i="2"/>
  <c r="F24" i="2"/>
  <c r="F23" i="2"/>
  <c r="C24" i="2"/>
  <c r="C23" i="2"/>
  <c r="M17" i="2"/>
  <c r="M18" i="2"/>
  <c r="M20" i="2"/>
  <c r="M21" i="2"/>
  <c r="M16" i="2"/>
  <c r="I17" i="2"/>
  <c r="I18" i="2"/>
  <c r="I20" i="2"/>
  <c r="I21" i="2"/>
  <c r="I16" i="2"/>
  <c r="F17" i="2"/>
  <c r="G17" i="2"/>
  <c r="H17" i="2"/>
  <c r="F18" i="2"/>
  <c r="G18" i="2"/>
  <c r="H18" i="2"/>
  <c r="F20" i="2"/>
  <c r="G20" i="2"/>
  <c r="H20" i="2"/>
  <c r="F21" i="2"/>
  <c r="G21" i="2"/>
  <c r="H21" i="2"/>
  <c r="G16" i="2"/>
  <c r="H16" i="2"/>
  <c r="L26" i="1"/>
  <c r="L28" i="1"/>
  <c r="L29" i="1"/>
  <c r="L30" i="1"/>
  <c r="L31" i="1"/>
  <c r="L32" i="1"/>
  <c r="L33" i="1"/>
  <c r="L34" i="1"/>
  <c r="L35" i="1"/>
  <c r="L36" i="1"/>
  <c r="L37" i="1"/>
  <c r="L38" i="1"/>
  <c r="L41" i="1"/>
  <c r="L42" i="1"/>
  <c r="L25" i="1"/>
  <c r="J26" i="1"/>
  <c r="K26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41" i="1"/>
  <c r="K41" i="1"/>
  <c r="J42" i="1"/>
  <c r="K42" i="1"/>
  <c r="K25" i="1"/>
  <c r="J25" i="1"/>
  <c r="I26" i="1"/>
  <c r="I28" i="1"/>
  <c r="I29" i="1"/>
  <c r="I30" i="1"/>
  <c r="I31" i="1"/>
  <c r="I32" i="1"/>
  <c r="I33" i="1"/>
  <c r="I34" i="1"/>
  <c r="I35" i="1"/>
  <c r="I36" i="1"/>
  <c r="I37" i="1"/>
  <c r="I38" i="1"/>
  <c r="I41" i="1"/>
  <c r="I42" i="1"/>
  <c r="I25" i="1"/>
  <c r="G25" i="1"/>
  <c r="H25" i="1"/>
  <c r="G26" i="1"/>
  <c r="H26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8" i="1"/>
  <c r="H38" i="1"/>
  <c r="G41" i="1"/>
  <c r="H41" i="1"/>
  <c r="G42" i="1"/>
  <c r="H42" i="1"/>
  <c r="F42" i="1"/>
  <c r="F41" i="1"/>
  <c r="C42" i="1"/>
  <c r="C41" i="1"/>
  <c r="F38" i="1"/>
  <c r="C38" i="1"/>
  <c r="C29" i="1"/>
  <c r="F29" i="1"/>
  <c r="C30" i="1"/>
  <c r="F30" i="1"/>
  <c r="C31" i="1"/>
  <c r="F31" i="1"/>
  <c r="C32" i="1"/>
  <c r="F32" i="1"/>
  <c r="C33" i="1"/>
  <c r="F33" i="1"/>
  <c r="C34" i="1"/>
  <c r="F34" i="1"/>
  <c r="C35" i="1"/>
  <c r="F35" i="1"/>
  <c r="C36" i="1"/>
  <c r="F36" i="1"/>
  <c r="F28" i="1"/>
  <c r="C28" i="1"/>
  <c r="F26" i="1"/>
  <c r="F25" i="1"/>
  <c r="C26" i="1"/>
  <c r="C25" i="1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24" i="6"/>
  <c r="J18" i="6"/>
  <c r="K18" i="6"/>
  <c r="J19" i="6"/>
  <c r="K19" i="6"/>
  <c r="J20" i="6"/>
  <c r="K20" i="6"/>
  <c r="J21" i="6"/>
  <c r="K21" i="6"/>
  <c r="J22" i="6"/>
  <c r="K22" i="6"/>
  <c r="J24" i="6"/>
  <c r="K24" i="6"/>
  <c r="J25" i="6"/>
  <c r="K25" i="6"/>
  <c r="J26" i="6"/>
  <c r="K26" i="6"/>
  <c r="J27" i="6"/>
  <c r="K27" i="6"/>
  <c r="J28" i="6"/>
  <c r="K28" i="6"/>
  <c r="J29" i="6"/>
  <c r="K29" i="6"/>
  <c r="J30" i="6"/>
  <c r="K30" i="6"/>
  <c r="J31" i="6"/>
  <c r="K31" i="6"/>
  <c r="J32" i="6"/>
  <c r="K32" i="6"/>
  <c r="J33" i="6"/>
  <c r="K33" i="6"/>
  <c r="J34" i="6"/>
  <c r="K34" i="6"/>
  <c r="J35" i="6"/>
  <c r="K35" i="6"/>
  <c r="J36" i="6"/>
  <c r="K36" i="6"/>
  <c r="J37" i="6"/>
  <c r="K37" i="6"/>
  <c r="J38" i="6"/>
  <c r="K38" i="6"/>
  <c r="J39" i="6"/>
  <c r="K39" i="6"/>
  <c r="J40" i="6"/>
  <c r="K40" i="6"/>
  <c r="J41" i="6"/>
  <c r="K41" i="6"/>
  <c r="J42" i="6"/>
  <c r="K42" i="6"/>
  <c r="J43" i="6"/>
  <c r="K43" i="6"/>
  <c r="J44" i="6"/>
  <c r="K44" i="6"/>
  <c r="J45" i="6"/>
  <c r="K45" i="6"/>
  <c r="J46" i="6"/>
  <c r="K46" i="6"/>
  <c r="J47" i="6"/>
  <c r="K47" i="6"/>
  <c r="J48" i="6"/>
  <c r="K48" i="6"/>
  <c r="J49" i="6"/>
  <c r="K49" i="6"/>
  <c r="J50" i="6"/>
  <c r="K50" i="6"/>
  <c r="J51" i="6"/>
  <c r="K51" i="6"/>
  <c r="J52" i="6"/>
  <c r="K52" i="6"/>
  <c r="J53" i="6"/>
  <c r="K53" i="6"/>
  <c r="J54" i="6"/>
  <c r="K54" i="6"/>
  <c r="J55" i="6"/>
  <c r="K55" i="6"/>
  <c r="J56" i="6"/>
  <c r="K56" i="6"/>
  <c r="J57" i="6"/>
  <c r="K57" i="6"/>
  <c r="J58" i="6"/>
  <c r="K58" i="6"/>
  <c r="K17" i="6"/>
  <c r="I24" i="6"/>
  <c r="F25" i="6"/>
  <c r="H25" i="6"/>
  <c r="F26" i="6"/>
  <c r="G26" i="6"/>
  <c r="H26" i="6"/>
  <c r="F27" i="6"/>
  <c r="G27" i="6"/>
  <c r="H27" i="6"/>
  <c r="F28" i="6"/>
  <c r="G28" i="6"/>
  <c r="H28" i="6"/>
  <c r="F29" i="6"/>
  <c r="G29" i="6"/>
  <c r="H29" i="6"/>
  <c r="F30" i="6"/>
  <c r="G30" i="6"/>
  <c r="H30" i="6"/>
  <c r="F31" i="6"/>
  <c r="G31" i="6"/>
  <c r="H31" i="6"/>
  <c r="F32" i="6"/>
  <c r="G32" i="6"/>
  <c r="H32" i="6"/>
  <c r="F33" i="6"/>
  <c r="G33" i="6"/>
  <c r="H33" i="6"/>
  <c r="F34" i="6"/>
  <c r="G34" i="6"/>
  <c r="H34" i="6"/>
  <c r="F35" i="6"/>
  <c r="G35" i="6"/>
  <c r="H35" i="6"/>
  <c r="F36" i="6"/>
  <c r="G36" i="6"/>
  <c r="H36" i="6"/>
  <c r="F37" i="6"/>
  <c r="H37" i="6"/>
  <c r="F38" i="6"/>
  <c r="G38" i="6"/>
  <c r="H38" i="6"/>
  <c r="F39" i="6"/>
  <c r="G39" i="6"/>
  <c r="H39" i="6"/>
  <c r="F40" i="6"/>
  <c r="G40" i="6"/>
  <c r="H40" i="6"/>
  <c r="F41" i="6"/>
  <c r="G41" i="6"/>
  <c r="H41" i="6"/>
  <c r="F42" i="6"/>
  <c r="G42" i="6"/>
  <c r="H42" i="6"/>
  <c r="F43" i="6"/>
  <c r="G43" i="6"/>
  <c r="H43" i="6"/>
  <c r="F44" i="6"/>
  <c r="H44" i="6"/>
  <c r="F45" i="6"/>
  <c r="G45" i="6"/>
  <c r="H45" i="6"/>
  <c r="F46" i="6"/>
  <c r="G46" i="6"/>
  <c r="H46" i="6"/>
  <c r="F47" i="6"/>
  <c r="G47" i="6"/>
  <c r="H47" i="6"/>
  <c r="F48" i="6"/>
  <c r="G48" i="6"/>
  <c r="H48" i="6"/>
  <c r="F49" i="6"/>
  <c r="G49" i="6"/>
  <c r="H49" i="6"/>
  <c r="F50" i="6"/>
  <c r="G50" i="6"/>
  <c r="H50" i="6"/>
  <c r="F51" i="6"/>
  <c r="G51" i="6"/>
  <c r="H51" i="6"/>
  <c r="F52" i="6"/>
  <c r="G52" i="6"/>
  <c r="H52" i="6"/>
  <c r="F53" i="6"/>
  <c r="G53" i="6"/>
  <c r="H53" i="6"/>
  <c r="F54" i="6"/>
  <c r="G54" i="6"/>
  <c r="H54" i="6"/>
  <c r="F55" i="6"/>
  <c r="G55" i="6"/>
  <c r="H55" i="6"/>
  <c r="F56" i="6"/>
  <c r="G56" i="6"/>
  <c r="H56" i="6"/>
  <c r="F57" i="6"/>
  <c r="G57" i="6"/>
  <c r="H57" i="6"/>
  <c r="F58" i="6"/>
  <c r="G58" i="6"/>
  <c r="H58" i="6"/>
  <c r="G24" i="6"/>
  <c r="H24" i="6"/>
  <c r="F24" i="6"/>
  <c r="C25" i="6"/>
  <c r="D25" i="6"/>
  <c r="C26" i="6"/>
  <c r="D26" i="6"/>
  <c r="E26" i="6"/>
  <c r="C27" i="6"/>
  <c r="D27" i="6"/>
  <c r="E27" i="6"/>
  <c r="C28" i="6"/>
  <c r="D28" i="6"/>
  <c r="E28" i="6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D24" i="6"/>
  <c r="E24" i="6"/>
  <c r="C24" i="6"/>
  <c r="P19" i="1"/>
  <c r="P20" i="1"/>
  <c r="P21" i="1"/>
  <c r="P22" i="1"/>
  <c r="P23" i="1"/>
  <c r="P18" i="1"/>
  <c r="L19" i="1"/>
  <c r="L20" i="1"/>
  <c r="L21" i="1"/>
  <c r="L22" i="1"/>
  <c r="L23" i="1"/>
  <c r="L18" i="1"/>
  <c r="J19" i="1"/>
  <c r="J20" i="1"/>
  <c r="J21" i="1"/>
  <c r="J22" i="1"/>
  <c r="J23" i="1"/>
  <c r="J18" i="1"/>
  <c r="I19" i="1"/>
  <c r="I20" i="1"/>
  <c r="I21" i="1"/>
  <c r="I22" i="1"/>
  <c r="I23" i="1"/>
  <c r="I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G18" i="1"/>
  <c r="H18" i="1"/>
  <c r="F18" i="1"/>
  <c r="C23" i="1"/>
  <c r="C22" i="1"/>
  <c r="C21" i="1"/>
  <c r="C20" i="1"/>
  <c r="C19" i="1"/>
  <c r="C18" i="1"/>
  <c r="O19" i="5"/>
  <c r="O17" i="5"/>
  <c r="K19" i="5"/>
  <c r="K17" i="5"/>
  <c r="J19" i="5"/>
  <c r="J17" i="5"/>
  <c r="I19" i="5"/>
  <c r="I17" i="5"/>
  <c r="G17" i="5"/>
  <c r="H17" i="5"/>
  <c r="G19" i="5"/>
  <c r="H19" i="5"/>
  <c r="F19" i="5"/>
  <c r="F17" i="5"/>
  <c r="C19" i="5"/>
  <c r="C17" i="5"/>
  <c r="R53" i="11"/>
  <c r="R52" i="11"/>
  <c r="L17" i="4"/>
  <c r="L18" i="4"/>
  <c r="L19" i="4"/>
  <c r="L16" i="4"/>
  <c r="I17" i="4"/>
  <c r="I18" i="4"/>
  <c r="I19" i="4"/>
  <c r="I16" i="4"/>
  <c r="G17" i="4"/>
  <c r="H17" i="4"/>
  <c r="G18" i="4"/>
  <c r="H18" i="4"/>
  <c r="G19" i="4"/>
  <c r="H19" i="4"/>
  <c r="H16" i="4"/>
  <c r="G16" i="4"/>
  <c r="F17" i="4"/>
  <c r="F18" i="4"/>
  <c r="F19" i="4"/>
  <c r="F16" i="4"/>
  <c r="C17" i="4"/>
  <c r="C18" i="4"/>
  <c r="C19" i="4"/>
  <c r="C16" i="4"/>
  <c r="C21" i="2"/>
  <c r="C20" i="2"/>
  <c r="F16" i="2"/>
  <c r="C17" i="2"/>
  <c r="C18" i="2"/>
  <c r="C16" i="2"/>
  <c r="R36" i="11"/>
  <c r="P18" i="6"/>
  <c r="P19" i="6"/>
  <c r="P20" i="6"/>
  <c r="P21" i="6"/>
  <c r="P22" i="6"/>
  <c r="P17" i="6"/>
  <c r="L18" i="6"/>
  <c r="L19" i="6"/>
  <c r="L20" i="6"/>
  <c r="L21" i="6"/>
  <c r="L22" i="6"/>
  <c r="L17" i="6"/>
  <c r="I22" i="6"/>
  <c r="J17" i="6"/>
  <c r="I18" i="6"/>
  <c r="I19" i="6"/>
  <c r="I20" i="6"/>
  <c r="I21" i="6"/>
  <c r="I17" i="6"/>
  <c r="H18" i="6"/>
  <c r="H19" i="6"/>
  <c r="H20" i="6"/>
  <c r="H21" i="6"/>
  <c r="H22" i="6"/>
  <c r="H17" i="6"/>
  <c r="G18" i="6"/>
  <c r="G19" i="6"/>
  <c r="G20" i="6"/>
  <c r="G21" i="6"/>
  <c r="G22" i="6"/>
  <c r="G17" i="6"/>
  <c r="F18" i="6"/>
  <c r="F19" i="6"/>
  <c r="F20" i="6"/>
  <c r="F21" i="6"/>
  <c r="F22" i="6"/>
  <c r="F17" i="6"/>
  <c r="C18" i="6"/>
  <c r="C19" i="6"/>
  <c r="C20" i="6"/>
  <c r="C21" i="6"/>
  <c r="C22" i="6"/>
  <c r="C17" i="6"/>
  <c r="R26" i="11"/>
  <c r="R25" i="11"/>
  <c r="R28" i="11"/>
  <c r="O18" i="8"/>
  <c r="O19" i="8"/>
  <c r="O17" i="8"/>
  <c r="K18" i="8"/>
  <c r="K19" i="8"/>
  <c r="K17" i="8"/>
  <c r="J18" i="8"/>
  <c r="J19" i="8"/>
  <c r="J17" i="8"/>
  <c r="I18" i="8"/>
  <c r="I19" i="8"/>
  <c r="I17" i="8"/>
  <c r="F18" i="8"/>
  <c r="G18" i="8"/>
  <c r="H18" i="8"/>
  <c r="F19" i="8"/>
  <c r="G19" i="8"/>
  <c r="H19" i="8"/>
  <c r="G17" i="8"/>
  <c r="H17" i="8"/>
  <c r="F17" i="8"/>
  <c r="C18" i="8"/>
  <c r="C19" i="8"/>
  <c r="C17" i="8"/>
  <c r="O18" i="7"/>
  <c r="O17" i="7"/>
  <c r="K18" i="7"/>
  <c r="K17" i="7"/>
  <c r="J18" i="7"/>
  <c r="J17" i="7"/>
  <c r="I18" i="7"/>
  <c r="I17" i="7"/>
  <c r="H18" i="7"/>
  <c r="H17" i="7"/>
  <c r="G18" i="7"/>
  <c r="G17" i="7"/>
  <c r="F18" i="7"/>
  <c r="F17" i="7"/>
  <c r="C17" i="7"/>
  <c r="D14" i="10" l="1"/>
  <c r="F20" i="16" l="1"/>
  <c r="E30" i="16" l="1"/>
  <c r="G30" i="16" s="1"/>
  <c r="E29" i="16"/>
  <c r="G29" i="16" s="1"/>
  <c r="G31" i="16" s="1"/>
  <c r="B26" i="16"/>
  <c r="G23" i="16"/>
  <c r="H20" i="16"/>
  <c r="G20" i="16"/>
  <c r="E20" i="16"/>
  <c r="H21" i="16" l="1"/>
  <c r="H23" i="16" s="1"/>
  <c r="G24" i="16"/>
  <c r="G32" i="16" s="1"/>
  <c r="R14" i="11" l="1"/>
  <c r="R51" i="11" l="1"/>
  <c r="R54" i="11"/>
  <c r="R50" i="11"/>
  <c r="R40" i="11"/>
  <c r="R41" i="11"/>
  <c r="R34" i="11"/>
  <c r="R33" i="11"/>
  <c r="R32" i="11"/>
  <c r="R31" i="11"/>
  <c r="R27" i="11"/>
  <c r="R22" i="11"/>
  <c r="R19" i="11"/>
  <c r="R18" i="11"/>
  <c r="R17" i="11"/>
  <c r="R13" i="11"/>
  <c r="G25" i="6"/>
  <c r="E25" i="6"/>
  <c r="G37" i="6"/>
  <c r="E37" i="6" l="1"/>
  <c r="G44" i="6" l="1"/>
  <c r="E44" i="6"/>
</calcChain>
</file>

<file path=xl/sharedStrings.xml><?xml version="1.0" encoding="utf-8"?>
<sst xmlns="http://schemas.openxmlformats.org/spreadsheetml/2006/main" count="2046" uniqueCount="554">
  <si>
    <t>PEMERINTAH KOTA SERANG</t>
  </si>
  <si>
    <t>DINAS PERUMAHAN RAKYAT DAN KAWASAN PERMUKIMAN</t>
  </si>
  <si>
    <t>LAPORAN HASIL KEGIATAN</t>
  </si>
  <si>
    <t>PROGRAM</t>
  </si>
  <si>
    <t>KEGIATAN</t>
  </si>
  <si>
    <t>PAGU ANGGARAN</t>
  </si>
  <si>
    <t>:</t>
  </si>
  <si>
    <t>: 1. APBD Murni</t>
  </si>
  <si>
    <t xml:space="preserve">  2. APBD Perubahan</t>
  </si>
  <si>
    <t>KONTRAK</t>
  </si>
  <si>
    <t>No</t>
  </si>
  <si>
    <t>Nama Paket</t>
  </si>
  <si>
    <t>Pekerjaan</t>
  </si>
  <si>
    <t>Jenis</t>
  </si>
  <si>
    <t>(*)</t>
  </si>
  <si>
    <t>Sumber</t>
  </si>
  <si>
    <t>Dana</t>
  </si>
  <si>
    <t>Sisa</t>
  </si>
  <si>
    <t>Kontrak</t>
  </si>
  <si>
    <t>/SPK</t>
  </si>
  <si>
    <t>Nomor Kontrak</t>
  </si>
  <si>
    <t>Waktu</t>
  </si>
  <si>
    <t>Pelaksanaan</t>
  </si>
  <si>
    <t>Pelaksana</t>
  </si>
  <si>
    <t>Program Fisik/Non Fisik</t>
  </si>
  <si>
    <t>Rencana</t>
  </si>
  <si>
    <t>Realisasi</t>
  </si>
  <si>
    <t>Deviasi</t>
  </si>
  <si>
    <t>Keterangan</t>
  </si>
  <si>
    <t>Jasa Konsultansi Perencanaan</t>
  </si>
  <si>
    <t>Jasa Konsultansi Pengawasan</t>
  </si>
  <si>
    <t>Belanja Modal Drainase</t>
  </si>
  <si>
    <t>A</t>
  </si>
  <si>
    <t>B</t>
  </si>
  <si>
    <t>C</t>
  </si>
  <si>
    <t>D</t>
  </si>
  <si>
    <t>E</t>
  </si>
  <si>
    <t>PL</t>
  </si>
  <si>
    <t>APBD Kota</t>
  </si>
  <si>
    <t>Nilai</t>
  </si>
  <si>
    <t>Terkontrak</t>
  </si>
  <si>
    <t>: Fasilitasi pembangunan prasarana dan sarana dasar pemukiman di kawasan kumuh</t>
  </si>
  <si>
    <t>Belanja Modal Drainase Jalan</t>
  </si>
  <si>
    <t>Belanja Modal Paving Block</t>
  </si>
  <si>
    <t xml:space="preserve">: Pengelolaan Ruang Terbuka Hijau (RTH) </t>
  </si>
  <si>
    <t>: Penataan RTH</t>
  </si>
  <si>
    <t>Belanja Modal</t>
  </si>
  <si>
    <t>: Perencanaan Jalan Lingkungan</t>
  </si>
  <si>
    <t>Jasa Konsultansi Perencanaan Drainase</t>
  </si>
  <si>
    <t>: Perencanaan air bersih dan sanitasi dasar permukiman</t>
  </si>
  <si>
    <t>√</t>
  </si>
  <si>
    <t>DIREKTUR</t>
  </si>
  <si>
    <t>NPWP</t>
  </si>
  <si>
    <t>ALAMAT</t>
  </si>
  <si>
    <t>REK</t>
  </si>
  <si>
    <t>BANK</t>
  </si>
  <si>
    <t>SITU</t>
  </si>
  <si>
    <t>SIUP</t>
  </si>
  <si>
    <t>TDP</t>
  </si>
  <si>
    <t>Terbayar</t>
  </si>
  <si>
    <t>PHO</t>
  </si>
  <si>
    <t>Tanggal</t>
  </si>
  <si>
    <t>SPK</t>
  </si>
  <si>
    <t>Tanggal SPK</t>
  </si>
  <si>
    <t>Pemeliharaan Jalan Lingkungan</t>
  </si>
  <si>
    <t>KODE REKENING</t>
  </si>
  <si>
    <t>Koring</t>
  </si>
  <si>
    <t xml:space="preserve">  2. APBD DAK</t>
  </si>
  <si>
    <t xml:space="preserve">  3. APBD Perubahan</t>
  </si>
  <si>
    <t>5.2.3.60.10</t>
  </si>
  <si>
    <t>Pagu</t>
  </si>
  <si>
    <t>5.2.3.67.03</t>
  </si>
  <si>
    <t>: Lingkungan Sehat Permukiman</t>
  </si>
  <si>
    <t xml:space="preserve">: Penyediaan Sarana Air Bersih dan Sanitasi Dasar Terutama Bagi Masyrakat Berpenghasilan Rendah Permukiman </t>
  </si>
  <si>
    <t>: 1.1.04.1.1.04.01.26.001</t>
  </si>
  <si>
    <t>5.2.2.23.03</t>
  </si>
  <si>
    <t>Belanja modal Pengadaan Bangunan Pembawa Air Bersih</t>
  </si>
  <si>
    <t>Pembangunan Peningkatan Kawasan Kumuh</t>
  </si>
  <si>
    <t xml:space="preserve">: 1.1.04.1.1.04.01.17.008 </t>
  </si>
  <si>
    <t>: Pembangunan Prasarana dan Sarana Utilitas Permukiman
Pembangunan Prasarana dan Sarana Utilitas Permukiman</t>
  </si>
  <si>
    <t>: Pengembangan Permukiman</t>
  </si>
  <si>
    <t>: Pemberdayaan komunitas Permukiman</t>
  </si>
  <si>
    <t xml:space="preserve">: 1.1.04.1.1.04.01.25.003 </t>
  </si>
  <si>
    <t>TAHUN ANGGARAN 2018</t>
  </si>
  <si>
    <t>5.2.3.60.04</t>
  </si>
  <si>
    <t xml:space="preserve">: 1.1.04.1.1.04.01.26.002 </t>
  </si>
  <si>
    <t xml:space="preserve">: Lingkungan Sehat Permukiman </t>
  </si>
  <si>
    <t>5.2.2.21.02</t>
  </si>
  <si>
    <t xml:space="preserve">: 1.1.04.1.1.04.01.24.005 </t>
  </si>
  <si>
    <t>5.2.3.49.11</t>
  </si>
  <si>
    <t xml:space="preserve">: 1.1.04.1.1.04.01.25.001 </t>
  </si>
  <si>
    <t xml:space="preserve">: 1.1.04.1.1.04.01.25.004 </t>
  </si>
  <si>
    <t>: Pemeliharaan jalan dan Drainase Permukiman</t>
  </si>
  <si>
    <t>: Peningkatan Jalan Lingkungan</t>
  </si>
  <si>
    <t xml:space="preserve">: 1.1.04.1.1.04.01.25.002 </t>
  </si>
  <si>
    <t>I</t>
  </si>
  <si>
    <t xml:space="preserve">Penyediaan Sarana Air Bersih dan Sanitasi Dasar Terutama Bagi Masyrakat Berpenghasilan Rendah Permukiman </t>
  </si>
  <si>
    <t>II</t>
  </si>
  <si>
    <t>Fasilitasi pembangunan prasarana dan sarana dasar pemukiman di kawasan kumuh</t>
  </si>
  <si>
    <t>III</t>
  </si>
  <si>
    <t>IV</t>
  </si>
  <si>
    <t>Perencanaan air bersih dan sanitasi dasar permukiman</t>
  </si>
  <si>
    <t>V</t>
  </si>
  <si>
    <t>VI</t>
  </si>
  <si>
    <t>VII</t>
  </si>
  <si>
    <t>Perencanaan Jalan Lingkungan</t>
  </si>
  <si>
    <t>Pembangunan Prasarana dan Sarana Utilitas Permukiman</t>
  </si>
  <si>
    <t>P.Heru</t>
  </si>
  <si>
    <t>P.Gingin</t>
  </si>
  <si>
    <t>P.Entang</t>
  </si>
  <si>
    <t>P. Sanukri</t>
  </si>
  <si>
    <t>P.Daus</t>
  </si>
  <si>
    <t>Gaha</t>
  </si>
  <si>
    <t>Agi</t>
  </si>
  <si>
    <t>Bu Yanti</t>
  </si>
  <si>
    <t>Ipan</t>
  </si>
  <si>
    <t>Gogon</t>
  </si>
  <si>
    <t>Kontak</t>
  </si>
  <si>
    <t>PENINGKATAN JALAN LINGKUNGAN</t>
  </si>
  <si>
    <t>REKAP KONTRAK KONSTRUKSI</t>
  </si>
  <si>
    <t>Penataan RTH</t>
  </si>
  <si>
    <t>Jasa Konsultansi Pengawasan Pembangunan Drainase (Prbhn)</t>
  </si>
  <si>
    <t>Peningkatan Jalan Lingkungan</t>
  </si>
  <si>
    <t>Penyediaan Jaringan Perpipaan</t>
  </si>
  <si>
    <t>Peningkatan Kawasan Kumuh</t>
  </si>
  <si>
    <t>agi</t>
  </si>
  <si>
    <t>gaha</t>
  </si>
  <si>
    <t>gogon</t>
  </si>
  <si>
    <t>bu yanti</t>
  </si>
  <si>
    <t>REKAP PEMELIHARAAN 2018</t>
  </si>
  <si>
    <t>DINAS PERUMAHAN RAKYAT DAN KAWASAN PERMUKIMAN KOTA SERANG</t>
  </si>
  <si>
    <t>NO</t>
  </si>
  <si>
    <t>LOKASI</t>
  </si>
  <si>
    <t>TERKONTRAK</t>
  </si>
  <si>
    <t xml:space="preserve">UPAH </t>
  </si>
  <si>
    <t>ALAT</t>
  </si>
  <si>
    <t>TANGGAL SPK</t>
  </si>
  <si>
    <t>AKHIR PEKERJAAN</t>
  </si>
  <si>
    <t>BAPPP</t>
  </si>
  <si>
    <t>awal pekerjaan</t>
  </si>
  <si>
    <t>sewa alat</t>
  </si>
  <si>
    <t>M2</t>
  </si>
  <si>
    <t>JUMLAH</t>
  </si>
  <si>
    <t>HPS</t>
  </si>
  <si>
    <t>PML</t>
  </si>
  <si>
    <t>VOL</t>
  </si>
  <si>
    <t>Larap Perencanaan Penanganan Kumuh Kel. Banten Kec. Kasemen</t>
  </si>
  <si>
    <t>Kel. Bendung Kec. Kasemen</t>
  </si>
  <si>
    <t>Kel. Banten Kec. Kasemen</t>
  </si>
  <si>
    <t>Pengawasan Pembangunan Saluran Drainase</t>
  </si>
  <si>
    <t>Kelurahan Kilasah Kecamatan Kasemen (Saluran U Dicth dan Turap / TPT)</t>
  </si>
  <si>
    <t>Pengawasan Pembangunan Peningkatan
Kawasan Kumuh</t>
  </si>
  <si>
    <t>Kp. Sepang Baru RT. 16/06 Kel. Sepang Kec. Taktakan</t>
  </si>
  <si>
    <t>Kp. Sadiah RT. 01/01 Kel. Warung Jaud Kec. Kasemen</t>
  </si>
  <si>
    <t>Kp. Kuranji RT. 02/01 Kel. Kuranji Kec. Taktakan</t>
  </si>
  <si>
    <t>Kp. Lemah Abang Gede RT. 13/03 Kel.
Warung Jaud Kec. Kasemen</t>
  </si>
  <si>
    <t>Kp. Sumberan Kel. Warung Jaud Kec.
Kasemen</t>
  </si>
  <si>
    <t>Kp. Cibening Kel. Bendung Kec. Kasemen</t>
  </si>
  <si>
    <t>Kp. Kebasiran Kel. Sawah Luhur Kec.
Kasemen</t>
  </si>
  <si>
    <t>Kp. nyapah pasar barat RT. 03/01 Kel. Nyapah
Kec. Walantaka</t>
  </si>
  <si>
    <t>Lingk. Ciwaru RT. 03/06 Kel. Banjar Agung
Kec. Cipocok Jaya</t>
  </si>
  <si>
    <t>Lingk. Tembong Kidul RT. 02/03 Kel. Tembong
Kec. Cipocok Jaya</t>
  </si>
  <si>
    <t>Kp. Tembong RT. 01/07 Kel. Tembong Kec.
Cipocok Jaya</t>
  </si>
  <si>
    <t>Lingk. Nancang Masjid Rauhotul Falah Kel.
Karundang Kec. Cipocok Jaya</t>
  </si>
  <si>
    <t>Jalan Link. Sewor Kel. Banjarsari Kec. Cipocok Jaya</t>
  </si>
  <si>
    <t>PAGU</t>
  </si>
  <si>
    <t>Jl Raya Jakarta Km 3 Pakupatan Prisma Kel. Penancangan Kec. Cipocok Jaya</t>
  </si>
  <si>
    <t>Kp. Cengkok Kec. Cipocok Jaya</t>
  </si>
  <si>
    <t>Pakupatan Kec. Cipocok Jaya</t>
  </si>
  <si>
    <t>Jaling Sapiah kel. Penancangan Kec. Cipocok Jaya</t>
  </si>
  <si>
    <t>Legok Dalem Kel. Drangong Kec. Taktakan</t>
  </si>
  <si>
    <t>Kp. Sumberan Kel. Warung Jaud Kec. Kasemen</t>
  </si>
  <si>
    <t>Kp. Bogeg Kel. Banjar Agung Kec. Cipocok Jaya</t>
  </si>
  <si>
    <t>Kel. Pipitan Kec. Walantaka</t>
  </si>
  <si>
    <t>Pembangunan/Revitalisasi Taman Kecamatan Kasemen</t>
  </si>
  <si>
    <t>Pembangunan/Revitalisasi Taman Kecamatan Taktakan</t>
  </si>
  <si>
    <t>Pembangunan / Revitalisasi Taman</t>
  </si>
  <si>
    <t>Perencanaan Revitalisasi Gapura Selamat Datang/Jalan RS. Sari Asih, Jalan Parung dan Jalan Pom B</t>
  </si>
  <si>
    <t>Kp. Bojong Honje - kali Binong Kel. Pasuluhan Kec. Walantaka</t>
  </si>
  <si>
    <t>Jalan Sipon sampai Nyapah Kantor Kel. Nyapah Kec. Walantaka</t>
  </si>
  <si>
    <t>Jalan kampung nyapah pasar barat RT.01/01 Kel. Nyapah Kec. Walantaka</t>
  </si>
  <si>
    <t>Kp. Cigoer Barat RT. 03/05 Kel. Nyapah Kec. Walantaka</t>
  </si>
  <si>
    <t>Kp. Nyapah Cerlang Kel. Nyapah Kec. Walantaka</t>
  </si>
  <si>
    <t>Link. Batu Raja RT. 08/17 &amp; Link. Muncung RT. 01/02 Kel. Sumur Pecung Kec. Serang</t>
  </si>
  <si>
    <t>Kp. Cilampang Kel. Unyur Kec. Serang</t>
  </si>
  <si>
    <t>Kp. Sukamanah RT. 01/04 Kel. Cimuncang Kec. Serang</t>
  </si>
  <si>
    <t>Jl. Giok RT. 01/17 Kel. Sumur Pecung Kec. Serang</t>
  </si>
  <si>
    <t>Kp. Benggala RT. 01/10 Kel. Cipare Kec. Serang</t>
  </si>
  <si>
    <t>Kp. Sandiang RT. 07/03 Kel. Cipete Kec. Serang</t>
  </si>
  <si>
    <t>Kp. Sempu Kelapa Endep MAN 2 kel. Cipare Kec. Serang</t>
  </si>
  <si>
    <t>Gang Merpati dan Cendrawasih Komp. Bungur Indah RT3 RW5</t>
  </si>
  <si>
    <t>Kp. Pabuaran RT. 10/01 Kel. Sukajaya Kec. Curug</t>
  </si>
  <si>
    <t>Kp. Gowok Kepuh - Makam Cibera RT.09/03 Kel. Sukajaya Kec. Curug</t>
  </si>
  <si>
    <t>Kp. Bojot RT. 2,3,4 RW. 02 Kel. Pancalaksana Kec. Curug</t>
  </si>
  <si>
    <t>Kp. Jakung Legok RT. 01/01 Kel. Cilowong Kec. Taktakan</t>
  </si>
  <si>
    <t>Kp. Jakung Palima RT. 03/08 Kel. Cilowong Kec. Taktakan</t>
  </si>
  <si>
    <t>Link. Makmur Jaya RT. 03/09 Kel. Drangong Kec. Taktakan</t>
  </si>
  <si>
    <t>Kp. Pasir Gadung RT. 11/06 Kel. Cilowong Kec. Taktakan</t>
  </si>
  <si>
    <t>Link. Legok Assalam RT. 01/01 Kel. Drangong Kec. Taktakan</t>
  </si>
  <si>
    <t>Kp. Majalawang RT. 02/01 Kel. Umbul Tengah Kec. Taktakan</t>
  </si>
  <si>
    <t>Kp. Kronjen RT. 03/04 Kel. Kasemen</t>
  </si>
  <si>
    <t>Kp. Sukabela RT. 03-04 RW.01 Kel. Kasemen</t>
  </si>
  <si>
    <t>Kp. Bendung (02) Kel. Bendung Kec. Kasemen</t>
  </si>
  <si>
    <t>Kp. Bendung (01) Kel. Bendung Kec. Kasemen</t>
  </si>
  <si>
    <t>Kp. Kendal Rt. 09-03 Kel. Margaluyu Kec. Kasemen</t>
  </si>
  <si>
    <t>Kp. Butik Manik RT.1-7 Kel. Banjarsari Kec. Cipocok Jaya</t>
  </si>
  <si>
    <t>Kandang Kurung RT.2-6 Kel. Gelam Kec. Cipocok Jaya</t>
  </si>
  <si>
    <t>Kp. Jagarayu RT.1-2 Kel. Gelam Kec. Cipocok Jaya</t>
  </si>
  <si>
    <t>Kp. Karundang Cipager RT. 03/05 Gang 99 Kel. Karundang Kec. Cipocok Jaya</t>
  </si>
  <si>
    <t>Lingkungan Pakupatan Kecamatan Cipocok Jaya</t>
  </si>
  <si>
    <t>Belanja modal Pengadaan Bangunan Air Bersih/Baku</t>
  </si>
  <si>
    <t>Perluasan SPAM Perpipaan melalui Pemanfaatan Idle Capacity Sistem Penyediaan Air Minum (SPAM) Terbangun</t>
  </si>
  <si>
    <t>Optimaslisasi SPAM Rawan Air Minum Kecamatan Kasemen</t>
  </si>
  <si>
    <t>Optimaslisasi SPAM Rawan Air Minum Kecamatan Serang</t>
  </si>
  <si>
    <t>Kp. Cikoak RT. 22/04 Kel. Cilowong Kec. Taktakan</t>
  </si>
  <si>
    <t>Belanja Modal Kran Umum</t>
  </si>
  <si>
    <t>Kp. Terwana Kiata RT. 05/01 Kel. Mesjid
Priyayi Kec. Kasemen</t>
  </si>
  <si>
    <t>Jasa Konsultansi Pengawasan Pembangunan
Kran Umum</t>
  </si>
  <si>
    <t>5.2.2.60.10</t>
  </si>
  <si>
    <t>Link. Legok Dalam RT. 02/02 Kel. Drangong Kec. Taktakan</t>
  </si>
  <si>
    <t>Link. Drangong RT. 01/07 Kel. Drangong Kec. Taktakan</t>
  </si>
  <si>
    <t>Link. Taman Sijaga RW. 08 Kel. Drangong Kec. Taktakan</t>
  </si>
  <si>
    <t>Kp. Munjul RT. 01 Kel. Umbul Tengah Kec. Taktakan</t>
  </si>
  <si>
    <t>Kp. Masigit Tegal RT. 04/01 Kel. Mesjid Priyayi Kec. Kasemen</t>
  </si>
  <si>
    <t>Kp. Ciwedus RT. 03/02 Kel. Mesjid Priyayi Kec. Kasemen</t>
  </si>
  <si>
    <t>Kp. Warung Pasar RT. 23/05 Kel. Warung Jaud Kec. Kasemen</t>
  </si>
  <si>
    <t>Kp. Warung Jaud RT. 21/05 Kel. Warung Jaud Kec. Kasemen</t>
  </si>
  <si>
    <t>Pengawasan Pembangunan Saluran Drainase Kec. Taktakan</t>
  </si>
  <si>
    <t>Pengawasan Pembangunan Saluran Drainase Kec. Kasemen</t>
  </si>
  <si>
    <t>Penyediaan Jaringan Perpipaan Kios MBR di KPW Banten</t>
  </si>
  <si>
    <t>DAK</t>
  </si>
  <si>
    <t>Jasa Konsultansi Pengawasan Optimaslisasi SPAM Rawan Air Minum Kecamatan Kasemen (DAK)</t>
  </si>
  <si>
    <t>Jasa Konsultansi Pengawasan Optimaslisasi SPAM Rawan Air Minum Kecamatan Serang (DAK)</t>
  </si>
  <si>
    <t>Jasa Konsultansi Perencanaan Drainase Kec. Curug, Kec. Walantaka dan Cipocok Jaya</t>
  </si>
  <si>
    <t>Jasa Konsultansi Perencanaan Kran Umum Kec. Curug, Kec. Walantaka dan Cipocok Jaya</t>
  </si>
  <si>
    <t>Jasa Konsultansi Perencanaan Jaringan Perpipaan Kec. Serang dan Kec. Kasemen</t>
  </si>
  <si>
    <t>Penyusunan Perencanaan Jalan Lingkungan Kec. Serang, Kec. Taktakan &amp; Kec. Kasemen</t>
  </si>
  <si>
    <t>Penyusunan Perencanaan Jalan Lingkungan Kec. Curug, Kec. Walantaka &amp; Kec. Cipocok Jaya</t>
  </si>
  <si>
    <t>Jasa Konsultansi Pengawasan Peningkatan Jalan Kec. Cipocok Jaya</t>
  </si>
  <si>
    <t>Jasa Konsultansi Pengawasan Paving Block Kec. Kasemen</t>
  </si>
  <si>
    <t>Jasa Konsultansi Pengawasan Paving Block Kec. Walantaka</t>
  </si>
  <si>
    <t>Jasa Konsultansi Pengawasan Paving Block Kec. Cipocok jaya</t>
  </si>
  <si>
    <t>PENYEDIAAN SARANA AIR BERSIH DAN SANITASI DASAR TERUTAMA BAGI MASYRAKAT BERPENGHASILAN RENDAH PERMUKIMAN</t>
  </si>
  <si>
    <t>FASILITASI PEMBANGUNAN PRASARANA DAN SARANA DASAR PEMUKIMAN DI KAWASAN KUMUH</t>
  </si>
  <si>
    <t>PEMBANGUNAN PRASARANA DAN SARANA UTILITAS PERMUKIMAN</t>
  </si>
  <si>
    <t>TAHUN ANGGARAN 2019</t>
  </si>
  <si>
    <t>Jasa Konsultansi Pengawasan Paving Block Kec. Taktakan</t>
  </si>
  <si>
    <t>Kel. Nyapah Kec. Walantaka</t>
  </si>
  <si>
    <t>Kel. Pasuluhan Kec. Walantaka</t>
  </si>
  <si>
    <t>Kel. Sumur Pecung Kec. Serang</t>
  </si>
  <si>
    <t>Kel. Unyur Kec. Serang</t>
  </si>
  <si>
    <t>Kel. Cimuncang Kec. Serang</t>
  </si>
  <si>
    <t>Kel. Cipare Kec. Serang</t>
  </si>
  <si>
    <t>Kel. Cipete Kec. Curug</t>
  </si>
  <si>
    <t>Kp. Sandiang RT. 07/03 Kel. Cipete Kec. Curug</t>
  </si>
  <si>
    <t>Kel. Cilowong Kec. Taktakan</t>
  </si>
  <si>
    <t>Kel. Drangong Kec. Taktakan</t>
  </si>
  <si>
    <t>Kel. Kasemen Kec. Kasemen</t>
  </si>
  <si>
    <t>Kel. Margaluyu Kec. Kasemen</t>
  </si>
  <si>
    <t>Kel. Warung Jaud Kec. Kasemen</t>
  </si>
  <si>
    <t>Kubang - Cikepu</t>
  </si>
  <si>
    <t>Kel. Gelam Kec. Cipocok Jaya</t>
  </si>
  <si>
    <t>Kel. Karundang Kec. Cipocok Jaya</t>
  </si>
  <si>
    <t>Kel. Penancangan Kec. Cipocok Jaya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</si>
  <si>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</si>
  <si>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</si>
  <si>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</si>
  <si>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</si>
  <si>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</si>
  <si>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</si>
  <si>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</si>
  <si>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</si>
  <si>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</si>
  <si>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</si>
  <si>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</si>
  <si>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Kel. Sukajaya Kec. Curug</t>
  </si>
  <si>
    <t>Kel. Pancalaksana Kec. Curug</t>
  </si>
  <si>
    <t>R</t>
  </si>
  <si>
    <t>Kel. Umbul Tengah Kec. Taktakan</t>
  </si>
  <si>
    <t>S</t>
  </si>
  <si>
    <t>Kel. Banjarsari Kec. Cipocok Jaya</t>
  </si>
  <si>
    <t>T</t>
  </si>
  <si>
    <t>Kec. Kasemen</t>
  </si>
  <si>
    <t>Kec. Serang</t>
  </si>
  <si>
    <t>Jaling</t>
  </si>
  <si>
    <t>KU</t>
  </si>
  <si>
    <t>Kel. Mesjid Priyayi Kec. Kasemen</t>
  </si>
  <si>
    <t>Kp. Terwana Kiata RT. 05/01 Kel. Mesjid Priyayi Kec. Kasemen</t>
  </si>
  <si>
    <t>PMJL</t>
  </si>
  <si>
    <t>PSU</t>
  </si>
  <si>
    <t>Drn</t>
  </si>
  <si>
    <t>Kel. Sepang Kec. Taktakan</t>
  </si>
  <si>
    <t>Kel. Kuranji Kec. Taktakan</t>
  </si>
  <si>
    <t>Kel. Sawah Luhur Kec. Kasemen</t>
  </si>
  <si>
    <t>Lingk. Pesanggrahan RT. 03/05 Kel. Walantaka Kec. Walantaka</t>
  </si>
  <si>
    <t>Kel. Walantaka Kec. Walantaka</t>
  </si>
  <si>
    <t>Kel. Banjar Agung Kec. Cipocok Jaya</t>
  </si>
  <si>
    <t>Lingk. Ciwaru RT. 03/06 Kel. Banjar Agung Kec. Cipocok Jaya</t>
  </si>
  <si>
    <t>Lingk. Tembong Kidul RT. 02/03 Kel. Tembong Kec. Cipocok Jaya</t>
  </si>
  <si>
    <t>Kel. Tembong Kec. Cipocok Jaya</t>
  </si>
  <si>
    <t>Kp. Tembong RT. 01/07 Kel. Tembong Kec. Cipocok Jaya</t>
  </si>
  <si>
    <t>U</t>
  </si>
  <si>
    <t>W</t>
  </si>
  <si>
    <t>X</t>
  </si>
  <si>
    <t>Y</t>
  </si>
  <si>
    <t>Z</t>
  </si>
  <si>
    <t>AA</t>
  </si>
  <si>
    <t>BB</t>
  </si>
  <si>
    <t>Ket</t>
  </si>
  <si>
    <t>Kp. Lamaran Cibomo Kec. Kasemen</t>
  </si>
  <si>
    <t>Kp. Lemah Abang Kec. Kasemen</t>
  </si>
  <si>
    <t>Drainase</t>
  </si>
  <si>
    <t>P. Dedi/ 081808313076</t>
  </si>
  <si>
    <t>CV. GH2</t>
  </si>
  <si>
    <t>CV. MUTIARA AGEUNG</t>
  </si>
  <si>
    <t>CV. BILIONARE SEVEN</t>
  </si>
  <si>
    <t>CV. TIARA CITRA ABADI</t>
  </si>
  <si>
    <t>CV. AGRI CITRA PERKASA</t>
  </si>
  <si>
    <t>CV. A2</t>
  </si>
  <si>
    <t>CV. SINAR HARAPAN</t>
  </si>
  <si>
    <t>CV. MUGI JAYA PERKASA</t>
  </si>
  <si>
    <t>CV. DUA BINTANG SEJATI</t>
  </si>
  <si>
    <t>CV. PUTRA JAYA KARTA</t>
  </si>
  <si>
    <t>CV. BOGAN</t>
  </si>
  <si>
    <t>Bu Titin</t>
  </si>
  <si>
    <t>CV. RIZKY PUTRA CONTRACTOR</t>
  </si>
  <si>
    <t>CV. ALIFIA</t>
  </si>
  <si>
    <t>Kiki/</t>
  </si>
  <si>
    <t>CV. AGRAPANA</t>
  </si>
  <si>
    <t>CV. GRIA PUTRA BRILIANT</t>
  </si>
  <si>
    <t>CV. SINAR BANTEN</t>
  </si>
  <si>
    <t>Arif</t>
  </si>
  <si>
    <t>P. Bedi</t>
  </si>
  <si>
    <t>Buyan</t>
  </si>
  <si>
    <t>Mukti</t>
  </si>
  <si>
    <t>Pmjl</t>
  </si>
  <si>
    <t>Pjl</t>
  </si>
  <si>
    <t>SAB</t>
  </si>
  <si>
    <t>Kumuh</t>
  </si>
  <si>
    <t>Paving</t>
  </si>
  <si>
    <t>Jlmh</t>
  </si>
  <si>
    <t>Blm</t>
  </si>
  <si>
    <t>CV. NUSANTARA ALAM</t>
  </si>
  <si>
    <t>CV. ANGGREK EMAS</t>
  </si>
  <si>
    <t>CV. SEMBILAN PUTRA PERKASA</t>
  </si>
  <si>
    <t>REKAP PEMELIHARAAN 2019</t>
  </si>
  <si>
    <t>DPRKP KOTA SERANG</t>
  </si>
  <si>
    <t>VOLUME</t>
  </si>
  <si>
    <t>JUMLAH BAHAN</t>
  </si>
  <si>
    <t>KETERANGAN</t>
  </si>
  <si>
    <t>m2</t>
  </si>
  <si>
    <t>daus</t>
  </si>
  <si>
    <t>mad</t>
  </si>
  <si>
    <t>Belom Fix Lokasi</t>
  </si>
  <si>
    <t>640/01</t>
  </si>
  <si>
    <t>640/02</t>
  </si>
  <si>
    <t>640/03</t>
  </si>
  <si>
    <t>640/04</t>
  </si>
  <si>
    <t>640/05</t>
  </si>
  <si>
    <t>640/06</t>
  </si>
  <si>
    <t>640/07</t>
  </si>
  <si>
    <t>640/08</t>
  </si>
  <si>
    <t>640/09</t>
  </si>
  <si>
    <t>640/10</t>
  </si>
  <si>
    <t>640/11</t>
  </si>
  <si>
    <t>640/12</t>
  </si>
  <si>
    <t>640/13</t>
  </si>
  <si>
    <t>640/14</t>
  </si>
  <si>
    <t>640/15</t>
  </si>
  <si>
    <t>640/16</t>
  </si>
  <si>
    <t>640/17</t>
  </si>
  <si>
    <t>640/18</t>
  </si>
  <si>
    <t>640/19</t>
  </si>
  <si>
    <t>640/20</t>
  </si>
  <si>
    <t>640/21</t>
  </si>
  <si>
    <t>640/22</t>
  </si>
  <si>
    <t>640/23</t>
  </si>
  <si>
    <t>640/24</t>
  </si>
  <si>
    <t>640/25</t>
  </si>
  <si>
    <t>26/02/2019</t>
  </si>
  <si>
    <t>27/02/2019</t>
  </si>
  <si>
    <t>28/02/2019</t>
  </si>
  <si>
    <t>05/03/2019</t>
  </si>
  <si>
    <t>06/03/2019</t>
  </si>
  <si>
    <t>/SPK/PSU/PERKIM-DPRKP/II/2019</t>
  </si>
  <si>
    <t>/SPK/DRN-NUSP/PERKIM-DPRKP/II/2019</t>
  </si>
  <si>
    <t>/SPK/KU-SAB/PERKIM-DPRKP/II/2019</t>
  </si>
  <si>
    <t>/SPK/DRN-SAB/PERKIM-DPRKP/II/2019</t>
  </si>
  <si>
    <t>CV. DIMIKA DUTA RAYA</t>
  </si>
  <si>
    <t>/SPK/PSU/PERKIM-DPRKP/III/2019</t>
  </si>
  <si>
    <t>Kp. Kebasiran Kel. Sawah Luhur Kec. Kasemen</t>
  </si>
  <si>
    <t>Kp. Nyapah Pasar Barat RT. 03/01 Kel. Nyapah Kec. Walantaka</t>
  </si>
  <si>
    <t>Kp. Lemah Abang Gede RT. 13/03 Kel. Warung Jaud Kec. Kasemen</t>
  </si>
  <si>
    <t>CV. JAYALALANA BANTEN</t>
  </si>
  <si>
    <t>CV. MITRA USAHA PRATAMA</t>
  </si>
  <si>
    <t>CV. OPAT SAGARA REZEKI</t>
  </si>
  <si>
    <t>CV. Fifa Bersama</t>
  </si>
  <si>
    <t>CV. Cahaya Negara</t>
  </si>
  <si>
    <t>CV. Karya Pratama Konsulindo</t>
  </si>
  <si>
    <t>CV. Jayalalana Banten</t>
  </si>
  <si>
    <t>CV. Oman Putra</t>
  </si>
  <si>
    <t>CV. Putri Sakti Mandiri</t>
  </si>
  <si>
    <t>PERUSAHAAN</t>
  </si>
  <si>
    <t>CV. FARREL SIDQI</t>
  </si>
  <si>
    <t>Lingk. Nancang Masjid Rauhotul Falah Kel. Karundang Kec. Cipocok Jaya</t>
  </si>
  <si>
    <t>Jalan Lingk. Sewor Kel. Banjarsari Kec. Cipocok Jaya</t>
  </si>
  <si>
    <t>Jalan Raya Jakarta Km.3 Pakupatan Prisma Kel. Penancangan Kec. Cipocok Jaya</t>
  </si>
  <si>
    <t>Jaling Sapiah Kel. Penancangan Kec. Cipocok Jaya</t>
  </si>
  <si>
    <t>Jasa Konsultansi Pengawasan Peningkatan Jalan Kec. Serang</t>
  </si>
  <si>
    <t>Jasa Konsultansi Pengawasan Peningkatan Jalan Kec. Walantaka</t>
  </si>
  <si>
    <t>Jasa Konsultansi Pengawasan Peningkatan Jalan Kec. Curug</t>
  </si>
  <si>
    <t>Jasa Konsultansi Pengawasan Peningkatan Jalan Kec. Taktakan</t>
  </si>
  <si>
    <t>Jasa Konsultansi Pengawasan Peningkatan Jalan Kec. Kasemen</t>
  </si>
  <si>
    <t>H.Delun</t>
  </si>
  <si>
    <t>P.Pram</t>
  </si>
  <si>
    <t>PT. BINA SPASIA MANDIRI</t>
  </si>
  <si>
    <t>PT. WIRA KARYA RIDHOUTAMA</t>
  </si>
  <si>
    <t>PT. TANOERAYA KONSULTAN</t>
  </si>
  <si>
    <t>PT. KONSEP DESAIN KONSULINDO</t>
  </si>
  <si>
    <t>PT. MATRIKS TEKNIK KONSULTAMA</t>
  </si>
  <si>
    <t>P.Adi</t>
  </si>
  <si>
    <t>P.Moko</t>
  </si>
  <si>
    <t>CV. IZZA PUTRI MANDIRI</t>
  </si>
  <si>
    <t>CV. ALVIZ PRATAMA</t>
  </si>
  <si>
    <t>PT. SIES KONSULTAMA</t>
  </si>
  <si>
    <t>PT. RINJANI JASA CONSULTANT</t>
  </si>
  <si>
    <t>PT. ARMUDI PRADANA KONSULTAN</t>
  </si>
  <si>
    <t>PT. ARDIANA DWI YASA CONSULTANT</t>
  </si>
  <si>
    <t>PT. GEMILANG BERKAH KONSULTAN</t>
  </si>
  <si>
    <t>CV. Nurbuat</t>
  </si>
  <si>
    <t>CV. Dwi Perkasa</t>
  </si>
  <si>
    <t>Asep</t>
  </si>
  <si>
    <t>Perusahaan</t>
  </si>
  <si>
    <t>Cetak</t>
  </si>
  <si>
    <t>Ambil</t>
  </si>
  <si>
    <t>Bayar</t>
  </si>
  <si>
    <t>CV. Refica</t>
  </si>
  <si>
    <t>CV. Anugrah Sahabat Sejahtera</t>
  </si>
  <si>
    <t>CV. Mega Jaya Abadi</t>
  </si>
  <si>
    <t>CV. TRIKARSA MEDIA KONSULTAN</t>
  </si>
  <si>
    <t>Review Jasa Konsultansi Perencanaan</t>
  </si>
  <si>
    <t>Penyusunan DED Skala Lingkungan Kel. Banten Kec. Kasemen</t>
  </si>
  <si>
    <t>P. Entang</t>
  </si>
  <si>
    <t>16/04/2019</t>
  </si>
  <si>
    <t>Kelurahan Kilasah Kecamatan Kasemen (Paving Block, Saluran Drainase dan Turap / TPT)</t>
  </si>
  <si>
    <t>VIII</t>
  </si>
  <si>
    <t>Penyediaan Sarana Air Bersih dan Sanitasi Dasar Terutama Bagi Masyrakat Berpenghasilan Rendah Permukiman (DAK)</t>
  </si>
  <si>
    <t>CV. SIMETRIS KONSULTAN</t>
  </si>
  <si>
    <t>CV. VERTICAL HORIZON</t>
  </si>
  <si>
    <t>PT. RADITYA KARYA KONSULTAN</t>
  </si>
  <si>
    <t>15/04/2019</t>
  </si>
  <si>
    <t>/SPK/Perenc-PJL/PERKIM-DPRKP/IV/2019</t>
  </si>
  <si>
    <t>/SPK/Perenc-DRN/PERKIM-DPRKP/IV/2019</t>
  </si>
  <si>
    <t>/SPK/Perenc-KU/PERKIM-DPRKP/IV/2019</t>
  </si>
  <si>
    <t>/SPK/Perenc-PIPA/PERKIM-DPRKP/IV/2019</t>
  </si>
  <si>
    <t>/SPK/Perenc-Kumuh/PERKIM-DPRKP/IV/2019</t>
  </si>
  <si>
    <t>/SPK/Larap-Kumuh/PERKIM-DPRKP/IV/2019</t>
  </si>
  <si>
    <t>/SPK/Skala-Lingk./PERKIM-DPRKP/IV/2019</t>
  </si>
  <si>
    <t>/SPK/Pgwsn-Paving/PERKIM-DPRKP/II/2019</t>
  </si>
  <si>
    <t>CV. FIFA BERSAMA</t>
  </si>
  <si>
    <t>CV. CAHAYA NEGARA</t>
  </si>
  <si>
    <t>CV. KARYA PERSADA KREASI</t>
  </si>
  <si>
    <t>CV. SANDY GRAPHIA</t>
  </si>
  <si>
    <t>PT. MUTIARA BANTEN CITRA RAYA</t>
  </si>
  <si>
    <t>CV. CIMUNCANG RAYA</t>
  </si>
  <si>
    <t>CV. DWI PERKASA</t>
  </si>
  <si>
    <t>CV. MALAMIKHA UTAMA</t>
  </si>
  <si>
    <t>CV. ARKAN PUTRA MANDIRI</t>
  </si>
  <si>
    <t>CV. SENTRA BUANA MAKMUR</t>
  </si>
  <si>
    <t>CV. AURA NABIL PRATAMA</t>
  </si>
  <si>
    <t>CV. NURBUAT</t>
  </si>
  <si>
    <t>08/04/2019</t>
  </si>
  <si>
    <t>09/04/2019</t>
  </si>
  <si>
    <t>10/04/2019</t>
  </si>
  <si>
    <t>11/04/2019</t>
  </si>
  <si>
    <t>12/04/2019</t>
  </si>
  <si>
    <t>/SPK/PJL/PERKIM-DPRKP/IV/2019</t>
  </si>
  <si>
    <t>CV. WIRA SANTIKA</t>
  </si>
  <si>
    <t>CV. TRI KARYA KONSULTAN</t>
  </si>
  <si>
    <t>/SPK/Review-Kumuh/PERKIM-DPRKP/IV/2019</t>
  </si>
  <si>
    <t>Jasa Konsultansi Perencanaan Kumuh Kel. Banten Kec. Kasemen</t>
  </si>
  <si>
    <t>CV. SETIA KARYA KONSULTAN</t>
  </si>
  <si>
    <t>/SPK/Pgwsn-DRN.SAB/PERKIM-DPRKP/II/2019</t>
  </si>
  <si>
    <t>/SPK/Pgwsn-DRN.Kumuh/PERKIM-DPRKP/II/2019</t>
  </si>
  <si>
    <t>CV. SINAR CAHAYA ABADI</t>
  </si>
  <si>
    <t>CV. BAYU KHARISMA</t>
  </si>
  <si>
    <t>CV. GOLDEN BANANA</t>
  </si>
  <si>
    <t>P. Adiyanto</t>
  </si>
  <si>
    <t>CV. ANGGREK MAS</t>
  </si>
  <si>
    <t>CV. TRADISI KONSULTAN</t>
  </si>
  <si>
    <t>P. Edi</t>
  </si>
  <si>
    <t>PT. MITRA DESIGN ENGINEERING</t>
  </si>
  <si>
    <t>/SPK/Pgwsn-PJL/PERKIM-DPRKP/IV/2019</t>
  </si>
  <si>
    <t>/SPK/Pgwsn-DRN.SAB/PERKIM-DPRKP/2019</t>
  </si>
  <si>
    <t>PEMERINTAH KOTA SERANG TA.2019</t>
  </si>
  <si>
    <t>REKAPITULASI PEKERJAAN JASA KONSULTANSI</t>
  </si>
  <si>
    <t>CV. MUZAPLAN WAHANA KONSULTAN</t>
  </si>
  <si>
    <t>11/02/2019</t>
  </si>
  <si>
    <t>15/02/2019</t>
  </si>
  <si>
    <t>20/02/2019</t>
  </si>
  <si>
    <t>25/02/2019</t>
  </si>
  <si>
    <t>04/03/2019</t>
  </si>
  <si>
    <t>08/03/2019</t>
  </si>
  <si>
    <t>CV. BIGHI KONSULTAN</t>
  </si>
  <si>
    <t>CV. DWINDO KERSA TEKNIK</t>
  </si>
  <si>
    <t>CV. NIAGATAMA KONSULTAN</t>
  </si>
  <si>
    <t>CV. RENIA CONTRACTOR</t>
  </si>
  <si>
    <t>H. Yani</t>
  </si>
  <si>
    <t>CV. SANGGA RAKSA</t>
  </si>
  <si>
    <t>P. Jamil</t>
  </si>
  <si>
    <t>/SPK/Pgwsn-Kaw.Kumuh/PERKIM-DPRKP/2019</t>
  </si>
  <si>
    <t>/SPK/Pgwsn-SPAM.Serang/PERKIM-DPRKP/V/2019</t>
  </si>
  <si>
    <t>27/05/2019</t>
  </si>
  <si>
    <t>08/07/2019</t>
  </si>
  <si>
    <t>09/07/2019</t>
  </si>
  <si>
    <t>10/07/2019</t>
  </si>
  <si>
    <t>07/07/2019</t>
  </si>
  <si>
    <t>06/07/2019</t>
  </si>
  <si>
    <t>24/05/2019</t>
  </si>
  <si>
    <t>25/05/2019</t>
  </si>
  <si>
    <t>21/06/2019</t>
  </si>
  <si>
    <t>21/06/2020</t>
  </si>
  <si>
    <t>18/09/2019</t>
  </si>
  <si>
    <t>26/05/2019</t>
  </si>
  <si>
    <t>02/08/2019</t>
  </si>
  <si>
    <t>03/08/2019</t>
  </si>
  <si>
    <t>Proses Lelang</t>
  </si>
  <si>
    <t>Lelang Ulang</t>
  </si>
  <si>
    <t>Proses BA</t>
  </si>
  <si>
    <t>Selesai Pekerjaan</t>
  </si>
  <si>
    <t>14/06/2019</t>
  </si>
  <si>
    <t>Addendum Waktu</t>
  </si>
  <si>
    <t>06/06/2019</t>
  </si>
  <si>
    <t>15/05/2019</t>
  </si>
  <si>
    <t>15/06/2019</t>
  </si>
  <si>
    <t>15/06/2020</t>
  </si>
  <si>
    <t>15/06/2021</t>
  </si>
  <si>
    <t>24/08/2019</t>
  </si>
  <si>
    <t>CV.MUSTIKA BANTEN PERKASA</t>
  </si>
  <si>
    <t>-</t>
  </si>
  <si>
    <t>CV. SINAR PURNAMA</t>
  </si>
  <si>
    <t>CIPTA MUDA PERKASA</t>
  </si>
  <si>
    <t>PENYEDIAAN AIR BERSIH DAN SANITASI DASAR BAGI MASYARAKAT MISKIN</t>
  </si>
  <si>
    <t>/SP/PPK/SPAM-Serang/PERKIM-DPRKP/V/2019</t>
  </si>
  <si>
    <t>620/01</t>
  </si>
  <si>
    <t>620/02</t>
  </si>
  <si>
    <t>/SP/PPK/SPAM-Kasemen/PERKIM-DPRKP/V/2019</t>
  </si>
  <si>
    <t>01/03/2019</t>
  </si>
  <si>
    <t>11/03/2019</t>
  </si>
  <si>
    <t>18/03/2019</t>
  </si>
  <si>
    <t>22/03/2019</t>
  </si>
  <si>
    <t>CV. MUSTIKA DEWI MANDIRI</t>
  </si>
  <si>
    <t>CV. REZI PUTRA MANDIRI</t>
  </si>
  <si>
    <t>/SPK/PMJL/PPK/PERKIM-DPRKP/2019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</si>
</sst>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-[$Rp-421]* #,##0.00_-;\-[$Rp-421]* #,##0.00_-;_-[$Rp-421]* &quot;-&quot;??_-;_-@_-"/>
    <numFmt numFmtId="165" formatCode="_-[$Rp-421]* #,##0_-;\-[$Rp-421]* #,##0_-;_-[$Rp-421]* &quot;-&quot;??_-;_-@_-"/>
    <numFmt numFmtId="166" formatCode="_(* #,##0.00_);_(* \(#,##0.00\);_(* &quot;-&quot;_);_(@_)"/>
    <numFmt numFmtId="167" formatCode="[$-421]dd\ mmmm\ yyyy;@"/>
    <numFmt numFmtId="168" formatCode="_(* #,##0_);_(* \(#,##0\);_(* &quot;-&quot;_);_(@_)"/>
    <numFmt numFmtId="169" formatCode="_(* #,##0.00_);_(* \(#,##0.00\);_(* &quot;-&quot;??_);_(@_)"/>
  </numFmts>
  <fonts count="1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6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"/>
    </font>
    <font>
      <b/>
      <sz val="16"/>
      <name val="Calibri"/>
      <family val="2"/>
      <scheme val="minor"/>
    </font>
    <font>
      <b/>
      <sz val="11"/>
      <color theme="0"/>
      <name val="Calibri"/>
      <family val="2"/>
      <charset val="1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mediumGray">
        <bgColor theme="0"/>
      </patternFill>
    </fill>
    <fill>
      <patternFill patternType="lightGray">
        <bgColor theme="0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497">
    <xf numFmtId="0" fontId="0" fillId="0" borderId="0" xfId="0"/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165" fontId="0" fillId="0" borderId="0" xfId="0" applyNumberFormat="1" applyAlignment="1">
      <alignment vertical="center"/>
    </xf>
    <xf numFmtId="165" fontId="1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top"/>
    </xf>
    <xf numFmtId="165" fontId="0" fillId="0" borderId="10" xfId="0" applyNumberFormat="1" applyBorder="1" applyAlignment="1">
      <alignment vertical="center"/>
    </xf>
    <xf numFmtId="165" fontId="0" fillId="0" borderId="11" xfId="0" applyNumberFormat="1" applyBorder="1" applyAlignment="1">
      <alignment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3" xfId="0" quotePrefix="1" applyNumberFormat="1" applyBorder="1" applyAlignment="1">
      <alignment vertical="center"/>
    </xf>
    <xf numFmtId="0" fontId="0" fillId="0" borderId="0" xfId="0" applyNumberFormat="1"/>
    <xf numFmtId="0" fontId="0" fillId="0" borderId="19" xfId="0" applyNumberFormat="1" applyBorder="1" applyAlignment="1">
      <alignment horizontal="center" vertical="center"/>
    </xf>
    <xf numFmtId="0" fontId="0" fillId="0" borderId="21" xfId="0" applyNumberForma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0" fillId="0" borderId="25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23" xfId="0" quotePrefix="1" applyBorder="1" applyAlignment="1">
      <alignment vertical="center"/>
    </xf>
    <xf numFmtId="3" fontId="0" fillId="0" borderId="3" xfId="0" quotePrefix="1" applyNumberFormat="1" applyBorder="1" applyAlignment="1">
      <alignment vertical="center"/>
    </xf>
    <xf numFmtId="3" fontId="0" fillId="0" borderId="28" xfId="0" quotePrefix="1" applyNumberFormat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0" fillId="0" borderId="29" xfId="0" applyBorder="1"/>
    <xf numFmtId="0" fontId="0" fillId="0" borderId="30" xfId="0" applyBorder="1"/>
    <xf numFmtId="0" fontId="0" fillId="0" borderId="11" xfId="0" quotePrefix="1" applyBorder="1" applyAlignment="1">
      <alignment vertical="center"/>
    </xf>
    <xf numFmtId="0" fontId="0" fillId="0" borderId="23" xfId="0" quotePrefix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0" xfId="0" quotePrefix="1" applyNumberForma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quotePrefix="1" applyBorder="1"/>
    <xf numFmtId="0" fontId="0" fillId="0" borderId="14" xfId="0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3" fillId="0" borderId="14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0" fillId="0" borderId="14" xfId="0" applyBorder="1" applyAlignment="1">
      <alignment horizontal="justify" vertical="center" wrapText="1"/>
    </xf>
    <xf numFmtId="0" fontId="0" fillId="0" borderId="34" xfId="0" applyBorder="1" applyAlignment="1">
      <alignment vertical="center"/>
    </xf>
    <xf numFmtId="0" fontId="0" fillId="0" borderId="28" xfId="0" applyBorder="1"/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6" fillId="0" borderId="0" xfId="0" applyFont="1"/>
    <xf numFmtId="0" fontId="6" fillId="2" borderId="0" xfId="0" applyFont="1" applyFill="1"/>
    <xf numFmtId="0" fontId="6" fillId="0" borderId="0" xfId="0" applyFont="1" applyAlignment="1">
      <alignment vertical="center"/>
    </xf>
    <xf numFmtId="0" fontId="0" fillId="2" borderId="0" xfId="0" applyFill="1"/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vertical="top"/>
    </xf>
    <xf numFmtId="165" fontId="9" fillId="0" borderId="9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5" fontId="6" fillId="0" borderId="13" xfId="0" applyNumberFormat="1" applyFont="1" applyBorder="1" applyAlignment="1">
      <alignment vertical="center"/>
    </xf>
    <xf numFmtId="165" fontId="6" fillId="0" borderId="45" xfId="0" applyNumberFormat="1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44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vertical="center"/>
    </xf>
    <xf numFmtId="165" fontId="6" fillId="0" borderId="14" xfId="0" applyNumberFormat="1" applyFont="1" applyBorder="1" applyAlignment="1">
      <alignment vertical="center"/>
    </xf>
    <xf numFmtId="165" fontId="6" fillId="0" borderId="44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5" fontId="6" fillId="0" borderId="12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165" fontId="6" fillId="0" borderId="4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2" borderId="0" xfId="2" applyFill="1"/>
    <xf numFmtId="4" fontId="3" fillId="2" borderId="19" xfId="2" applyNumberFormat="1" applyFill="1" applyBorder="1" applyAlignment="1">
      <alignment horizontal="center"/>
    </xf>
    <xf numFmtId="166" fontId="0" fillId="2" borderId="19" xfId="8" applyNumberFormat="1" applyFont="1" applyFill="1" applyBorder="1"/>
    <xf numFmtId="167" fontId="3" fillId="2" borderId="19" xfId="2" applyNumberFormat="1" applyFill="1" applyBorder="1" applyAlignment="1">
      <alignment horizontal="center"/>
    </xf>
    <xf numFmtId="167" fontId="0" fillId="2" borderId="19" xfId="8" applyNumberFormat="1" applyFont="1" applyFill="1" applyBorder="1"/>
    <xf numFmtId="9" fontId="3" fillId="2" borderId="0" xfId="2" applyNumberFormat="1" applyFill="1"/>
    <xf numFmtId="166" fontId="3" fillId="2" borderId="0" xfId="2" applyNumberFormat="1" applyFill="1"/>
    <xf numFmtId="168" fontId="0" fillId="2" borderId="0" xfId="8" applyFont="1" applyFill="1"/>
    <xf numFmtId="0" fontId="3" fillId="2" borderId="19" xfId="2" applyFill="1" applyBorder="1"/>
    <xf numFmtId="166" fontId="1" fillId="2" borderId="19" xfId="2" applyNumberFormat="1" applyFont="1" applyFill="1" applyBorder="1"/>
    <xf numFmtId="167" fontId="3" fillId="2" borderId="19" xfId="2" applyNumberFormat="1" applyFill="1" applyBorder="1"/>
    <xf numFmtId="166" fontId="11" fillId="2" borderId="0" xfId="8" applyNumberFormat="1" applyFont="1" applyFill="1"/>
    <xf numFmtId="169" fontId="3" fillId="2" borderId="0" xfId="2" applyNumberFormat="1" applyFill="1"/>
    <xf numFmtId="166" fontId="11" fillId="2" borderId="49" xfId="8" applyNumberFormat="1" applyFont="1" applyFill="1" applyBorder="1"/>
    <xf numFmtId="43" fontId="3" fillId="2" borderId="0" xfId="2" applyNumberFormat="1" applyFill="1"/>
    <xf numFmtId="4" fontId="3" fillId="2" borderId="0" xfId="2" applyNumberFormat="1" applyFill="1"/>
    <xf numFmtId="169" fontId="0" fillId="2" borderId="0" xfId="9" applyFont="1" applyFill="1"/>
    <xf numFmtId="166" fontId="1" fillId="2" borderId="0" xfId="8" applyNumberFormat="1" applyFont="1" applyFill="1"/>
    <xf numFmtId="0" fontId="6" fillId="2" borderId="0" xfId="0" applyFont="1" applyFill="1" applyAlignment="1">
      <alignment vertical="center"/>
    </xf>
    <xf numFmtId="0" fontId="3" fillId="2" borderId="19" xfId="2" applyFill="1" applyBorder="1" applyAlignment="1">
      <alignment horizontal="center"/>
    </xf>
    <xf numFmtId="0" fontId="10" fillId="2" borderId="0" xfId="2" applyFont="1" applyFill="1" applyAlignment="1">
      <alignment horizontal="center"/>
    </xf>
    <xf numFmtId="0" fontId="6" fillId="2" borderId="11" xfId="0" applyFont="1" applyFill="1" applyBorder="1" applyAlignment="1">
      <alignment vertical="center"/>
    </xf>
    <xf numFmtId="0" fontId="9" fillId="2" borderId="38" xfId="0" applyFont="1" applyFill="1" applyBorder="1" applyAlignment="1">
      <alignment horizontal="center" vertical="center"/>
    </xf>
    <xf numFmtId="0" fontId="1" fillId="3" borderId="19" xfId="2" applyFont="1" applyFill="1" applyBorder="1" applyAlignment="1">
      <alignment horizontal="center" vertical="center"/>
    </xf>
    <xf numFmtId="0" fontId="1" fillId="3" borderId="19" xfId="2" applyFont="1" applyFill="1" applyBorder="1" applyAlignment="1">
      <alignment horizontal="center" vertical="center" wrapText="1"/>
    </xf>
    <xf numFmtId="14" fontId="1" fillId="3" borderId="19" xfId="2" applyNumberFormat="1" applyFont="1" applyFill="1" applyBorder="1" applyAlignment="1">
      <alignment horizontal="center" vertical="center" wrapText="1"/>
    </xf>
    <xf numFmtId="0" fontId="3" fillId="3" borderId="0" xfId="2" applyFill="1"/>
    <xf numFmtId="0" fontId="0" fillId="0" borderId="27" xfId="0" applyBorder="1"/>
    <xf numFmtId="164" fontId="0" fillId="2" borderId="19" xfId="8" applyNumberFormat="1" applyFont="1" applyFill="1" applyBorder="1"/>
    <xf numFmtId="0" fontId="3" fillId="2" borderId="19" xfId="2" applyFill="1" applyBorder="1" applyAlignment="1">
      <alignment horizontal="center" vertical="center"/>
    </xf>
    <xf numFmtId="4" fontId="3" fillId="2" borderId="19" xfId="2" applyNumberFormat="1" applyFill="1" applyBorder="1" applyAlignment="1">
      <alignment horizontal="center" vertical="center"/>
    </xf>
    <xf numFmtId="166" fontId="0" fillId="2" borderId="19" xfId="8" applyNumberFormat="1" applyFont="1" applyFill="1" applyBorder="1" applyAlignment="1">
      <alignment vertical="center"/>
    </xf>
    <xf numFmtId="164" fontId="0" fillId="2" borderId="19" xfId="8" applyNumberFormat="1" applyFont="1" applyFill="1" applyBorder="1" applyAlignment="1">
      <alignment vertical="center"/>
    </xf>
    <xf numFmtId="167" fontId="3" fillId="2" borderId="19" xfId="2" applyNumberFormat="1" applyFill="1" applyBorder="1" applyAlignment="1">
      <alignment horizontal="center" vertical="center"/>
    </xf>
    <xf numFmtId="167" fontId="0" fillId="2" borderId="19" xfId="8" applyNumberFormat="1" applyFont="1" applyFill="1" applyBorder="1" applyAlignment="1">
      <alignment vertical="center"/>
    </xf>
    <xf numFmtId="0" fontId="3" fillId="2" borderId="0" xfId="2" applyFill="1" applyAlignment="1">
      <alignment vertical="center"/>
    </xf>
    <xf numFmtId="0" fontId="7" fillId="2" borderId="19" xfId="2" applyFont="1" applyFill="1" applyBorder="1" applyAlignment="1">
      <alignment vertical="center"/>
    </xf>
    <xf numFmtId="0" fontId="3" fillId="2" borderId="19" xfId="2" applyFill="1" applyBorder="1" applyAlignment="1">
      <alignment vertical="center"/>
    </xf>
    <xf numFmtId="0" fontId="3" fillId="0" borderId="14" xfId="0" applyFont="1" applyBorder="1" applyAlignment="1">
      <alignment horizontal="justify" vertical="center" wrapText="1"/>
    </xf>
    <xf numFmtId="0" fontId="6" fillId="0" borderId="0" xfId="0" applyNumberFormat="1" applyFont="1"/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23" xfId="0" quotePrefix="1" applyFont="1" applyBorder="1" applyAlignment="1">
      <alignment vertical="center"/>
    </xf>
    <xf numFmtId="0" fontId="6" fillId="0" borderId="23" xfId="0" quotePrefix="1" applyNumberFormat="1" applyFont="1" applyBorder="1" applyAlignment="1">
      <alignment vertical="center"/>
    </xf>
    <xf numFmtId="14" fontId="6" fillId="0" borderId="11" xfId="0" applyNumberFormat="1" applyFont="1" applyBorder="1" applyAlignment="1">
      <alignment horizontal="center" vertical="center"/>
    </xf>
    <xf numFmtId="3" fontId="6" fillId="0" borderId="23" xfId="0" quotePrefix="1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8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165" fontId="6" fillId="2" borderId="34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vertical="center" wrapText="1"/>
    </xf>
    <xf numFmtId="14" fontId="6" fillId="2" borderId="11" xfId="0" quotePrefix="1" applyNumberFormat="1" applyFont="1" applyFill="1" applyBorder="1" applyAlignment="1">
      <alignment horizontal="center" vertical="center"/>
    </xf>
    <xf numFmtId="165" fontId="6" fillId="2" borderId="34" xfId="0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165" fontId="6" fillId="2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/>
    </xf>
    <xf numFmtId="165" fontId="9" fillId="2" borderId="8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9" xfId="0" applyFont="1" applyFill="1" applyBorder="1" applyAlignment="1">
      <alignment horizontal="center" vertical="top"/>
    </xf>
    <xf numFmtId="165" fontId="9" fillId="2" borderId="9" xfId="0" applyNumberFormat="1" applyFont="1" applyFill="1" applyBorder="1" applyAlignment="1">
      <alignment horizontal="center" vertical="top"/>
    </xf>
    <xf numFmtId="0" fontId="6" fillId="4" borderId="39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vertical="center" wrapText="1"/>
    </xf>
    <xf numFmtId="0" fontId="6" fillId="4" borderId="40" xfId="0" applyFont="1" applyFill="1" applyBorder="1" applyAlignment="1">
      <alignment horizontal="center" vertical="center"/>
    </xf>
    <xf numFmtId="165" fontId="6" fillId="4" borderId="40" xfId="0" applyNumberFormat="1" applyFont="1" applyFill="1" applyBorder="1" applyAlignment="1">
      <alignment horizontal="center" vertical="center"/>
    </xf>
    <xf numFmtId="165" fontId="6" fillId="4" borderId="40" xfId="0" applyNumberFormat="1" applyFont="1" applyFill="1" applyBorder="1" applyAlignment="1">
      <alignment vertical="center"/>
    </xf>
    <xf numFmtId="0" fontId="6" fillId="4" borderId="39" xfId="0" applyFont="1" applyFill="1" applyBorder="1" applyAlignment="1">
      <alignment vertical="center"/>
    </xf>
    <xf numFmtId="0" fontId="6" fillId="4" borderId="40" xfId="0" applyFont="1" applyFill="1" applyBorder="1" applyAlignment="1">
      <alignment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/>
    </xf>
    <xf numFmtId="165" fontId="6" fillId="2" borderId="36" xfId="0" applyNumberFormat="1" applyFont="1" applyFill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165" fontId="6" fillId="2" borderId="11" xfId="0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justify" vertical="center" wrapText="1"/>
    </xf>
    <xf numFmtId="165" fontId="6" fillId="2" borderId="11" xfId="0" applyNumberFormat="1" applyFont="1" applyFill="1" applyBorder="1" applyAlignment="1">
      <alignment horizontal="center" vertical="center"/>
    </xf>
    <xf numFmtId="165" fontId="6" fillId="2" borderId="11" xfId="0" quotePrefix="1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horizontal="center" vertical="center"/>
    </xf>
    <xf numFmtId="165" fontId="6" fillId="2" borderId="42" xfId="0" applyNumberFormat="1" applyFont="1" applyFill="1" applyBorder="1" applyAlignment="1">
      <alignment horizontal="center" vertical="center"/>
    </xf>
    <xf numFmtId="14" fontId="6" fillId="2" borderId="42" xfId="0" quotePrefix="1" applyNumberFormat="1" applyFont="1" applyFill="1" applyBorder="1" applyAlignment="1">
      <alignment horizontal="center" vertical="center"/>
    </xf>
    <xf numFmtId="165" fontId="6" fillId="2" borderId="42" xfId="0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165" fontId="6" fillId="2" borderId="34" xfId="1" applyNumberFormat="1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/>
    </xf>
    <xf numFmtId="165" fontId="6" fillId="2" borderId="38" xfId="0" applyNumberFormat="1" applyFont="1" applyFill="1" applyBorder="1" applyAlignment="1">
      <alignment horizontal="center" vertical="center"/>
    </xf>
    <xf numFmtId="165" fontId="6" fillId="2" borderId="38" xfId="0" applyNumberFormat="1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38" xfId="0" applyFont="1" applyFill="1" applyBorder="1" applyAlignment="1">
      <alignment vertical="center"/>
    </xf>
    <xf numFmtId="165" fontId="6" fillId="2" borderId="47" xfId="0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 wrapText="1"/>
    </xf>
    <xf numFmtId="165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14" fontId="6" fillId="2" borderId="12" xfId="0" quotePrefix="1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14" fontId="0" fillId="0" borderId="11" xfId="0" quotePrefix="1" applyNumberFormat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6" fillId="0" borderId="14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vertical="center"/>
    </xf>
    <xf numFmtId="0" fontId="7" fillId="2" borderId="35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vertical="center"/>
    </xf>
    <xf numFmtId="0" fontId="6" fillId="0" borderId="44" xfId="0" applyNumberFormat="1" applyFont="1" applyBorder="1" applyAlignment="1">
      <alignment horizontal="center" vertical="center"/>
    </xf>
    <xf numFmtId="0" fontId="0" fillId="0" borderId="44" xfId="0" quotePrefix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165" fontId="6" fillId="2" borderId="13" xfId="0" applyNumberFormat="1" applyFont="1" applyFill="1" applyBorder="1" applyAlignment="1">
      <alignment vertical="center"/>
    </xf>
    <xf numFmtId="165" fontId="6" fillId="2" borderId="45" xfId="0" applyNumberFormat="1" applyFont="1" applyFill="1" applyBorder="1" applyAlignment="1">
      <alignment vertical="center"/>
    </xf>
    <xf numFmtId="165" fontId="6" fillId="2" borderId="14" xfId="0" applyNumberFormat="1" applyFont="1" applyFill="1" applyBorder="1" applyAlignment="1">
      <alignment horizontal="center" vertical="center"/>
    </xf>
    <xf numFmtId="165" fontId="6" fillId="2" borderId="44" xfId="0" applyNumberFormat="1" applyFont="1" applyFill="1" applyBorder="1" applyAlignment="1">
      <alignment horizontal="center" vertical="center"/>
    </xf>
    <xf numFmtId="0" fontId="6" fillId="2" borderId="14" xfId="0" applyNumberFormat="1" applyFont="1" applyFill="1" applyBorder="1" applyAlignment="1">
      <alignment vertical="center"/>
    </xf>
    <xf numFmtId="0" fontId="6" fillId="2" borderId="14" xfId="0" applyNumberFormat="1" applyFont="1" applyFill="1" applyBorder="1" applyAlignment="1">
      <alignment horizontal="center" vertical="center"/>
    </xf>
    <xf numFmtId="0" fontId="6" fillId="2" borderId="44" xfId="0" applyNumberFormat="1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vertical="center"/>
    </xf>
    <xf numFmtId="165" fontId="6" fillId="2" borderId="44" xfId="0" applyNumberFormat="1" applyFont="1" applyFill="1" applyBorder="1" applyAlignment="1">
      <alignment vertical="center"/>
    </xf>
    <xf numFmtId="165" fontId="6" fillId="2" borderId="35" xfId="0" applyNumberFormat="1" applyFont="1" applyFill="1" applyBorder="1" applyAlignment="1">
      <alignment vertical="center"/>
    </xf>
    <xf numFmtId="165" fontId="6" fillId="2" borderId="46" xfId="0" applyNumberFormat="1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5" fontId="6" fillId="2" borderId="15" xfId="0" applyNumberFormat="1" applyFont="1" applyFill="1" applyBorder="1" applyAlignment="1">
      <alignment vertical="center"/>
    </xf>
    <xf numFmtId="165" fontId="6" fillId="2" borderId="41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165" fontId="6" fillId="2" borderId="43" xfId="0" applyNumberFormat="1" applyFont="1" applyFill="1" applyBorder="1" applyAlignment="1">
      <alignment vertical="center"/>
    </xf>
    <xf numFmtId="165" fontId="6" fillId="2" borderId="50" xfId="0" applyNumberFormat="1" applyFont="1" applyFill="1" applyBorder="1" applyAlignment="1">
      <alignment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vertical="center"/>
    </xf>
    <xf numFmtId="0" fontId="6" fillId="2" borderId="51" xfId="0" applyFont="1" applyFill="1" applyBorder="1" applyAlignment="1">
      <alignment vertical="center"/>
    </xf>
    <xf numFmtId="165" fontId="6" fillId="2" borderId="51" xfId="0" applyNumberFormat="1" applyFont="1" applyFill="1" applyBorder="1" applyAlignment="1">
      <alignment vertical="center"/>
    </xf>
    <xf numFmtId="165" fontId="6" fillId="2" borderId="52" xfId="0" applyNumberFormat="1" applyFont="1" applyFill="1" applyBorder="1" applyAlignment="1">
      <alignment vertical="center"/>
    </xf>
    <xf numFmtId="165" fontId="6" fillId="2" borderId="53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0" borderId="0" xfId="0" applyFont="1"/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  <xf numFmtId="0" fontId="6" fillId="2" borderId="44" xfId="0" quotePrefix="1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1" xfId="0" quotePrefix="1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top"/>
    </xf>
    <xf numFmtId="165" fontId="9" fillId="2" borderId="10" xfId="0" applyNumberFormat="1" applyFont="1" applyFill="1" applyBorder="1" applyAlignment="1">
      <alignment horizontal="center" vertical="top"/>
    </xf>
    <xf numFmtId="0" fontId="9" fillId="2" borderId="45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center"/>
    </xf>
    <xf numFmtId="0" fontId="6" fillId="2" borderId="46" xfId="0" quotePrefix="1" applyFont="1" applyFill="1" applyBorder="1" applyAlignment="1">
      <alignment horizontal="center" vertical="center" wrapText="1"/>
    </xf>
    <xf numFmtId="14" fontId="6" fillId="2" borderId="34" xfId="0" applyNumberFormat="1" applyFont="1" applyFill="1" applyBorder="1" applyAlignment="1">
      <alignment horizontal="center" vertical="center"/>
    </xf>
    <xf numFmtId="0" fontId="6" fillId="2" borderId="44" xfId="0" quotePrefix="1" applyFont="1" applyFill="1" applyBorder="1" applyAlignment="1">
      <alignment horizontal="center" vertical="center" wrapText="1"/>
    </xf>
    <xf numFmtId="0" fontId="6" fillId="2" borderId="41" xfId="0" quotePrefix="1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165" fontId="6" fillId="2" borderId="3" xfId="0" applyNumberFormat="1" applyFont="1" applyFill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165" fontId="9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2" borderId="14" xfId="0" quotePrefix="1" applyFont="1" applyFill="1" applyBorder="1" applyAlignment="1">
      <alignment vertical="center"/>
    </xf>
    <xf numFmtId="0" fontId="6" fillId="2" borderId="44" xfId="0" quotePrefix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3" xfId="0" quotePrefix="1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3" xfId="0" applyNumberFormat="1" applyFont="1" applyFill="1" applyBorder="1" applyAlignment="1">
      <alignment vertical="center"/>
    </xf>
    <xf numFmtId="16" fontId="6" fillId="2" borderId="0" xfId="0" applyNumberFormat="1" applyFont="1" applyFill="1"/>
    <xf numFmtId="0" fontId="6" fillId="2" borderId="11" xfId="0" applyNumberFormat="1" applyFont="1" applyFill="1" applyBorder="1" applyAlignment="1">
      <alignment vertical="center"/>
    </xf>
    <xf numFmtId="0" fontId="6" fillId="2" borderId="35" xfId="0" quotePrefix="1" applyFont="1" applyFill="1" applyBorder="1" applyAlignment="1">
      <alignment vertical="center"/>
    </xf>
    <xf numFmtId="0" fontId="6" fillId="2" borderId="46" xfId="0" quotePrefix="1" applyFont="1" applyFill="1" applyBorder="1" applyAlignment="1">
      <alignment vertical="center"/>
    </xf>
    <xf numFmtId="0" fontId="6" fillId="2" borderId="34" xfId="0" applyNumberFormat="1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3" fontId="6" fillId="2" borderId="28" xfId="0" quotePrefix="1" applyNumberFormat="1" applyFont="1" applyFill="1" applyBorder="1" applyAlignment="1">
      <alignment vertical="center"/>
    </xf>
    <xf numFmtId="0" fontId="6" fillId="2" borderId="46" xfId="0" applyFont="1" applyFill="1" applyBorder="1" applyAlignment="1">
      <alignment vertical="center"/>
    </xf>
    <xf numFmtId="0" fontId="6" fillId="0" borderId="41" xfId="0" applyFont="1" applyBorder="1" applyAlignment="1">
      <alignment vertical="center"/>
    </xf>
    <xf numFmtId="3" fontId="6" fillId="0" borderId="28" xfId="0" quotePrefix="1" applyNumberFormat="1" applyFont="1" applyBorder="1" applyAlignment="1">
      <alignment vertical="center"/>
    </xf>
    <xf numFmtId="165" fontId="14" fillId="0" borderId="11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6" fillId="2" borderId="19" xfId="0" applyFont="1" applyFill="1" applyBorder="1"/>
    <xf numFmtId="0" fontId="6" fillId="2" borderId="19" xfId="0" applyFont="1" applyFill="1" applyBorder="1" applyAlignment="1">
      <alignment vertical="top"/>
    </xf>
    <xf numFmtId="0" fontId="6" fillId="2" borderId="44" xfId="0" quotePrefix="1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7" fontId="0" fillId="2" borderId="19" xfId="8" applyNumberFormat="1" applyFont="1" applyFill="1" applyBorder="1" applyAlignment="1">
      <alignment horizontal="center"/>
    </xf>
    <xf numFmtId="0" fontId="6" fillId="2" borderId="11" xfId="0" quotePrefix="1" applyFont="1" applyFill="1" applyBorder="1" applyAlignment="1">
      <alignment horizontal="center" vertical="center" wrapText="1"/>
    </xf>
    <xf numFmtId="0" fontId="6" fillId="2" borderId="12" xfId="0" quotePrefix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/>
    </xf>
    <xf numFmtId="0" fontId="1" fillId="2" borderId="58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10" fontId="3" fillId="2" borderId="0" xfId="2" applyNumberFormat="1" applyFill="1"/>
    <xf numFmtId="166" fontId="0" fillId="2" borderId="0" xfId="8" applyNumberFormat="1" applyFont="1" applyFill="1"/>
    <xf numFmtId="0" fontId="6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/>
    </xf>
    <xf numFmtId="0" fontId="6" fillId="4" borderId="59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4" borderId="61" xfId="0" applyFont="1" applyFill="1" applyBorder="1" applyAlignment="1">
      <alignment vertical="center"/>
    </xf>
    <xf numFmtId="0" fontId="6" fillId="2" borderId="50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top"/>
    </xf>
    <xf numFmtId="0" fontId="1" fillId="5" borderId="19" xfId="2" applyFont="1" applyFill="1" applyBorder="1" applyAlignment="1">
      <alignment horizontal="center" vertical="center"/>
    </xf>
    <xf numFmtId="0" fontId="1" fillId="5" borderId="26" xfId="2" applyFont="1" applyFill="1" applyBorder="1" applyAlignment="1">
      <alignment horizontal="center" vertical="center"/>
    </xf>
    <xf numFmtId="14" fontId="1" fillId="5" borderId="19" xfId="2" applyNumberFormat="1" applyFont="1" applyFill="1" applyBorder="1" applyAlignment="1">
      <alignment horizontal="center" vertical="center" wrapText="1"/>
    </xf>
    <xf numFmtId="0" fontId="3" fillId="2" borderId="19" xfId="2" applyFill="1" applyBorder="1" applyAlignment="1">
      <alignment horizontal="center" vertical="center" wrapText="1"/>
    </xf>
    <xf numFmtId="0" fontId="3" fillId="2" borderId="19" xfId="2" applyFill="1" applyBorder="1" applyAlignment="1">
      <alignment vertical="center" wrapText="1"/>
    </xf>
    <xf numFmtId="4" fontId="3" fillId="2" borderId="19" xfId="2" applyNumberFormat="1" applyFill="1" applyBorder="1" applyAlignment="1">
      <alignment horizontal="center" vertical="center" wrapText="1"/>
    </xf>
    <xf numFmtId="166" fontId="0" fillId="2" borderId="19" xfId="8" applyNumberFormat="1" applyFont="1" applyFill="1" applyBorder="1" applyAlignment="1">
      <alignment vertical="center" wrapText="1"/>
    </xf>
    <xf numFmtId="0" fontId="7" fillId="2" borderId="19" xfId="2" applyFont="1" applyFill="1" applyBorder="1" applyAlignment="1">
      <alignment vertical="center" wrapText="1"/>
    </xf>
    <xf numFmtId="167" fontId="0" fillId="2" borderId="19" xfId="8" quotePrefix="1" applyNumberFormat="1" applyFont="1" applyFill="1" applyBorder="1" applyAlignment="1">
      <alignment horizontal="center" vertical="center" wrapText="1"/>
    </xf>
    <xf numFmtId="165" fontId="0" fillId="2" borderId="19" xfId="8" applyNumberFormat="1" applyFont="1" applyFill="1" applyBorder="1" applyAlignment="1">
      <alignment vertical="center" wrapText="1"/>
    </xf>
    <xf numFmtId="165" fontId="1" fillId="5" borderId="19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4" borderId="40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42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7" fillId="2" borderId="38" xfId="0" applyFont="1" applyFill="1" applyBorder="1" applyAlignment="1">
      <alignment vertical="center"/>
    </xf>
    <xf numFmtId="0" fontId="7" fillId="6" borderId="11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center" vertical="center"/>
    </xf>
    <xf numFmtId="165" fontId="6" fillId="6" borderId="11" xfId="0" applyNumberFormat="1" applyFont="1" applyFill="1" applyBorder="1" applyAlignment="1">
      <alignment horizontal="center" vertical="center"/>
    </xf>
    <xf numFmtId="14" fontId="6" fillId="6" borderId="11" xfId="0" quotePrefix="1" applyNumberFormat="1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vertical="center"/>
    </xf>
    <xf numFmtId="0" fontId="6" fillId="6" borderId="44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7" fillId="6" borderId="11" xfId="0" applyFont="1" applyFill="1" applyBorder="1" applyAlignment="1">
      <alignment vertical="center"/>
    </xf>
    <xf numFmtId="0" fontId="6" fillId="6" borderId="0" xfId="0" applyFont="1" applyFill="1"/>
    <xf numFmtId="0" fontId="6" fillId="6" borderId="0" xfId="0" applyFont="1" applyFill="1" applyAlignment="1">
      <alignment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vertical="center" wrapText="1"/>
    </xf>
    <xf numFmtId="165" fontId="6" fillId="6" borderId="34" xfId="0" applyNumberFormat="1" applyFont="1" applyFill="1" applyBorder="1" applyAlignment="1">
      <alignment vertical="center"/>
    </xf>
    <xf numFmtId="0" fontId="6" fillId="6" borderId="35" xfId="0" applyFont="1" applyFill="1" applyBorder="1" applyAlignment="1">
      <alignment vertical="center"/>
    </xf>
    <xf numFmtId="0" fontId="7" fillId="6" borderId="34" xfId="0" applyFont="1" applyFill="1" applyBorder="1" applyAlignment="1">
      <alignment vertical="center"/>
    </xf>
    <xf numFmtId="0" fontId="15" fillId="5" borderId="19" xfId="2" applyFont="1" applyFill="1" applyBorder="1" applyAlignment="1">
      <alignment horizontal="center" vertical="center"/>
    </xf>
    <xf numFmtId="0" fontId="7" fillId="2" borderId="19" xfId="2" applyFont="1" applyFill="1" applyBorder="1"/>
    <xf numFmtId="0" fontId="7" fillId="2" borderId="0" xfId="2" applyFont="1" applyFill="1"/>
    <xf numFmtId="166" fontId="7" fillId="2" borderId="0" xfId="2" applyNumberFormat="1" applyFont="1" applyFill="1"/>
    <xf numFmtId="165" fontId="6" fillId="6" borderId="11" xfId="0" applyNumberFormat="1" applyFont="1" applyFill="1" applyBorder="1" applyAlignment="1">
      <alignment vertical="center"/>
    </xf>
    <xf numFmtId="0" fontId="7" fillId="6" borderId="34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vertical="center" wrapText="1"/>
    </xf>
    <xf numFmtId="0" fontId="6" fillId="6" borderId="34" xfId="0" applyFont="1" applyFill="1" applyBorder="1" applyAlignment="1">
      <alignment horizontal="center" vertical="center"/>
    </xf>
    <xf numFmtId="165" fontId="6" fillId="6" borderId="34" xfId="0" applyNumberFormat="1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vertical="center"/>
    </xf>
    <xf numFmtId="0" fontId="6" fillId="2" borderId="4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6" fillId="6" borderId="14" xfId="0" applyNumberFormat="1" applyFont="1" applyFill="1" applyBorder="1" applyAlignment="1">
      <alignment horizontal="center" vertical="center"/>
    </xf>
    <xf numFmtId="0" fontId="6" fillId="6" borderId="44" xfId="0" applyNumberFormat="1" applyFont="1" applyFill="1" applyBorder="1" applyAlignment="1">
      <alignment horizontal="center" vertical="center"/>
    </xf>
    <xf numFmtId="14" fontId="6" fillId="6" borderId="11" xfId="0" applyNumberFormat="1" applyFont="1" applyFill="1" applyBorder="1" applyAlignment="1">
      <alignment horizontal="center" vertical="center"/>
    </xf>
    <xf numFmtId="0" fontId="0" fillId="6" borderId="11" xfId="0" applyNumberFormat="1" applyFont="1" applyFill="1" applyBorder="1" applyAlignment="1">
      <alignment horizontal="center" vertical="center"/>
    </xf>
    <xf numFmtId="0" fontId="6" fillId="6" borderId="14" xfId="0" applyNumberFormat="1" applyFont="1" applyFill="1" applyBorder="1" applyAlignment="1">
      <alignment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5" fontId="6" fillId="2" borderId="11" xfId="0" quotePrefix="1" applyNumberFormat="1" applyFont="1" applyFill="1" applyBorder="1" applyAlignment="1">
      <alignment horizontal="center" vertical="center" wrapText="1"/>
    </xf>
    <xf numFmtId="14" fontId="6" fillId="2" borderId="11" xfId="0" quotePrefix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justify" vertical="center" wrapText="1"/>
    </xf>
    <xf numFmtId="0" fontId="9" fillId="2" borderId="18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165" fontId="9" fillId="2" borderId="7" xfId="0" applyNumberFormat="1" applyFont="1" applyFill="1" applyBorder="1" applyAlignment="1">
      <alignment horizontal="center" vertical="center"/>
    </xf>
    <xf numFmtId="165" fontId="9" fillId="2" borderId="8" xfId="0" applyNumberFormat="1" applyFont="1" applyFill="1" applyBorder="1" applyAlignment="1">
      <alignment horizontal="center" vertical="center" wrapText="1"/>
    </xf>
    <xf numFmtId="165" fontId="9" fillId="2" borderId="9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1" fillId="5" borderId="48" xfId="2" applyFont="1" applyFill="1" applyBorder="1" applyAlignment="1">
      <alignment horizontal="center" vertical="center"/>
    </xf>
    <xf numFmtId="0" fontId="1" fillId="5" borderId="26" xfId="2" applyFont="1" applyFill="1" applyBorder="1" applyAlignment="1">
      <alignment horizontal="center" vertical="center"/>
    </xf>
    <xf numFmtId="14" fontId="1" fillId="5" borderId="19" xfId="2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1" fillId="3" borderId="19" xfId="2" applyNumberFormat="1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/>
    </xf>
    <xf numFmtId="0" fontId="3" fillId="2" borderId="19" xfId="2" applyFill="1" applyBorder="1" applyAlignment="1">
      <alignment horizontal="center"/>
    </xf>
    <xf numFmtId="0" fontId="1" fillId="3" borderId="48" xfId="2" applyFont="1" applyFill="1" applyBorder="1" applyAlignment="1">
      <alignment horizontal="center" vertical="center"/>
    </xf>
    <xf numFmtId="0" fontId="1" fillId="3" borderId="26" xfId="2" applyFont="1" applyFill="1" applyBorder="1" applyAlignment="1">
      <alignment horizontal="center" vertical="center"/>
    </xf>
  </cellXfs>
  <cellStyles count="10">
    <cellStyle name="Comma [0] 2" xfId="4"/>
    <cellStyle name="Comma [0] 3" xfId="8"/>
    <cellStyle name="Comma 2" xfId="3"/>
    <cellStyle name="Comma 3" xfId="5"/>
    <cellStyle name="Comma 4" xfId="6"/>
    <cellStyle name="Comma 5" xfId="7"/>
    <cellStyle name="Comma 6" xfId="9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123825</xdr:rowOff>
    </xdr:from>
    <xdr:to>
      <xdr:col>2</xdr:col>
      <xdr:colOff>714376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82C9BED-99CD-475D-8065-F537DA452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914401" cy="9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95250</xdr:rowOff>
    </xdr:from>
    <xdr:to>
      <xdr:col>2</xdr:col>
      <xdr:colOff>159884</xdr:colOff>
      <xdr:row>4</xdr:row>
      <xdr:rowOff>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6129533-CBBB-4160-800A-A20FE7132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1017134" cy="9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161925</xdr:rowOff>
    </xdr:from>
    <xdr:to>
      <xdr:col>2</xdr:col>
      <xdr:colOff>169409</xdr:colOff>
      <xdr:row>4</xdr:row>
      <xdr:rowOff>66676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9CACEC9-02B7-4C88-9709-09E270E4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121909" cy="9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0</xdr:row>
      <xdr:rowOff>114300</xdr:rowOff>
    </xdr:from>
    <xdr:to>
      <xdr:col>1</xdr:col>
      <xdr:colOff>828675</xdr:colOff>
      <xdr:row>4</xdr:row>
      <xdr:rowOff>19051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82C9BED-99CD-475D-8065-F537DA452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114300"/>
          <a:ext cx="971551" cy="9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1000125</xdr:colOff>
      <xdr:row>4</xdr:row>
      <xdr:rowOff>123826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82C9BED-99CD-475D-8065-F537DA452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285875" cy="1104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126998</xdr:colOff>
      <xdr:row>0</xdr:row>
      <xdr:rowOff>116418</xdr:rowOff>
    </xdr:from>
    <xdr:to>
      <xdr:col>1</xdr:col>
      <xdr:colOff>740834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17490E4-4C11-4B04-8408-1D33D07C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8" y="116418"/>
          <a:ext cx="973669" cy="9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161925</xdr:rowOff>
    </xdr:from>
    <xdr:to>
      <xdr:col>2</xdr:col>
      <xdr:colOff>188459</xdr:colOff>
      <xdr:row>4</xdr:row>
      <xdr:rowOff>66676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C3A5AC9-9306-4D7C-ABD6-6AF41A61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1121909" cy="9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114300</xdr:rowOff>
    </xdr:from>
    <xdr:to>
      <xdr:col>2</xdr:col>
      <xdr:colOff>140834</xdr:colOff>
      <xdr:row>4</xdr:row>
      <xdr:rowOff>19051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391EF2C-839D-4928-9E56-3F69DE051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300"/>
          <a:ext cx="1121909" cy="9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133350</xdr:rowOff>
    </xdr:from>
    <xdr:to>
      <xdr:col>2</xdr:col>
      <xdr:colOff>295275</xdr:colOff>
      <xdr:row>4</xdr:row>
      <xdr:rowOff>38101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82C9BED-99CD-475D-8065-F537DA452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1095375" cy="9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114299</xdr:rowOff>
    </xdr:from>
    <xdr:to>
      <xdr:col>2</xdr:col>
      <xdr:colOff>197984</xdr:colOff>
      <xdr:row>3</xdr:row>
      <xdr:rowOff>257175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A4D02D1-2D2D-4A1A-BE91-C3C3D349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299"/>
          <a:ext cx="1121909" cy="971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277020</xdr:colOff>
      <xdr:row>0</xdr:row>
      <xdr:rowOff>104775</xdr:rowOff>
    </xdr:from>
    <xdr:to>
      <xdr:col>2</xdr:col>
      <xdr:colOff>188459</xdr:colOff>
      <xdr:row>3</xdr:row>
      <xdr:rowOff>209550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1D1E43B-BD12-4DFA-847E-09B758AF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20" y="104775"/>
          <a:ext cx="1044914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1.%20RAB%20Pemeliharaan%202019%20Lingk.%20Nancang%20Masjid%20Rauhotul%20Falah%20Ke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10.%20RAB%20Pemeliharaan%202019%20Kp.%20Bogeg%20Kel.%20Banjar%20Agung%20Kec.%20Cipocok%20Jay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11.%20RAB%20Pemeliharaan%202019%20Kel.%20Pipitan%20Kec.%20Walanta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2.%20RAB%20Pemeliharaan%202019%20Jalan%20Lingk.%20Sewor%20Kel.%20Banjarsari%20Kec.%20Cipocok%20Jay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3.%20RAB%20Pemeliharaan%202019%20Jalan%20Raya%20Jakarta%20Km.3%20Pakupatan%20Prisma%20Kel.%20Penancangan%20Kec.%20Cipocok%20Jay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4.%20RAB%20Pemeliharaan%202019%20Kp.%20Cengkok%20Kec.%20Cipocok%20Jay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5.%20RAB%20Pemeliharaan%202019%20Pakupatan%20Kec.%20Cipocok%20Jay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6.%20RAB%20Pemeliharaan%202019%20Jaling%20Sapiah%20Kel.%20Penancangan%20Kec.%20Cipocok%20Jay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7.%20RAB%20Pemeliharaan%202019%20Legok%20Dalem%20Kel.%20Drangong%20Kec.%20Taktaka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8.%20RAB%20Pemeliharaan%202019%20Kp.%20Sumberan%20Kel.%20Warung%20Jaud%20Kec.%20Kaseme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es%20Kontrak/2019/RAB/Pemeliharaan2019/9.%20RAB%20Pemeliharaan%202019%20Kp.%20Cibening%20Kel.%20Bendung%20Kec.%20Kase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Lingk. Nancang Masjid Rauhotul Falah Kel. Karundang Kec. Cipocok Jaya</v>
          </cell>
          <cell r="F6">
            <v>880</v>
          </cell>
        </row>
      </sheetData>
      <sheetData sheetId="13">
        <row r="20">
          <cell r="J20">
            <v>129978000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2094000</v>
          </cell>
        </row>
      </sheetData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Kp. Bogeg Kel. Banjar Agung Kec. Cipocok Jaya</v>
          </cell>
          <cell r="F6">
            <v>882</v>
          </cell>
        </row>
      </sheetData>
      <sheetData sheetId="13">
        <row r="20">
          <cell r="J20">
            <v>129898000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2094000</v>
          </cell>
        </row>
      </sheetData>
      <sheetData sheetId="16" refreshError="1"/>
      <sheetData sheetId="1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Kel. Pipitan Kec. Walantaka</v>
          </cell>
          <cell r="F6">
            <v>1022</v>
          </cell>
        </row>
      </sheetData>
      <sheetData sheetId="13">
        <row r="20">
          <cell r="J20">
            <v>149843000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2186000</v>
          </cell>
        </row>
      </sheetData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Jalan Lingk. Sewor Kel. Banjarsari Kec. Cipocok Jaya</v>
          </cell>
          <cell r="F6">
            <v>898</v>
          </cell>
        </row>
      </sheetData>
      <sheetData sheetId="13">
        <row r="20">
          <cell r="J20">
            <v>129673000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2094000</v>
          </cell>
        </row>
      </sheetData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Jalan Raya Jakarta Km.3 Pakupatan Prisma Kel. Penancangan Kec. Cipocok Jaya</v>
          </cell>
          <cell r="F6">
            <v>895.05</v>
          </cell>
        </row>
      </sheetData>
      <sheetData sheetId="13">
        <row r="20">
          <cell r="J20">
            <v>129963000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2094000</v>
          </cell>
        </row>
      </sheetData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Kp. Cengkok Kec. Cipocok Jaya</v>
          </cell>
          <cell r="F6">
            <v>890.5</v>
          </cell>
        </row>
      </sheetData>
      <sheetData sheetId="13">
        <row r="20">
          <cell r="J20">
            <v>129907000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2094000</v>
          </cell>
        </row>
      </sheetData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Pakupatan Kec. Cipocok Jaya</v>
          </cell>
          <cell r="F6">
            <v>886.5</v>
          </cell>
        </row>
      </sheetData>
      <sheetData sheetId="13">
        <row r="20">
          <cell r="J20">
            <v>129894000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2094000</v>
          </cell>
        </row>
      </sheetData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Jaling Sapiah Kel. Penancangan Kec. Cipocok Jaya</v>
          </cell>
          <cell r="F6">
            <v>870</v>
          </cell>
        </row>
      </sheetData>
      <sheetData sheetId="13">
        <row r="20">
          <cell r="J20">
            <v>129940000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2094000</v>
          </cell>
        </row>
      </sheetData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Legok Dalem Kel. Drangong Kec. Taktakan</v>
          </cell>
          <cell r="F6">
            <v>946</v>
          </cell>
        </row>
      </sheetData>
      <sheetData sheetId="13">
        <row r="20">
          <cell r="J20">
            <v>138854000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2186000</v>
          </cell>
        </row>
      </sheetData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Kp. Sumberan Kel. Warung Jaud Kec. Kasemen</v>
          </cell>
          <cell r="F6">
            <v>1000</v>
          </cell>
        </row>
      </sheetData>
      <sheetData sheetId="13">
        <row r="20">
          <cell r="J20">
            <v>147613000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2186000</v>
          </cell>
        </row>
      </sheetData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GA SAT BAHAN"/>
      <sheetName val="HARGA SAT ALAT"/>
      <sheetName val="ANALISA HARSAT PEK"/>
      <sheetName val="REKAP ANALISA HARSATPEK"/>
      <sheetName val="LPB"/>
      <sheetName val="LPA"/>
      <sheetName val="LATASTON"/>
      <sheetName val="Analisa BM 2016"/>
      <sheetName val="Bahan"/>
      <sheetName val="Alat Berat"/>
      <sheetName val="Upah Bahan Alat"/>
      <sheetName val="REKAP RAB"/>
      <sheetName val="RAB"/>
      <sheetName val="Bahan Kontrak"/>
      <sheetName val="Sewa Alat"/>
      <sheetName val="Upah Bahan Alat Dumptruck"/>
      <sheetName val="Upah"/>
      <sheetName val="HARGA SAT UPA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: Kp. Cibening Kel. Bendung Kec. Kasemen</v>
          </cell>
          <cell r="F6">
            <v>1025</v>
          </cell>
        </row>
      </sheetData>
      <sheetData sheetId="13">
        <row r="20">
          <cell r="J20">
            <v>149855000</v>
          </cell>
        </row>
      </sheetData>
      <sheetData sheetId="14">
        <row r="19">
          <cell r="J19">
            <v>9025000</v>
          </cell>
        </row>
      </sheetData>
      <sheetData sheetId="15">
        <row r="13">
          <cell r="J13">
            <v>2186000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64"/>
  <sheetViews>
    <sheetView view="pageBreakPreview" topLeftCell="A36" zoomScaleNormal="100" zoomScaleSheetLayoutView="100" workbookViewId="0">
      <selection activeCell="H36" sqref="H36"/>
    </sheetView>
  </sheetViews>
  <sheetFormatPr defaultRowHeight="15" x14ac:dyDescent="0.25"/>
  <cols>
    <col min="1" max="1" width="7" style="131" customWidth="1"/>
    <col min="2" max="2" width="10.28515625" style="131" hidden="1" customWidth="1"/>
    <col min="3" max="3" width="44.140625" style="131" customWidth="1"/>
    <col min="4" max="4" width="5.42578125" style="131" hidden="1" customWidth="1"/>
    <col min="5" max="5" width="12.7109375" style="131" hidden="1" customWidth="1"/>
    <col min="6" max="6" width="15.7109375" style="185" bestFit="1" customWidth="1"/>
    <col min="7" max="7" width="15.7109375" style="185" customWidth="1"/>
    <col min="8" max="8" width="17.5703125" style="185" customWidth="1"/>
    <col min="9" max="10" width="14.5703125" style="185" customWidth="1"/>
    <col min="11" max="11" width="33.140625" style="131" customWidth="1"/>
    <col min="12" max="12" width="6.85546875" style="131" bestFit="1" customWidth="1"/>
    <col min="13" max="13" width="44" style="131" customWidth="1"/>
    <col min="14" max="14" width="13.85546875" style="131" customWidth="1"/>
    <col min="15" max="15" width="11.140625" style="384" bestFit="1" customWidth="1"/>
    <col min="16" max="16384" width="9.140625" style="82"/>
  </cols>
  <sheetData>
    <row r="1" spans="1:20" ht="21" x14ac:dyDescent="0.25">
      <c r="A1" s="437" t="s">
        <v>0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R1" s="82">
        <v>23</v>
      </c>
    </row>
    <row r="2" spans="1:20" ht="21" x14ac:dyDescent="0.25">
      <c r="A2" s="437" t="s">
        <v>1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R2" s="82">
        <v>31</v>
      </c>
    </row>
    <row r="3" spans="1:20" ht="21" x14ac:dyDescent="0.25">
      <c r="A3" s="437" t="s">
        <v>495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R3" s="82">
        <v>6</v>
      </c>
    </row>
    <row r="4" spans="1:20" ht="21" x14ac:dyDescent="0.25">
      <c r="A4" s="437" t="s">
        <v>494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R4" s="82">
        <f>SUM(R1:R3)</f>
        <v>60</v>
      </c>
    </row>
    <row r="5" spans="1:20" ht="15.75" thickBot="1" x14ac:dyDescent="0.3"/>
    <row r="6" spans="1:20" ht="15.75" thickBot="1" x14ac:dyDescent="0.3">
      <c r="A6" s="438" t="s">
        <v>9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40"/>
    </row>
    <row r="7" spans="1:20" x14ac:dyDescent="0.25">
      <c r="A7" s="433" t="s">
        <v>10</v>
      </c>
      <c r="B7" s="433" t="s">
        <v>66</v>
      </c>
      <c r="C7" s="186" t="s">
        <v>11</v>
      </c>
      <c r="D7" s="186" t="s">
        <v>13</v>
      </c>
      <c r="E7" s="186" t="s">
        <v>15</v>
      </c>
      <c r="F7" s="187" t="s">
        <v>39</v>
      </c>
      <c r="G7" s="187" t="s">
        <v>39</v>
      </c>
      <c r="H7" s="187" t="s">
        <v>39</v>
      </c>
      <c r="I7" s="433" t="s">
        <v>63</v>
      </c>
      <c r="J7" s="445" t="s">
        <v>529</v>
      </c>
      <c r="K7" s="371" t="s">
        <v>23</v>
      </c>
      <c r="L7" s="441" t="s">
        <v>20</v>
      </c>
      <c r="M7" s="442"/>
      <c r="N7" s="363" t="s">
        <v>117</v>
      </c>
      <c r="O7" s="435" t="s">
        <v>28</v>
      </c>
      <c r="Q7" s="188" t="s">
        <v>125</v>
      </c>
      <c r="R7" s="188" t="s">
        <v>126</v>
      </c>
      <c r="S7" s="188" t="s">
        <v>127</v>
      </c>
      <c r="T7" s="188" t="s">
        <v>128</v>
      </c>
    </row>
    <row r="8" spans="1:20" ht="15.75" thickBot="1" x14ac:dyDescent="0.3">
      <c r="A8" s="434"/>
      <c r="B8" s="434"/>
      <c r="C8" s="189" t="s">
        <v>12</v>
      </c>
      <c r="D8" s="189" t="s">
        <v>14</v>
      </c>
      <c r="E8" s="189" t="s">
        <v>16</v>
      </c>
      <c r="F8" s="190" t="s">
        <v>70</v>
      </c>
      <c r="G8" s="190" t="s">
        <v>143</v>
      </c>
      <c r="H8" s="190" t="s">
        <v>40</v>
      </c>
      <c r="I8" s="434"/>
      <c r="J8" s="446"/>
      <c r="K8" s="372" t="s">
        <v>12</v>
      </c>
      <c r="L8" s="443" t="s">
        <v>19</v>
      </c>
      <c r="M8" s="444"/>
      <c r="N8" s="364" t="s">
        <v>23</v>
      </c>
      <c r="O8" s="436"/>
      <c r="Q8" s="188">
        <v>7</v>
      </c>
      <c r="R8" s="188">
        <v>5</v>
      </c>
      <c r="S8" s="188">
        <v>3</v>
      </c>
      <c r="T8" s="188">
        <v>3</v>
      </c>
    </row>
    <row r="9" spans="1:20" x14ac:dyDescent="0.25">
      <c r="A9" s="193"/>
      <c r="B9" s="191"/>
      <c r="C9" s="192"/>
      <c r="D9" s="193"/>
      <c r="E9" s="193"/>
      <c r="F9" s="194"/>
      <c r="G9" s="194"/>
      <c r="H9" s="195"/>
      <c r="I9" s="194"/>
      <c r="J9" s="194"/>
      <c r="K9" s="196"/>
      <c r="L9" s="196"/>
      <c r="M9" s="365"/>
      <c r="N9" s="197"/>
      <c r="O9" s="385"/>
    </row>
    <row r="10" spans="1:20" x14ac:dyDescent="0.25">
      <c r="A10" s="198" t="s">
        <v>95</v>
      </c>
      <c r="B10" s="204" t="s">
        <v>87</v>
      </c>
      <c r="C10" s="199" t="s">
        <v>105</v>
      </c>
      <c r="D10" s="200"/>
      <c r="E10" s="200"/>
      <c r="F10" s="201"/>
      <c r="G10" s="201"/>
      <c r="H10" s="201"/>
      <c r="I10" s="201"/>
      <c r="J10" s="201"/>
      <c r="K10" s="202"/>
      <c r="L10" s="202"/>
      <c r="M10" s="366"/>
      <c r="N10" s="200"/>
      <c r="O10" s="386"/>
    </row>
    <row r="11" spans="1:20" x14ac:dyDescent="0.25">
      <c r="A11" s="203"/>
      <c r="B11" s="204"/>
      <c r="C11" s="205" t="s">
        <v>29</v>
      </c>
      <c r="D11" s="134"/>
      <c r="E11" s="134"/>
      <c r="F11" s="206"/>
      <c r="G11" s="206"/>
      <c r="H11" s="206"/>
      <c r="I11" s="206"/>
      <c r="J11" s="206"/>
      <c r="K11" s="207"/>
      <c r="L11" s="207"/>
      <c r="M11" s="296"/>
      <c r="N11" s="134"/>
      <c r="O11" s="387"/>
    </row>
    <row r="12" spans="1:20" ht="30" x14ac:dyDescent="0.25">
      <c r="A12" s="178">
        <v>1</v>
      </c>
      <c r="B12" s="208"/>
      <c r="C12" s="209" t="s">
        <v>236</v>
      </c>
      <c r="D12" s="178" t="s">
        <v>37</v>
      </c>
      <c r="E12" s="178" t="s">
        <v>38</v>
      </c>
      <c r="F12" s="210">
        <v>75000000</v>
      </c>
      <c r="G12" s="210">
        <f>F12</f>
        <v>75000000</v>
      </c>
      <c r="H12" s="210">
        <v>74626000</v>
      </c>
      <c r="I12" s="181" t="s">
        <v>450</v>
      </c>
      <c r="J12" s="181" t="s">
        <v>530</v>
      </c>
      <c r="K12" s="207" t="s">
        <v>447</v>
      </c>
      <c r="L12" s="207" t="s">
        <v>354</v>
      </c>
      <c r="M12" s="296" t="s">
        <v>451</v>
      </c>
      <c r="N12" s="134" t="s">
        <v>420</v>
      </c>
      <c r="O12" s="387" t="s">
        <v>114</v>
      </c>
      <c r="P12" s="82">
        <v>1</v>
      </c>
      <c r="R12" s="82" t="s">
        <v>107</v>
      </c>
    </row>
    <row r="13" spans="1:20" ht="30" x14ac:dyDescent="0.25">
      <c r="A13" s="178">
        <v>2</v>
      </c>
      <c r="B13" s="208"/>
      <c r="C13" s="209" t="s">
        <v>236</v>
      </c>
      <c r="D13" s="178" t="s">
        <v>37</v>
      </c>
      <c r="E13" s="178" t="s">
        <v>38</v>
      </c>
      <c r="F13" s="210">
        <v>75000000</v>
      </c>
      <c r="G13" s="210">
        <f>F13</f>
        <v>75000000</v>
      </c>
      <c r="H13" s="210">
        <v>74486000</v>
      </c>
      <c r="I13" s="181" t="s">
        <v>450</v>
      </c>
      <c r="J13" s="181" t="s">
        <v>530</v>
      </c>
      <c r="K13" s="207" t="s">
        <v>448</v>
      </c>
      <c r="L13" s="207" t="s">
        <v>355</v>
      </c>
      <c r="M13" s="296" t="s">
        <v>451</v>
      </c>
      <c r="N13" s="134" t="s">
        <v>420</v>
      </c>
      <c r="O13" s="387" t="s">
        <v>114</v>
      </c>
      <c r="P13" s="82">
        <v>2</v>
      </c>
      <c r="Q13" s="131">
        <v>1</v>
      </c>
      <c r="R13" s="131" t="str">
        <f>C12</f>
        <v>Penyusunan Perencanaan Jalan Lingkungan Kec. Serang, Kec. Taktakan &amp; Kec. Kasemen</v>
      </c>
    </row>
    <row r="14" spans="1:20" x14ac:dyDescent="0.25">
      <c r="A14" s="193"/>
      <c r="B14" s="191"/>
      <c r="C14" s="192"/>
      <c r="D14" s="193"/>
      <c r="E14" s="193"/>
      <c r="F14" s="194"/>
      <c r="G14" s="194"/>
      <c r="H14" s="195"/>
      <c r="I14" s="194"/>
      <c r="J14" s="194"/>
      <c r="K14" s="196"/>
      <c r="L14" s="196"/>
      <c r="M14" s="367"/>
      <c r="N14" s="197"/>
      <c r="O14" s="385"/>
      <c r="Q14" s="131">
        <v>2</v>
      </c>
      <c r="R14" s="82" t="str">
        <f>C27</f>
        <v>Jasa Konsultansi Pengawasan Peningkatan Jalan Kec. Kasemen</v>
      </c>
    </row>
    <row r="15" spans="1:20" ht="30" x14ac:dyDescent="0.25">
      <c r="A15" s="203" t="s">
        <v>97</v>
      </c>
      <c r="B15" s="204" t="s">
        <v>87</v>
      </c>
      <c r="C15" s="212" t="s">
        <v>101</v>
      </c>
      <c r="D15" s="178"/>
      <c r="E15" s="178"/>
      <c r="F15" s="210"/>
      <c r="G15" s="210"/>
      <c r="H15" s="210"/>
      <c r="I15" s="210"/>
      <c r="J15" s="210"/>
      <c r="K15" s="207"/>
      <c r="L15" s="207"/>
      <c r="M15" s="296"/>
      <c r="N15" s="134"/>
      <c r="O15" s="387"/>
    </row>
    <row r="16" spans="1:20" x14ac:dyDescent="0.25">
      <c r="A16" s="203"/>
      <c r="B16" s="204"/>
      <c r="C16" s="212" t="s">
        <v>29</v>
      </c>
      <c r="D16" s="178"/>
      <c r="E16" s="178"/>
      <c r="F16" s="210"/>
      <c r="G16" s="210"/>
      <c r="H16" s="210"/>
      <c r="I16" s="210"/>
      <c r="J16" s="210"/>
      <c r="K16" s="207"/>
      <c r="L16" s="207"/>
      <c r="M16" s="296"/>
      <c r="N16" s="134"/>
      <c r="O16" s="387"/>
      <c r="R16" s="82" t="s">
        <v>108</v>
      </c>
    </row>
    <row r="17" spans="1:18" ht="30" x14ac:dyDescent="0.25">
      <c r="A17" s="178">
        <v>3</v>
      </c>
      <c r="B17" s="208"/>
      <c r="C17" s="213" t="s">
        <v>233</v>
      </c>
      <c r="D17" s="178" t="s">
        <v>37</v>
      </c>
      <c r="E17" s="178" t="s">
        <v>38</v>
      </c>
      <c r="F17" s="210">
        <v>45000000</v>
      </c>
      <c r="G17" s="210">
        <f>F17</f>
        <v>45000000</v>
      </c>
      <c r="H17" s="210">
        <v>44536000</v>
      </c>
      <c r="I17" s="181" t="s">
        <v>450</v>
      </c>
      <c r="J17" s="181" t="s">
        <v>530</v>
      </c>
      <c r="K17" s="207" t="s">
        <v>481</v>
      </c>
      <c r="L17" s="207" t="s">
        <v>354</v>
      </c>
      <c r="M17" s="296" t="s">
        <v>452</v>
      </c>
      <c r="N17" s="134" t="s">
        <v>420</v>
      </c>
      <c r="O17" s="387" t="s">
        <v>114</v>
      </c>
      <c r="P17" s="82">
        <v>3</v>
      </c>
      <c r="Q17" s="131">
        <v>3</v>
      </c>
      <c r="R17" s="131" t="str">
        <f>C13</f>
        <v>Penyusunan Perencanaan Jalan Lingkungan Kec. Serang, Kec. Taktakan &amp; Kec. Kasemen</v>
      </c>
    </row>
    <row r="18" spans="1:18" s="401" customFormat="1" ht="30" x14ac:dyDescent="0.25">
      <c r="A18" s="391">
        <v>4</v>
      </c>
      <c r="B18" s="392"/>
      <c r="C18" s="393" t="s">
        <v>234</v>
      </c>
      <c r="D18" s="394" t="s">
        <v>37</v>
      </c>
      <c r="E18" s="394" t="s">
        <v>38</v>
      </c>
      <c r="F18" s="395">
        <v>45000000</v>
      </c>
      <c r="G18" s="395">
        <f>F18</f>
        <v>45000000</v>
      </c>
      <c r="H18" s="395">
        <v>44825000</v>
      </c>
      <c r="I18" s="396" t="s">
        <v>450</v>
      </c>
      <c r="J18" s="396" t="s">
        <v>530</v>
      </c>
      <c r="K18" s="397" t="s">
        <v>449</v>
      </c>
      <c r="L18" s="397" t="s">
        <v>355</v>
      </c>
      <c r="M18" s="398" t="s">
        <v>453</v>
      </c>
      <c r="N18" s="399" t="s">
        <v>421</v>
      </c>
      <c r="O18" s="400" t="s">
        <v>112</v>
      </c>
      <c r="Q18" s="402">
        <v>5</v>
      </c>
      <c r="R18" s="402" t="str">
        <f>C33</f>
        <v>Jasa Konsultansi Perencanaan Kumuh Kel. Banten Kec. Kasemen</v>
      </c>
    </row>
    <row r="19" spans="1:18" s="401" customFormat="1" ht="30" x14ac:dyDescent="0.25">
      <c r="A19" s="394">
        <v>5</v>
      </c>
      <c r="B19" s="403"/>
      <c r="C19" s="393" t="s">
        <v>235</v>
      </c>
      <c r="D19" s="394" t="s">
        <v>37</v>
      </c>
      <c r="E19" s="394" t="s">
        <v>38</v>
      </c>
      <c r="F19" s="395">
        <v>50000000</v>
      </c>
      <c r="G19" s="395">
        <f>F19</f>
        <v>50000000</v>
      </c>
      <c r="H19" s="395">
        <v>49838000</v>
      </c>
      <c r="I19" s="396" t="s">
        <v>450</v>
      </c>
      <c r="J19" s="396" t="s">
        <v>530</v>
      </c>
      <c r="K19" s="397" t="s">
        <v>424</v>
      </c>
      <c r="L19" s="397" t="s">
        <v>356</v>
      </c>
      <c r="M19" s="398" t="s">
        <v>454</v>
      </c>
      <c r="N19" s="399" t="s">
        <v>414</v>
      </c>
      <c r="O19" s="400" t="s">
        <v>112</v>
      </c>
      <c r="P19" s="401">
        <v>2</v>
      </c>
      <c r="Q19" s="402">
        <v>6</v>
      </c>
      <c r="R19" s="402" t="str">
        <f>C51</f>
        <v>Perencanaan Revitalisasi Gapura Selamat Datang/Jalan RS. Sari Asih, Jalan Parung dan Jalan Pom B</v>
      </c>
    </row>
    <row r="20" spans="1:18" x14ac:dyDescent="0.25">
      <c r="A20" s="193"/>
      <c r="B20" s="191"/>
      <c r="C20" s="192"/>
      <c r="D20" s="193"/>
      <c r="E20" s="193"/>
      <c r="F20" s="194"/>
      <c r="G20" s="194"/>
      <c r="H20" s="195"/>
      <c r="I20" s="194"/>
      <c r="J20" s="194"/>
      <c r="K20" s="196"/>
      <c r="L20" s="196"/>
      <c r="M20" s="367"/>
      <c r="N20" s="197"/>
      <c r="O20" s="385"/>
      <c r="Q20" s="131">
        <v>7</v>
      </c>
      <c r="R20" s="362" t="s">
        <v>121</v>
      </c>
    </row>
    <row r="21" spans="1:18" x14ac:dyDescent="0.25">
      <c r="A21" s="203" t="s">
        <v>99</v>
      </c>
      <c r="B21" s="214" t="s">
        <v>84</v>
      </c>
      <c r="C21" s="212" t="s">
        <v>122</v>
      </c>
      <c r="D21" s="178"/>
      <c r="E21" s="178"/>
      <c r="F21" s="210"/>
      <c r="G21" s="210"/>
      <c r="H21" s="210"/>
      <c r="I21" s="210"/>
      <c r="J21" s="210"/>
      <c r="K21" s="207"/>
      <c r="L21" s="207"/>
      <c r="M21" s="296"/>
      <c r="N21" s="134"/>
      <c r="O21" s="387"/>
      <c r="R21" s="82" t="s">
        <v>109</v>
      </c>
    </row>
    <row r="22" spans="1:18" x14ac:dyDescent="0.25">
      <c r="A22" s="203"/>
      <c r="B22" s="204"/>
      <c r="C22" s="205" t="s">
        <v>30</v>
      </c>
      <c r="D22" s="134"/>
      <c r="E22" s="134"/>
      <c r="F22" s="206"/>
      <c r="G22" s="206"/>
      <c r="H22" s="210"/>
      <c r="I22" s="206"/>
      <c r="J22" s="206"/>
      <c r="K22" s="207"/>
      <c r="L22" s="207"/>
      <c r="M22" s="296"/>
      <c r="N22" s="134"/>
      <c r="O22" s="387"/>
      <c r="Q22" s="131">
        <v>8</v>
      </c>
      <c r="R22" s="131" t="str">
        <f>C17</f>
        <v>Jasa Konsultansi Perencanaan Drainase Kec. Curug, Kec. Walantaka dan Cipocok Jaya</v>
      </c>
    </row>
    <row r="23" spans="1:18" ht="30" x14ac:dyDescent="0.25">
      <c r="A23" s="245">
        <v>6</v>
      </c>
      <c r="B23" s="204"/>
      <c r="C23" s="248" t="s">
        <v>408</v>
      </c>
      <c r="D23" s="178" t="s">
        <v>37</v>
      </c>
      <c r="E23" s="178" t="s">
        <v>38</v>
      </c>
      <c r="F23" s="206">
        <v>70000000</v>
      </c>
      <c r="G23" s="210">
        <f>F23</f>
        <v>70000000</v>
      </c>
      <c r="H23" s="210">
        <v>69765000</v>
      </c>
      <c r="I23" s="211" t="s">
        <v>471</v>
      </c>
      <c r="J23" s="181" t="s">
        <v>532</v>
      </c>
      <c r="K23" s="207" t="s">
        <v>489</v>
      </c>
      <c r="L23" s="207" t="s">
        <v>354</v>
      </c>
      <c r="M23" s="296" t="s">
        <v>492</v>
      </c>
      <c r="N23" s="134" t="s">
        <v>487</v>
      </c>
      <c r="O23" s="387" t="s">
        <v>115</v>
      </c>
      <c r="Q23" s="131"/>
      <c r="R23" s="131"/>
    </row>
    <row r="24" spans="1:18" ht="30" x14ac:dyDescent="0.25">
      <c r="A24" s="245">
        <v>7</v>
      </c>
      <c r="B24" s="204"/>
      <c r="C24" s="248" t="s">
        <v>409</v>
      </c>
      <c r="D24" s="178" t="s">
        <v>37</v>
      </c>
      <c r="E24" s="178" t="s">
        <v>38</v>
      </c>
      <c r="F24" s="206">
        <v>60600000</v>
      </c>
      <c r="G24" s="210">
        <f t="shared" ref="G24:G28" si="0">F24</f>
        <v>60600000</v>
      </c>
      <c r="H24" s="210">
        <v>60375000</v>
      </c>
      <c r="I24" s="211" t="s">
        <v>471</v>
      </c>
      <c r="J24" s="431" t="s">
        <v>531</v>
      </c>
      <c r="K24" s="207" t="s">
        <v>448</v>
      </c>
      <c r="L24" s="207" t="s">
        <v>355</v>
      </c>
      <c r="M24" s="296" t="s">
        <v>492</v>
      </c>
      <c r="N24" s="134" t="s">
        <v>487</v>
      </c>
      <c r="O24" s="387" t="s">
        <v>115</v>
      </c>
      <c r="Q24" s="131"/>
      <c r="R24" s="131"/>
    </row>
    <row r="25" spans="1:18" ht="30" x14ac:dyDescent="0.25">
      <c r="A25" s="245">
        <v>8</v>
      </c>
      <c r="B25" s="208"/>
      <c r="C25" s="248" t="s">
        <v>410</v>
      </c>
      <c r="D25" s="178" t="s">
        <v>37</v>
      </c>
      <c r="E25" s="178" t="s">
        <v>38</v>
      </c>
      <c r="F25" s="210">
        <v>52000000</v>
      </c>
      <c r="G25" s="210">
        <f t="shared" si="0"/>
        <v>52000000</v>
      </c>
      <c r="H25" s="210">
        <v>51837000</v>
      </c>
      <c r="I25" s="181" t="s">
        <v>475</v>
      </c>
      <c r="J25" s="431" t="s">
        <v>531</v>
      </c>
      <c r="K25" s="213" t="s">
        <v>496</v>
      </c>
      <c r="L25" s="207" t="s">
        <v>356</v>
      </c>
      <c r="M25" s="296" t="s">
        <v>492</v>
      </c>
      <c r="N25" s="134" t="s">
        <v>490</v>
      </c>
      <c r="O25" s="387" t="s">
        <v>115</v>
      </c>
      <c r="P25" s="82">
        <v>1</v>
      </c>
      <c r="Q25" s="131">
        <v>9</v>
      </c>
      <c r="R25" s="82" t="str">
        <f>C30</f>
        <v>Fasilitasi pembangunan prasarana dan sarana dasar pemukiman di kawasan kumuh</v>
      </c>
    </row>
    <row r="26" spans="1:18" ht="30" customHeight="1" x14ac:dyDescent="0.25">
      <c r="A26" s="245">
        <v>9</v>
      </c>
      <c r="B26" s="208"/>
      <c r="C26" s="248" t="s">
        <v>411</v>
      </c>
      <c r="D26" s="178" t="s">
        <v>37</v>
      </c>
      <c r="E26" s="178" t="s">
        <v>38</v>
      </c>
      <c r="F26" s="210">
        <v>61000000</v>
      </c>
      <c r="G26" s="210">
        <f t="shared" si="0"/>
        <v>61000000</v>
      </c>
      <c r="H26" s="210">
        <v>60876000</v>
      </c>
      <c r="I26" s="181" t="s">
        <v>473</v>
      </c>
      <c r="J26" s="431" t="s">
        <v>531</v>
      </c>
      <c r="K26" s="207" t="s">
        <v>505</v>
      </c>
      <c r="L26" s="207" t="s">
        <v>357</v>
      </c>
      <c r="M26" s="296" t="s">
        <v>492</v>
      </c>
      <c r="N26" s="134" t="s">
        <v>490</v>
      </c>
      <c r="O26" s="387" t="s">
        <v>115</v>
      </c>
      <c r="P26" s="82">
        <v>1</v>
      </c>
      <c r="Q26" s="131">
        <v>9</v>
      </c>
      <c r="R26" s="82" t="str">
        <f>C31</f>
        <v>Jasa Konsultansi Perencanaan</v>
      </c>
    </row>
    <row r="27" spans="1:18" ht="30" customHeight="1" x14ac:dyDescent="0.25">
      <c r="A27" s="245">
        <v>10</v>
      </c>
      <c r="B27" s="208"/>
      <c r="C27" s="248" t="s">
        <v>412</v>
      </c>
      <c r="D27" s="178" t="s">
        <v>37</v>
      </c>
      <c r="E27" s="178" t="s">
        <v>38</v>
      </c>
      <c r="F27" s="210">
        <v>82000000</v>
      </c>
      <c r="G27" s="210">
        <f t="shared" si="0"/>
        <v>82000000</v>
      </c>
      <c r="H27" s="210">
        <v>81452000</v>
      </c>
      <c r="I27" s="181" t="s">
        <v>473</v>
      </c>
      <c r="J27" s="431" t="s">
        <v>531</v>
      </c>
      <c r="K27" s="207" t="s">
        <v>504</v>
      </c>
      <c r="L27" s="207" t="s">
        <v>358</v>
      </c>
      <c r="M27" s="296" t="s">
        <v>492</v>
      </c>
      <c r="N27" s="134" t="s">
        <v>111</v>
      </c>
      <c r="O27" s="387" t="s">
        <v>334</v>
      </c>
      <c r="P27" s="82">
        <v>1</v>
      </c>
      <c r="Q27" s="131">
        <v>9</v>
      </c>
      <c r="R27" s="82" t="str">
        <f>C32</f>
        <v>Review Jasa Konsultansi Perencanaan</v>
      </c>
    </row>
    <row r="28" spans="1:18" ht="30" x14ac:dyDescent="0.25">
      <c r="A28" s="245">
        <v>11</v>
      </c>
      <c r="B28" s="208"/>
      <c r="C28" s="248" t="s">
        <v>238</v>
      </c>
      <c r="D28" s="178" t="s">
        <v>37</v>
      </c>
      <c r="E28" s="178" t="s">
        <v>38</v>
      </c>
      <c r="F28" s="210">
        <v>47500000</v>
      </c>
      <c r="G28" s="210">
        <f t="shared" si="0"/>
        <v>47500000</v>
      </c>
      <c r="H28" s="210">
        <v>46949000</v>
      </c>
      <c r="I28" s="181" t="s">
        <v>475</v>
      </c>
      <c r="J28" s="431" t="s">
        <v>531</v>
      </c>
      <c r="K28" s="207" t="s">
        <v>503</v>
      </c>
      <c r="L28" s="207" t="s">
        <v>359</v>
      </c>
      <c r="M28" s="296" t="s">
        <v>492</v>
      </c>
      <c r="N28" s="134" t="s">
        <v>111</v>
      </c>
      <c r="O28" s="387" t="s">
        <v>334</v>
      </c>
      <c r="P28" s="82">
        <v>1</v>
      </c>
      <c r="Q28" s="131">
        <v>9</v>
      </c>
      <c r="R28" s="82" t="str">
        <f>C33</f>
        <v>Jasa Konsultansi Perencanaan Kumuh Kel. Banten Kec. Kasemen</v>
      </c>
    </row>
    <row r="29" spans="1:18" x14ac:dyDescent="0.25">
      <c r="A29" s="193"/>
      <c r="B29" s="191"/>
      <c r="C29" s="192"/>
      <c r="D29" s="193"/>
      <c r="E29" s="193"/>
      <c r="F29" s="194"/>
      <c r="G29" s="194"/>
      <c r="H29" s="195"/>
      <c r="I29" s="194"/>
      <c r="J29" s="194"/>
      <c r="K29" s="196"/>
      <c r="L29" s="196"/>
      <c r="M29" s="367"/>
      <c r="N29" s="197"/>
      <c r="O29" s="385"/>
    </row>
    <row r="30" spans="1:18" ht="30" x14ac:dyDescent="0.25">
      <c r="A30" s="203" t="s">
        <v>100</v>
      </c>
      <c r="B30" s="214"/>
      <c r="C30" s="212" t="s">
        <v>98</v>
      </c>
      <c r="D30" s="178"/>
      <c r="E30" s="178"/>
      <c r="F30" s="210"/>
      <c r="G30" s="210"/>
      <c r="H30" s="210"/>
      <c r="I30" s="210"/>
      <c r="J30" s="210"/>
      <c r="K30" s="207"/>
      <c r="L30" s="207"/>
      <c r="M30" s="296"/>
      <c r="N30" s="134"/>
      <c r="O30" s="387"/>
      <c r="R30" s="82" t="s">
        <v>110</v>
      </c>
    </row>
    <row r="31" spans="1:18" x14ac:dyDescent="0.25">
      <c r="A31" s="203" t="s">
        <v>32</v>
      </c>
      <c r="B31" s="204" t="s">
        <v>87</v>
      </c>
      <c r="C31" s="205" t="s">
        <v>29</v>
      </c>
      <c r="D31" s="178"/>
      <c r="E31" s="178"/>
      <c r="F31" s="210"/>
      <c r="G31" s="210"/>
      <c r="H31" s="210"/>
      <c r="I31" s="210"/>
      <c r="J31" s="210"/>
      <c r="K31" s="207"/>
      <c r="L31" s="207"/>
      <c r="M31" s="296"/>
      <c r="N31" s="134"/>
      <c r="O31" s="387"/>
      <c r="Q31" s="131">
        <v>10</v>
      </c>
      <c r="R31" s="131" t="str">
        <f>C34</f>
        <v>Larap Perencanaan Penanganan Kumuh Kel. Banten Kec. Kasemen</v>
      </c>
    </row>
    <row r="32" spans="1:18" s="401" customFormat="1" x14ac:dyDescent="0.25">
      <c r="A32" s="394">
        <v>12</v>
      </c>
      <c r="B32" s="403"/>
      <c r="C32" s="393" t="s">
        <v>440</v>
      </c>
      <c r="D32" s="394" t="s">
        <v>37</v>
      </c>
      <c r="E32" s="394" t="s">
        <v>38</v>
      </c>
      <c r="F32" s="395">
        <v>20000000</v>
      </c>
      <c r="G32" s="395">
        <f>F32</f>
        <v>20000000</v>
      </c>
      <c r="H32" s="395">
        <v>19896000</v>
      </c>
      <c r="I32" s="396" t="s">
        <v>443</v>
      </c>
      <c r="J32" s="396" t="s">
        <v>533</v>
      </c>
      <c r="K32" s="397" t="s">
        <v>478</v>
      </c>
      <c r="L32" s="397" t="s">
        <v>354</v>
      </c>
      <c r="M32" s="398" t="s">
        <v>479</v>
      </c>
      <c r="N32" s="399" t="s">
        <v>442</v>
      </c>
      <c r="O32" s="400" t="s">
        <v>115</v>
      </c>
      <c r="P32" s="401">
        <v>3</v>
      </c>
      <c r="Q32" s="402">
        <v>10</v>
      </c>
      <c r="R32" s="401" t="str">
        <f>C57</f>
        <v>Jasa Konsultansi Pengawasan Pembangunan
Kran Umum</v>
      </c>
    </row>
    <row r="33" spans="1:18" ht="30" x14ac:dyDescent="0.25">
      <c r="A33" s="178">
        <v>13</v>
      </c>
      <c r="B33" s="208"/>
      <c r="C33" s="213" t="s">
        <v>480</v>
      </c>
      <c r="D33" s="178" t="s">
        <v>144</v>
      </c>
      <c r="E33" s="178" t="s">
        <v>38</v>
      </c>
      <c r="F33" s="210">
        <v>135000000</v>
      </c>
      <c r="G33" s="210">
        <v>100000000</v>
      </c>
      <c r="H33" s="210">
        <v>99307000</v>
      </c>
      <c r="I33" s="181" t="s">
        <v>443</v>
      </c>
      <c r="J33" s="181" t="s">
        <v>534</v>
      </c>
      <c r="K33" s="213" t="s">
        <v>427</v>
      </c>
      <c r="L33" s="207" t="s">
        <v>355</v>
      </c>
      <c r="M33" s="296" t="s">
        <v>455</v>
      </c>
      <c r="N33" s="134" t="s">
        <v>108</v>
      </c>
      <c r="O33" s="387" t="s">
        <v>116</v>
      </c>
      <c r="P33" s="82">
        <v>2</v>
      </c>
      <c r="Q33" s="131">
        <v>11</v>
      </c>
      <c r="R33" s="131" t="e">
        <f>#REF!</f>
        <v>#REF!</v>
      </c>
    </row>
    <row r="34" spans="1:18" ht="30" x14ac:dyDescent="0.25">
      <c r="A34" s="178">
        <v>14</v>
      </c>
      <c r="B34" s="208"/>
      <c r="C34" s="213" t="s">
        <v>146</v>
      </c>
      <c r="D34" s="178" t="s">
        <v>144</v>
      </c>
      <c r="E34" s="178" t="s">
        <v>38</v>
      </c>
      <c r="F34" s="210">
        <v>139670000</v>
      </c>
      <c r="G34" s="210">
        <v>100000000</v>
      </c>
      <c r="H34" s="206">
        <v>99400000</v>
      </c>
      <c r="I34" s="181" t="s">
        <v>443</v>
      </c>
      <c r="J34" s="181" t="s">
        <v>535</v>
      </c>
      <c r="K34" s="207" t="s">
        <v>426</v>
      </c>
      <c r="L34" s="207" t="s">
        <v>356</v>
      </c>
      <c r="M34" s="296" t="s">
        <v>456</v>
      </c>
      <c r="N34" s="134" t="s">
        <v>108</v>
      </c>
      <c r="O34" s="387" t="s">
        <v>116</v>
      </c>
      <c r="P34" s="82">
        <v>4</v>
      </c>
      <c r="Q34" s="131">
        <v>12</v>
      </c>
      <c r="R34" s="131" t="str">
        <f>C63</f>
        <v>Jasa Konsultansi Pengawasan Optimaslisasi SPAM Rawan Air Minum Kecamatan Kasemen (DAK)</v>
      </c>
    </row>
    <row r="35" spans="1:18" ht="30" x14ac:dyDescent="0.25">
      <c r="A35" s="178">
        <v>15</v>
      </c>
      <c r="B35" s="208"/>
      <c r="C35" s="213" t="s">
        <v>441</v>
      </c>
      <c r="D35" s="178"/>
      <c r="E35" s="178"/>
      <c r="F35" s="210">
        <v>74670000</v>
      </c>
      <c r="G35" s="210">
        <f>F35</f>
        <v>74670000</v>
      </c>
      <c r="H35" s="206">
        <v>74008000</v>
      </c>
      <c r="I35" s="181" t="s">
        <v>443</v>
      </c>
      <c r="J35" s="181" t="s">
        <v>536</v>
      </c>
      <c r="K35" s="207" t="s">
        <v>428</v>
      </c>
      <c r="L35" s="207" t="s">
        <v>357</v>
      </c>
      <c r="M35" s="296" t="s">
        <v>457</v>
      </c>
      <c r="N35" s="134" t="s">
        <v>108</v>
      </c>
      <c r="O35" s="387" t="s">
        <v>116</v>
      </c>
      <c r="Q35" s="131"/>
      <c r="R35" s="131"/>
    </row>
    <row r="36" spans="1:18" x14ac:dyDescent="0.25">
      <c r="A36" s="203" t="s">
        <v>33</v>
      </c>
      <c r="B36" s="204" t="s">
        <v>69</v>
      </c>
      <c r="C36" s="205" t="s">
        <v>30</v>
      </c>
      <c r="D36" s="178"/>
      <c r="E36" s="178"/>
      <c r="F36" s="210"/>
      <c r="G36" s="210"/>
      <c r="H36" s="210"/>
      <c r="I36" s="210"/>
      <c r="J36" s="210"/>
      <c r="K36" s="207"/>
      <c r="L36" s="207"/>
      <c r="M36" s="296"/>
      <c r="N36" s="134"/>
      <c r="O36" s="387"/>
      <c r="Q36" s="131">
        <v>10</v>
      </c>
      <c r="R36" s="131" t="e">
        <f>#REF!</f>
        <v>#REF!</v>
      </c>
    </row>
    <row r="37" spans="1:18" s="401" customFormat="1" x14ac:dyDescent="0.25">
      <c r="A37" s="394">
        <v>16</v>
      </c>
      <c r="B37" s="403"/>
      <c r="C37" s="393" t="s">
        <v>149</v>
      </c>
      <c r="D37" s="394" t="s">
        <v>37</v>
      </c>
      <c r="E37" s="394" t="s">
        <v>38</v>
      </c>
      <c r="F37" s="395">
        <v>15000000</v>
      </c>
      <c r="G37" s="395">
        <f>F37</f>
        <v>15000000</v>
      </c>
      <c r="H37" s="413">
        <v>14873000</v>
      </c>
      <c r="I37" s="396" t="s">
        <v>381</v>
      </c>
      <c r="J37" s="396" t="s">
        <v>523</v>
      </c>
      <c r="K37" s="397" t="s">
        <v>416</v>
      </c>
      <c r="L37" s="397" t="s">
        <v>354</v>
      </c>
      <c r="M37" s="398" t="s">
        <v>483</v>
      </c>
      <c r="N37" s="399" t="s">
        <v>109</v>
      </c>
      <c r="O37" s="399" t="s">
        <v>115</v>
      </c>
      <c r="Q37" s="402"/>
      <c r="R37" s="402"/>
    </row>
    <row r="38" spans="1:18" ht="30" x14ac:dyDescent="0.25">
      <c r="A38" s="178">
        <v>17</v>
      </c>
      <c r="B38" s="208"/>
      <c r="C38" s="213" t="s">
        <v>151</v>
      </c>
      <c r="D38" s="178" t="s">
        <v>37</v>
      </c>
      <c r="E38" s="178" t="s">
        <v>38</v>
      </c>
      <c r="F38" s="210">
        <v>43000000</v>
      </c>
      <c r="G38" s="210">
        <f>F38</f>
        <v>43000000</v>
      </c>
      <c r="H38" s="206"/>
      <c r="I38" s="211"/>
      <c r="J38" s="211"/>
      <c r="K38" s="207"/>
      <c r="L38" s="207" t="s">
        <v>355</v>
      </c>
      <c r="M38" s="296" t="s">
        <v>510</v>
      </c>
      <c r="N38" s="134"/>
      <c r="O38" s="387"/>
      <c r="Q38" s="131"/>
      <c r="R38" s="131"/>
    </row>
    <row r="39" spans="1:18" x14ac:dyDescent="0.25">
      <c r="A39" s="217"/>
      <c r="B39" s="215"/>
      <c r="C39" s="216"/>
      <c r="D39" s="217"/>
      <c r="E39" s="217"/>
      <c r="F39" s="218"/>
      <c r="G39" s="218"/>
      <c r="H39" s="220"/>
      <c r="I39" s="219"/>
      <c r="J39" s="219"/>
      <c r="K39" s="221"/>
      <c r="L39" s="221"/>
      <c r="M39" s="368"/>
      <c r="N39" s="222"/>
      <c r="O39" s="388"/>
      <c r="Q39" s="131"/>
      <c r="R39" s="131"/>
    </row>
    <row r="40" spans="1:18" x14ac:dyDescent="0.25">
      <c r="A40" s="193"/>
      <c r="B40" s="191"/>
      <c r="C40" s="192"/>
      <c r="D40" s="193"/>
      <c r="E40" s="193"/>
      <c r="F40" s="194"/>
      <c r="G40" s="194"/>
      <c r="H40" s="195"/>
      <c r="I40" s="194"/>
      <c r="J40" s="194"/>
      <c r="K40" s="196"/>
      <c r="L40" s="196"/>
      <c r="M40" s="367"/>
      <c r="N40" s="197"/>
      <c r="O40" s="385"/>
      <c r="Q40" s="131">
        <v>13</v>
      </c>
      <c r="R40" s="131" t="e">
        <f>#REF!</f>
        <v>#REF!</v>
      </c>
    </row>
    <row r="41" spans="1:18" ht="30" x14ac:dyDescent="0.25">
      <c r="A41" s="223" t="s">
        <v>102</v>
      </c>
      <c r="B41" s="224" t="s">
        <v>84</v>
      </c>
      <c r="C41" s="225" t="s">
        <v>106</v>
      </c>
      <c r="D41" s="226"/>
      <c r="E41" s="226"/>
      <c r="F41" s="177"/>
      <c r="G41" s="177"/>
      <c r="H41" s="182"/>
      <c r="I41" s="177"/>
      <c r="J41" s="177"/>
      <c r="K41" s="183"/>
      <c r="L41" s="183"/>
      <c r="M41" s="334"/>
      <c r="N41" s="184"/>
      <c r="O41" s="389"/>
      <c r="Q41" s="131">
        <v>14</v>
      </c>
      <c r="R41" s="131" t="e">
        <f>#REF!</f>
        <v>#REF!</v>
      </c>
    </row>
    <row r="42" spans="1:18" x14ac:dyDescent="0.25">
      <c r="A42" s="223"/>
      <c r="B42" s="204"/>
      <c r="C42" s="225" t="s">
        <v>30</v>
      </c>
      <c r="D42" s="226"/>
      <c r="E42" s="226"/>
      <c r="F42" s="177"/>
      <c r="G42" s="177"/>
      <c r="H42" s="182"/>
      <c r="I42" s="177"/>
      <c r="J42" s="177"/>
      <c r="K42" s="183"/>
      <c r="L42" s="183"/>
      <c r="M42" s="334"/>
      <c r="N42" s="184"/>
      <c r="O42" s="389"/>
      <c r="Q42" s="131"/>
      <c r="R42" s="131"/>
    </row>
    <row r="43" spans="1:18" s="401" customFormat="1" ht="30" x14ac:dyDescent="0.25">
      <c r="A43" s="414">
        <v>18</v>
      </c>
      <c r="B43" s="415"/>
      <c r="C43" s="416" t="s">
        <v>239</v>
      </c>
      <c r="D43" s="394" t="s">
        <v>37</v>
      </c>
      <c r="E43" s="417" t="s">
        <v>38</v>
      </c>
      <c r="F43" s="418">
        <v>42500000</v>
      </c>
      <c r="G43" s="418">
        <f>F43</f>
        <v>42500000</v>
      </c>
      <c r="H43" s="406">
        <v>42391000</v>
      </c>
      <c r="I43" s="396" t="s">
        <v>381</v>
      </c>
      <c r="J43" s="396" t="s">
        <v>523</v>
      </c>
      <c r="K43" s="406" t="s">
        <v>415</v>
      </c>
      <c r="L43" s="397" t="s">
        <v>354</v>
      </c>
      <c r="M43" s="398" t="s">
        <v>458</v>
      </c>
      <c r="N43" s="419" t="s">
        <v>109</v>
      </c>
      <c r="O43" s="400" t="s">
        <v>112</v>
      </c>
      <c r="Q43" s="402"/>
      <c r="R43" s="402"/>
    </row>
    <row r="44" spans="1:18" ht="30" x14ac:dyDescent="0.25">
      <c r="A44" s="252">
        <v>19</v>
      </c>
      <c r="B44" s="224"/>
      <c r="C44" s="251" t="s">
        <v>246</v>
      </c>
      <c r="D44" s="178" t="s">
        <v>37</v>
      </c>
      <c r="E44" s="226" t="s">
        <v>38</v>
      </c>
      <c r="F44" s="177">
        <v>15935000</v>
      </c>
      <c r="G44" s="177">
        <f>F44</f>
        <v>15935000</v>
      </c>
      <c r="H44" s="182">
        <v>15559000</v>
      </c>
      <c r="I44" s="181" t="s">
        <v>381</v>
      </c>
      <c r="J44" s="181" t="s">
        <v>523</v>
      </c>
      <c r="K44" s="182" t="s">
        <v>419</v>
      </c>
      <c r="L44" s="207" t="s">
        <v>355</v>
      </c>
      <c r="M44" s="296" t="s">
        <v>458</v>
      </c>
      <c r="N44" s="184" t="s">
        <v>413</v>
      </c>
      <c r="O44" s="387" t="s">
        <v>113</v>
      </c>
      <c r="Q44" s="131"/>
      <c r="R44" s="131"/>
    </row>
    <row r="45" spans="1:18" ht="30" x14ac:dyDescent="0.25">
      <c r="A45" s="252">
        <v>20</v>
      </c>
      <c r="B45" s="224"/>
      <c r="C45" s="251" t="s">
        <v>240</v>
      </c>
      <c r="D45" s="178" t="s">
        <v>37</v>
      </c>
      <c r="E45" s="226" t="s">
        <v>38</v>
      </c>
      <c r="F45" s="177">
        <v>15000000</v>
      </c>
      <c r="G45" s="177">
        <f t="shared" ref="G45:G46" si="1">F45</f>
        <v>15000000</v>
      </c>
      <c r="H45" s="182">
        <v>14622000</v>
      </c>
      <c r="I45" s="181" t="s">
        <v>382</v>
      </c>
      <c r="J45" s="181" t="s">
        <v>524</v>
      </c>
      <c r="K45" s="182" t="s">
        <v>417</v>
      </c>
      <c r="L45" s="207" t="s">
        <v>356</v>
      </c>
      <c r="M45" s="296" t="s">
        <v>458</v>
      </c>
      <c r="N45" s="184" t="s">
        <v>413</v>
      </c>
      <c r="O45" s="389" t="s">
        <v>113</v>
      </c>
      <c r="Q45" s="131"/>
      <c r="R45" s="131"/>
    </row>
    <row r="46" spans="1:18" ht="30" x14ac:dyDescent="0.25">
      <c r="A46" s="252">
        <v>21</v>
      </c>
      <c r="B46" s="224"/>
      <c r="C46" s="251" t="s">
        <v>241</v>
      </c>
      <c r="D46" s="178" t="s">
        <v>37</v>
      </c>
      <c r="E46" s="226" t="s">
        <v>38</v>
      </c>
      <c r="F46" s="177">
        <v>25000000</v>
      </c>
      <c r="G46" s="177">
        <f t="shared" si="1"/>
        <v>25000000</v>
      </c>
      <c r="H46" s="182">
        <v>24453000</v>
      </c>
      <c r="I46" s="181" t="s">
        <v>383</v>
      </c>
      <c r="J46" s="181" t="s">
        <v>525</v>
      </c>
      <c r="K46" s="182" t="s">
        <v>418</v>
      </c>
      <c r="L46" s="207" t="s">
        <v>357</v>
      </c>
      <c r="M46" s="296" t="s">
        <v>458</v>
      </c>
      <c r="N46" s="184" t="s">
        <v>413</v>
      </c>
      <c r="O46" s="389" t="s">
        <v>113</v>
      </c>
      <c r="Q46" s="131"/>
      <c r="R46" s="131"/>
    </row>
    <row r="47" spans="1:18" x14ac:dyDescent="0.25">
      <c r="A47" s="178"/>
      <c r="B47" s="208"/>
      <c r="C47" s="207"/>
      <c r="D47" s="178"/>
      <c r="E47" s="178"/>
      <c r="F47" s="210"/>
      <c r="G47" s="210"/>
      <c r="H47" s="182"/>
      <c r="I47" s="181"/>
      <c r="J47" s="181"/>
      <c r="K47" s="181"/>
      <c r="L47" s="183"/>
      <c r="M47" s="334"/>
      <c r="N47" s="184"/>
      <c r="O47" s="389"/>
      <c r="Q47" s="131"/>
    </row>
    <row r="48" spans="1:18" x14ac:dyDescent="0.25">
      <c r="A48" s="193"/>
      <c r="B48" s="191"/>
      <c r="C48" s="192"/>
      <c r="D48" s="193"/>
      <c r="E48" s="193"/>
      <c r="F48" s="194"/>
      <c r="G48" s="194"/>
      <c r="H48" s="195"/>
      <c r="I48" s="194"/>
      <c r="J48" s="194"/>
      <c r="K48" s="196"/>
      <c r="L48" s="196"/>
      <c r="M48" s="367"/>
      <c r="N48" s="197"/>
      <c r="O48" s="385"/>
    </row>
    <row r="49" spans="1:18" hidden="1" x14ac:dyDescent="0.25">
      <c r="A49" s="223" t="s">
        <v>103</v>
      </c>
      <c r="B49" s="227" t="s">
        <v>89</v>
      </c>
      <c r="C49" s="225" t="s">
        <v>120</v>
      </c>
      <c r="D49" s="226"/>
      <c r="E49" s="226"/>
      <c r="F49" s="177"/>
      <c r="G49" s="177"/>
      <c r="H49" s="182"/>
      <c r="I49" s="177"/>
      <c r="J49" s="177"/>
      <c r="K49" s="183"/>
      <c r="L49" s="183"/>
      <c r="M49" s="334"/>
      <c r="N49" s="184"/>
      <c r="O49" s="389"/>
      <c r="R49" s="82" t="s">
        <v>111</v>
      </c>
    </row>
    <row r="50" spans="1:18" hidden="1" x14ac:dyDescent="0.25">
      <c r="A50" s="203" t="s">
        <v>32</v>
      </c>
      <c r="B50" s="204"/>
      <c r="C50" s="205" t="s">
        <v>29</v>
      </c>
      <c r="D50" s="178"/>
      <c r="E50" s="178"/>
      <c r="F50" s="178"/>
      <c r="G50" s="226"/>
      <c r="H50" s="182"/>
      <c r="I50" s="226"/>
      <c r="J50" s="226"/>
      <c r="K50" s="183"/>
      <c r="L50" s="183"/>
      <c r="M50" s="334"/>
      <c r="N50" s="184"/>
      <c r="O50" s="389"/>
      <c r="Q50" s="131">
        <v>17</v>
      </c>
      <c r="R50" s="131" t="e">
        <f>#REF!</f>
        <v>#REF!</v>
      </c>
    </row>
    <row r="51" spans="1:18" ht="45" hidden="1" x14ac:dyDescent="0.25">
      <c r="A51" s="226">
        <v>1</v>
      </c>
      <c r="B51" s="179"/>
      <c r="C51" s="180" t="s">
        <v>177</v>
      </c>
      <c r="D51" s="226" t="s">
        <v>37</v>
      </c>
      <c r="E51" s="226" t="s">
        <v>38</v>
      </c>
      <c r="F51" s="228">
        <v>30000000</v>
      </c>
      <c r="G51" s="228"/>
      <c r="H51" s="182"/>
      <c r="I51" s="181"/>
      <c r="J51" s="181"/>
      <c r="K51" s="183"/>
      <c r="L51" s="207"/>
      <c r="M51" s="296"/>
      <c r="N51" s="134"/>
      <c r="O51" s="387"/>
      <c r="P51" s="82">
        <v>2</v>
      </c>
      <c r="Q51" s="131">
        <v>18</v>
      </c>
      <c r="R51" s="131" t="e">
        <f>#REF!</f>
        <v>#REF!</v>
      </c>
    </row>
    <row r="52" spans="1:18" hidden="1" x14ac:dyDescent="0.25">
      <c r="A52" s="203" t="s">
        <v>33</v>
      </c>
      <c r="B52" s="204"/>
      <c r="C52" s="205" t="s">
        <v>30</v>
      </c>
      <c r="D52" s="178"/>
      <c r="E52" s="178"/>
      <c r="F52" s="178"/>
      <c r="G52" s="226"/>
      <c r="H52" s="182"/>
      <c r="I52" s="226"/>
      <c r="J52" s="226"/>
      <c r="K52" s="183"/>
      <c r="L52" s="183"/>
      <c r="M52" s="334"/>
      <c r="N52" s="184"/>
      <c r="O52" s="389"/>
      <c r="Q52" s="131">
        <v>17</v>
      </c>
      <c r="R52" s="131" t="e">
        <f>#REF!</f>
        <v>#REF!</v>
      </c>
    </row>
    <row r="53" spans="1:18" hidden="1" x14ac:dyDescent="0.25">
      <c r="A53" s="226">
        <v>2</v>
      </c>
      <c r="B53" s="179"/>
      <c r="C53" s="180" t="s">
        <v>176</v>
      </c>
      <c r="D53" s="226" t="s">
        <v>37</v>
      </c>
      <c r="E53" s="226" t="s">
        <v>38</v>
      </c>
      <c r="F53" s="228">
        <v>45000000</v>
      </c>
      <c r="G53" s="228"/>
      <c r="H53" s="182"/>
      <c r="I53" s="181"/>
      <c r="J53" s="181"/>
      <c r="K53" s="183"/>
      <c r="L53" s="207"/>
      <c r="M53" s="296"/>
      <c r="N53" s="134"/>
      <c r="O53" s="387"/>
      <c r="P53" s="82">
        <v>2</v>
      </c>
      <c r="Q53" s="131">
        <v>18</v>
      </c>
      <c r="R53" s="131">
        <f>C64</f>
        <v>0</v>
      </c>
    </row>
    <row r="54" spans="1:18" hidden="1" x14ac:dyDescent="0.25">
      <c r="A54" s="193"/>
      <c r="B54" s="191"/>
      <c r="C54" s="192"/>
      <c r="D54" s="193"/>
      <c r="E54" s="193"/>
      <c r="F54" s="194"/>
      <c r="G54" s="194"/>
      <c r="H54" s="195"/>
      <c r="I54" s="194"/>
      <c r="J54" s="194"/>
      <c r="K54" s="196"/>
      <c r="L54" s="196"/>
      <c r="M54" s="367"/>
      <c r="N54" s="197"/>
      <c r="O54" s="385"/>
      <c r="Q54" s="131">
        <v>19</v>
      </c>
      <c r="R54" s="131" t="e">
        <f>#REF!</f>
        <v>#REF!</v>
      </c>
    </row>
    <row r="55" spans="1:18" ht="45" x14ac:dyDescent="0.25">
      <c r="A55" s="135" t="s">
        <v>104</v>
      </c>
      <c r="B55" s="229"/>
      <c r="C55" s="230" t="s">
        <v>96</v>
      </c>
      <c r="D55" s="231"/>
      <c r="E55" s="231"/>
      <c r="F55" s="232"/>
      <c r="G55" s="232"/>
      <c r="H55" s="233"/>
      <c r="I55" s="232"/>
      <c r="J55" s="232"/>
      <c r="K55" s="234"/>
      <c r="L55" s="234"/>
      <c r="M55" s="369"/>
      <c r="N55" s="235"/>
      <c r="O55" s="390"/>
    </row>
    <row r="56" spans="1:18" x14ac:dyDescent="0.25">
      <c r="A56" s="203"/>
      <c r="B56" s="204"/>
      <c r="C56" s="205" t="s">
        <v>30</v>
      </c>
      <c r="D56" s="178"/>
      <c r="E56" s="178"/>
      <c r="F56" s="178"/>
      <c r="G56" s="226"/>
      <c r="H56" s="182"/>
      <c r="I56" s="226"/>
      <c r="J56" s="226"/>
      <c r="K56" s="183"/>
      <c r="L56" s="183"/>
      <c r="M56" s="334"/>
      <c r="N56" s="184"/>
      <c r="O56" s="389"/>
    </row>
    <row r="57" spans="1:18" ht="30" x14ac:dyDescent="0.25">
      <c r="A57" s="178">
        <v>22</v>
      </c>
      <c r="B57" s="208" t="s">
        <v>75</v>
      </c>
      <c r="C57" s="213" t="s">
        <v>217</v>
      </c>
      <c r="D57" s="178" t="s">
        <v>37</v>
      </c>
      <c r="E57" s="178" t="s">
        <v>38</v>
      </c>
      <c r="F57" s="210">
        <v>20000000</v>
      </c>
      <c r="G57" s="177">
        <f t="shared" ref="G57" si="2">F57</f>
        <v>20000000</v>
      </c>
      <c r="H57" s="182">
        <v>19852000</v>
      </c>
      <c r="I57" s="181" t="s">
        <v>520</v>
      </c>
      <c r="J57" s="181" t="s">
        <v>522</v>
      </c>
      <c r="K57" s="183" t="s">
        <v>425</v>
      </c>
      <c r="L57" s="207" t="s">
        <v>357</v>
      </c>
      <c r="M57" s="296" t="s">
        <v>493</v>
      </c>
      <c r="N57" s="134" t="s">
        <v>414</v>
      </c>
      <c r="O57" s="387"/>
      <c r="P57" s="82">
        <v>4</v>
      </c>
    </row>
    <row r="58" spans="1:18" s="401" customFormat="1" ht="30" x14ac:dyDescent="0.25">
      <c r="A58" s="394">
        <v>23</v>
      </c>
      <c r="B58" s="404" t="s">
        <v>218</v>
      </c>
      <c r="C58" s="405" t="s">
        <v>227</v>
      </c>
      <c r="D58" s="394" t="s">
        <v>37</v>
      </c>
      <c r="E58" s="394" t="s">
        <v>38</v>
      </c>
      <c r="F58" s="395">
        <v>30000000</v>
      </c>
      <c r="G58" s="395">
        <f>F58</f>
        <v>30000000</v>
      </c>
      <c r="H58" s="406">
        <v>29904000</v>
      </c>
      <c r="I58" s="396" t="s">
        <v>379</v>
      </c>
      <c r="J58" s="396" t="s">
        <v>518</v>
      </c>
      <c r="K58" s="407" t="s">
        <v>439</v>
      </c>
      <c r="L58" s="397" t="s">
        <v>354</v>
      </c>
      <c r="M58" s="398" t="s">
        <v>482</v>
      </c>
      <c r="N58" s="399" t="s">
        <v>431</v>
      </c>
      <c r="O58" s="408" t="s">
        <v>115</v>
      </c>
    </row>
    <row r="59" spans="1:18" s="401" customFormat="1" ht="30" x14ac:dyDescent="0.25">
      <c r="A59" s="394">
        <v>24</v>
      </c>
      <c r="B59" s="404" t="s">
        <v>218</v>
      </c>
      <c r="C59" s="405" t="s">
        <v>228</v>
      </c>
      <c r="D59" s="394" t="s">
        <v>37</v>
      </c>
      <c r="E59" s="394" t="s">
        <v>38</v>
      </c>
      <c r="F59" s="395">
        <v>38750000</v>
      </c>
      <c r="G59" s="395">
        <f>F59</f>
        <v>38750000</v>
      </c>
      <c r="H59" s="406">
        <v>38629000</v>
      </c>
      <c r="I59" s="396" t="s">
        <v>380</v>
      </c>
      <c r="J59" s="396" t="s">
        <v>519</v>
      </c>
      <c r="K59" s="407" t="s">
        <v>491</v>
      </c>
      <c r="L59" s="397" t="s">
        <v>355</v>
      </c>
      <c r="M59" s="398" t="s">
        <v>482</v>
      </c>
      <c r="N59" s="399" t="s">
        <v>431</v>
      </c>
      <c r="O59" s="408" t="s">
        <v>115</v>
      </c>
    </row>
    <row r="60" spans="1:18" x14ac:dyDescent="0.25">
      <c r="A60" s="193"/>
      <c r="B60" s="191"/>
      <c r="C60" s="192"/>
      <c r="D60" s="193"/>
      <c r="E60" s="193"/>
      <c r="F60" s="194"/>
      <c r="G60" s="194"/>
      <c r="H60" s="195"/>
      <c r="I60" s="194"/>
      <c r="J60" s="194"/>
      <c r="K60" s="196"/>
      <c r="L60" s="196"/>
      <c r="M60" s="367"/>
      <c r="N60" s="197"/>
      <c r="O60" s="385"/>
      <c r="Q60" s="131">
        <v>19</v>
      </c>
      <c r="R60" s="131" t="e">
        <f>#REF!</f>
        <v>#REF!</v>
      </c>
    </row>
    <row r="61" spans="1:18" ht="45" x14ac:dyDescent="0.25">
      <c r="A61" s="135" t="s">
        <v>445</v>
      </c>
      <c r="B61" s="229"/>
      <c r="C61" s="230" t="s">
        <v>446</v>
      </c>
      <c r="D61" s="231"/>
      <c r="E61" s="231"/>
      <c r="F61" s="232"/>
      <c r="G61" s="232"/>
      <c r="H61" s="233"/>
      <c r="I61" s="232"/>
      <c r="J61" s="232"/>
      <c r="K61" s="234"/>
      <c r="L61" s="234"/>
      <c r="M61" s="369"/>
      <c r="N61" s="235"/>
      <c r="O61" s="390"/>
    </row>
    <row r="62" spans="1:18" ht="45" x14ac:dyDescent="0.25">
      <c r="A62" s="178">
        <v>25</v>
      </c>
      <c r="B62" s="179" t="s">
        <v>218</v>
      </c>
      <c r="C62" s="180" t="s">
        <v>232</v>
      </c>
      <c r="D62" s="178" t="s">
        <v>37</v>
      </c>
      <c r="E62" s="178" t="s">
        <v>38</v>
      </c>
      <c r="F62" s="177">
        <v>30000000</v>
      </c>
      <c r="G62" s="177">
        <f>F62</f>
        <v>30000000</v>
      </c>
      <c r="H62" s="177">
        <v>29927000</v>
      </c>
      <c r="I62" s="181" t="s">
        <v>512</v>
      </c>
      <c r="J62" s="181" t="s">
        <v>537</v>
      </c>
      <c r="K62" s="183" t="s">
        <v>478</v>
      </c>
      <c r="L62" s="183" t="s">
        <v>354</v>
      </c>
      <c r="M62" s="420" t="s">
        <v>511</v>
      </c>
      <c r="N62" s="184"/>
      <c r="O62" s="389"/>
    </row>
    <row r="63" spans="1:18" ht="45" x14ac:dyDescent="0.25">
      <c r="A63" s="178">
        <v>26</v>
      </c>
      <c r="B63" s="208" t="s">
        <v>218</v>
      </c>
      <c r="C63" s="213" t="s">
        <v>231</v>
      </c>
      <c r="D63" s="178" t="s">
        <v>37</v>
      </c>
      <c r="E63" s="178" t="s">
        <v>38</v>
      </c>
      <c r="F63" s="210">
        <v>50000000</v>
      </c>
      <c r="G63" s="177">
        <f>F63</f>
        <v>50000000</v>
      </c>
      <c r="H63" s="236">
        <v>49880000</v>
      </c>
      <c r="I63" s="181" t="s">
        <v>512</v>
      </c>
      <c r="J63" s="181" t="s">
        <v>537</v>
      </c>
      <c r="K63" s="134" t="s">
        <v>415</v>
      </c>
      <c r="L63" s="183" t="s">
        <v>355</v>
      </c>
      <c r="M63" s="420" t="s">
        <v>511</v>
      </c>
      <c r="N63" s="134"/>
      <c r="O63" s="387"/>
      <c r="P63" s="82">
        <v>4</v>
      </c>
    </row>
    <row r="64" spans="1:18" x14ac:dyDescent="0.25">
      <c r="A64" s="193"/>
      <c r="B64" s="191"/>
      <c r="C64" s="192"/>
      <c r="D64" s="193"/>
      <c r="E64" s="193"/>
      <c r="F64" s="194"/>
      <c r="G64" s="194"/>
      <c r="H64" s="195"/>
      <c r="I64" s="194"/>
      <c r="J64" s="194"/>
      <c r="K64" s="196"/>
      <c r="L64" s="196"/>
      <c r="M64" s="367"/>
      <c r="N64" s="197"/>
      <c r="O64" s="385"/>
    </row>
  </sheetData>
  <mergeCells count="12">
    <mergeCell ref="A7:A8"/>
    <mergeCell ref="B7:B8"/>
    <mergeCell ref="O7:O8"/>
    <mergeCell ref="I7:I8"/>
    <mergeCell ref="A1:O1"/>
    <mergeCell ref="A2:O2"/>
    <mergeCell ref="A3:O3"/>
    <mergeCell ref="A4:O4"/>
    <mergeCell ref="A6:O6"/>
    <mergeCell ref="L7:M7"/>
    <mergeCell ref="L8:M8"/>
    <mergeCell ref="J7:J8"/>
  </mergeCells>
  <pageMargins left="0.39370078740157483" right="0.11811023622047245" top="0.55118110236220474" bottom="0.35433070866141736" header="0.31496062992125984" footer="0.31496062992125984"/>
  <pageSetup paperSize="5" scale="86" orientation="landscape" horizontalDpi="4294967293" verticalDpi="0" r:id="rId1"/>
  <rowBreaks count="2" manualBreakCount="2">
    <brk id="29" max="13" man="1"/>
    <brk id="60" max="13" man="1"/>
  </rowBreaks>
  <colBreaks count="1" manualBreakCount="1">
    <brk id="11" max="6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76"/>
  <sheetViews>
    <sheetView view="pageBreakPreview" topLeftCell="A19" zoomScaleNormal="100" zoomScaleSheetLayoutView="100" workbookViewId="0">
      <selection activeCell="C17" sqref="C17"/>
    </sheetView>
  </sheetViews>
  <sheetFormatPr defaultRowHeight="15" x14ac:dyDescent="0.25"/>
  <cols>
    <col min="1" max="1" width="7" style="83" customWidth="1"/>
    <col min="2" max="2" width="10.42578125" style="83" customWidth="1"/>
    <col min="3" max="3" width="37.7109375" style="83" customWidth="1"/>
    <col min="4" max="4" width="0" style="83" hidden="1" customWidth="1"/>
    <col min="5" max="5" width="12.7109375" style="83" hidden="1" customWidth="1"/>
    <col min="6" max="9" width="17.5703125" style="88" customWidth="1"/>
    <col min="10" max="10" width="6.5703125" style="88" customWidth="1"/>
    <col min="11" max="11" width="37.42578125" style="88" customWidth="1"/>
    <col min="12" max="12" width="11.140625" style="83" customWidth="1"/>
    <col min="13" max="15" width="9.140625" style="83" hidden="1" customWidth="1"/>
    <col min="16" max="16" width="10.7109375" style="83" customWidth="1"/>
    <col min="17" max="19" width="9.140625" style="81" hidden="1" customWidth="1"/>
    <col min="20" max="20" width="15.85546875" style="81" hidden="1" customWidth="1"/>
    <col min="21" max="21" width="6" style="81" hidden="1" customWidth="1"/>
    <col min="22" max="24" width="9.140625" style="81" hidden="1" customWidth="1"/>
    <col min="25" max="16384" width="9.140625" style="81"/>
  </cols>
  <sheetData>
    <row r="1" spans="1:25" ht="21" x14ac:dyDescent="0.25">
      <c r="C1" s="466" t="s">
        <v>0</v>
      </c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</row>
    <row r="2" spans="1:25" ht="21" x14ac:dyDescent="0.25">
      <c r="C2" s="466" t="s">
        <v>1</v>
      </c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</row>
    <row r="3" spans="1:25" ht="21" x14ac:dyDescent="0.25">
      <c r="C3" s="466" t="s">
        <v>2</v>
      </c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</row>
    <row r="4" spans="1:25" ht="21" x14ac:dyDescent="0.25">
      <c r="C4" s="466" t="s">
        <v>83</v>
      </c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</row>
    <row r="7" spans="1:25" x14ac:dyDescent="0.25">
      <c r="A7" s="83" t="s">
        <v>3</v>
      </c>
      <c r="C7" s="83" t="s">
        <v>80</v>
      </c>
    </row>
    <row r="8" spans="1:25" x14ac:dyDescent="0.25">
      <c r="A8" s="83" t="s">
        <v>4</v>
      </c>
      <c r="C8" s="83" t="s">
        <v>93</v>
      </c>
    </row>
    <row r="9" spans="1:25" x14ac:dyDescent="0.25">
      <c r="A9" s="83" t="s">
        <v>65</v>
      </c>
      <c r="C9" s="83" t="s">
        <v>94</v>
      </c>
      <c r="D9" s="88"/>
      <c r="E9" s="88"/>
      <c r="F9" s="83"/>
      <c r="G9" s="83"/>
      <c r="H9" s="83"/>
      <c r="I9" s="83"/>
      <c r="J9" s="83"/>
      <c r="K9" s="83"/>
      <c r="M9" s="81"/>
      <c r="N9" s="81"/>
      <c r="O9" s="81"/>
      <c r="P9" s="81"/>
      <c r="Q9" s="152"/>
      <c r="R9" s="152"/>
    </row>
    <row r="10" spans="1:25" x14ac:dyDescent="0.25">
      <c r="A10" s="83" t="s">
        <v>5</v>
      </c>
      <c r="C10" s="83" t="s">
        <v>7</v>
      </c>
    </row>
    <row r="11" spans="1:25" hidden="1" x14ac:dyDescent="0.25">
      <c r="C11" s="83" t="s">
        <v>8</v>
      </c>
    </row>
    <row r="12" spans="1:25" ht="15.75" thickBot="1" x14ac:dyDescent="0.3"/>
    <row r="13" spans="1:25" ht="15.75" thickBot="1" x14ac:dyDescent="0.3">
      <c r="A13" s="460" t="s">
        <v>10</v>
      </c>
      <c r="B13" s="460" t="s">
        <v>66</v>
      </c>
      <c r="C13" s="90" t="s">
        <v>11</v>
      </c>
      <c r="D13" s="90" t="s">
        <v>13</v>
      </c>
      <c r="E13" s="90" t="s">
        <v>15</v>
      </c>
      <c r="F13" s="91" t="s">
        <v>39</v>
      </c>
      <c r="G13" s="91" t="s">
        <v>39</v>
      </c>
      <c r="H13" s="91" t="s">
        <v>39</v>
      </c>
      <c r="I13" s="469" t="s">
        <v>23</v>
      </c>
      <c r="J13" s="484" t="s">
        <v>20</v>
      </c>
      <c r="K13" s="485"/>
      <c r="L13" s="63" t="s">
        <v>61</v>
      </c>
      <c r="M13" s="483" t="s">
        <v>24</v>
      </c>
      <c r="N13" s="483"/>
      <c r="O13" s="483"/>
      <c r="P13" s="460" t="s">
        <v>28</v>
      </c>
      <c r="Q13" s="467"/>
      <c r="R13" s="468"/>
      <c r="S13" s="468"/>
      <c r="T13" s="468"/>
      <c r="U13" s="468"/>
      <c r="V13" s="468"/>
      <c r="W13" s="468"/>
      <c r="X13" s="468"/>
      <c r="Y13" s="89"/>
    </row>
    <row r="14" spans="1:25" ht="15.75" thickBot="1" x14ac:dyDescent="0.3">
      <c r="A14" s="461"/>
      <c r="B14" s="461"/>
      <c r="C14" s="92" t="s">
        <v>12</v>
      </c>
      <c r="D14" s="92" t="s">
        <v>14</v>
      </c>
      <c r="E14" s="92" t="s">
        <v>16</v>
      </c>
      <c r="F14" s="93" t="s">
        <v>70</v>
      </c>
      <c r="G14" s="93" t="s">
        <v>143</v>
      </c>
      <c r="H14" s="93" t="s">
        <v>40</v>
      </c>
      <c r="I14" s="470"/>
      <c r="J14" s="486" t="s">
        <v>19</v>
      </c>
      <c r="K14" s="487"/>
      <c r="L14" s="64" t="s">
        <v>62</v>
      </c>
      <c r="M14" s="92" t="s">
        <v>25</v>
      </c>
      <c r="N14" s="92" t="s">
        <v>26</v>
      </c>
      <c r="O14" s="92" t="s">
        <v>27</v>
      </c>
      <c r="P14" s="461"/>
      <c r="Q14" s="153" t="s">
        <v>51</v>
      </c>
      <c r="R14" s="154" t="s">
        <v>52</v>
      </c>
      <c r="S14" s="154" t="s">
        <v>53</v>
      </c>
      <c r="T14" s="154" t="s">
        <v>54</v>
      </c>
      <c r="U14" s="155" t="s">
        <v>55</v>
      </c>
      <c r="V14" s="154" t="s">
        <v>56</v>
      </c>
      <c r="W14" s="154" t="s">
        <v>57</v>
      </c>
      <c r="X14" s="154" t="s">
        <v>58</v>
      </c>
    </row>
    <row r="15" spans="1:25" x14ac:dyDescent="0.25">
      <c r="A15" s="94"/>
      <c r="B15" s="95"/>
      <c r="C15" s="95"/>
      <c r="D15" s="94"/>
      <c r="E15" s="94"/>
      <c r="F15" s="96"/>
      <c r="G15" s="96"/>
      <c r="H15" s="96"/>
      <c r="I15" s="97"/>
      <c r="J15" s="97"/>
      <c r="K15" s="98"/>
      <c r="L15" s="94"/>
      <c r="M15" s="94"/>
      <c r="N15" s="94"/>
      <c r="O15" s="94"/>
      <c r="P15" s="94"/>
      <c r="Q15" s="156"/>
      <c r="R15" s="157"/>
      <c r="S15" s="157"/>
      <c r="T15" s="157"/>
      <c r="U15" s="158"/>
      <c r="V15" s="157"/>
      <c r="W15" s="157"/>
      <c r="X15" s="157"/>
    </row>
    <row r="16" spans="1:25" x14ac:dyDescent="0.25">
      <c r="A16" s="99" t="s">
        <v>32</v>
      </c>
      <c r="B16" s="159" t="s">
        <v>84</v>
      </c>
      <c r="C16" s="100" t="s">
        <v>30</v>
      </c>
      <c r="D16" s="85"/>
      <c r="E16" s="85"/>
      <c r="F16" s="101"/>
      <c r="G16" s="101"/>
      <c r="H16" s="101"/>
      <c r="I16" s="102"/>
      <c r="J16" s="102"/>
      <c r="K16" s="103"/>
      <c r="L16" s="87"/>
      <c r="M16" s="87"/>
      <c r="N16" s="87"/>
      <c r="O16" s="87"/>
      <c r="P16" s="87"/>
      <c r="Q16" s="160"/>
      <c r="R16" s="161"/>
      <c r="S16" s="161"/>
      <c r="T16" s="161"/>
      <c r="U16" s="162"/>
      <c r="V16" s="161"/>
      <c r="W16" s="161"/>
      <c r="X16" s="161"/>
    </row>
    <row r="17" spans="1:25" ht="28.5" customHeight="1" x14ac:dyDescent="0.25">
      <c r="A17" s="85">
        <v>1</v>
      </c>
      <c r="B17" s="163"/>
      <c r="C17" s="86" t="str">
        <f>Konsultan!C23</f>
        <v>Jasa Konsultansi Pengawasan Peningkatan Jalan Kec. Serang</v>
      </c>
      <c r="D17" s="85" t="s">
        <v>37</v>
      </c>
      <c r="E17" s="85" t="s">
        <v>38</v>
      </c>
      <c r="F17" s="101">
        <f>Konsultan!F23</f>
        <v>70000000</v>
      </c>
      <c r="G17" s="101">
        <f>Konsultan!G23</f>
        <v>70000000</v>
      </c>
      <c r="H17" s="101">
        <f>Konsultan!H23</f>
        <v>69765000</v>
      </c>
      <c r="I17" s="249" t="str">
        <f>Konsultan!K23</f>
        <v>CV. TRADISI KONSULTAN</v>
      </c>
      <c r="J17" s="249" t="str">
        <f>Konsultan!L23</f>
        <v>640/01</v>
      </c>
      <c r="K17" s="254" t="str">
        <f>Konsultan!O23</f>
        <v>Ipan</v>
      </c>
      <c r="L17" s="250" t="str">
        <f>Konsultan!I23</f>
        <v>08/04/2019</v>
      </c>
      <c r="M17" s="164" t="s">
        <v>50</v>
      </c>
      <c r="N17" s="87"/>
      <c r="O17" s="87"/>
      <c r="P17" s="87" t="str">
        <f>Konsultan!O23</f>
        <v>Ipan</v>
      </c>
      <c r="Q17" s="160"/>
      <c r="R17" s="161"/>
      <c r="S17" s="161"/>
      <c r="T17" s="165"/>
      <c r="U17" s="162"/>
      <c r="V17" s="161"/>
      <c r="W17" s="161"/>
      <c r="X17" s="161"/>
    </row>
    <row r="18" spans="1:25" ht="30" x14ac:dyDescent="0.25">
      <c r="A18" s="85">
        <v>2</v>
      </c>
      <c r="B18" s="163"/>
      <c r="C18" s="86" t="str">
        <f>Konsultan!C24</f>
        <v>Jasa Konsultansi Pengawasan Peningkatan Jalan Kec. Walantaka</v>
      </c>
      <c r="D18" s="85" t="s">
        <v>37</v>
      </c>
      <c r="E18" s="85" t="s">
        <v>38</v>
      </c>
      <c r="F18" s="101">
        <f>Konsultan!F24</f>
        <v>60600000</v>
      </c>
      <c r="G18" s="101">
        <f>Konsultan!G24</f>
        <v>60600000</v>
      </c>
      <c r="H18" s="101">
        <f>Konsultan!H24</f>
        <v>60375000</v>
      </c>
      <c r="I18" s="249" t="str">
        <f>Konsultan!K24</f>
        <v>CV. VERTICAL HORIZON</v>
      </c>
      <c r="J18" s="249" t="str">
        <f>Konsultan!L24</f>
        <v>640/02</v>
      </c>
      <c r="K18" s="254" t="str">
        <f>Konsultan!O24</f>
        <v>Ipan</v>
      </c>
      <c r="L18" s="250" t="str">
        <f>Konsultan!I24</f>
        <v>08/04/2019</v>
      </c>
      <c r="M18" s="164" t="s">
        <v>50</v>
      </c>
      <c r="N18" s="87"/>
      <c r="O18" s="87"/>
      <c r="P18" s="87" t="str">
        <f>Konsultan!O24</f>
        <v>Ipan</v>
      </c>
      <c r="Q18" s="160"/>
      <c r="R18" s="161"/>
      <c r="S18" s="161"/>
      <c r="T18" s="166"/>
      <c r="U18" s="166"/>
      <c r="V18" s="161"/>
      <c r="W18" s="161"/>
      <c r="X18" s="161"/>
    </row>
    <row r="19" spans="1:25" ht="30" x14ac:dyDescent="0.25">
      <c r="A19" s="85">
        <v>3</v>
      </c>
      <c r="B19" s="163"/>
      <c r="C19" s="86" t="str">
        <f>Konsultan!C25</f>
        <v>Jasa Konsultansi Pengawasan Peningkatan Jalan Kec. Curug</v>
      </c>
      <c r="D19" s="85" t="s">
        <v>37</v>
      </c>
      <c r="E19" s="85" t="s">
        <v>38</v>
      </c>
      <c r="F19" s="101">
        <f>Konsultan!F25</f>
        <v>52000000</v>
      </c>
      <c r="G19" s="101">
        <f>Konsultan!G25</f>
        <v>52000000</v>
      </c>
      <c r="H19" s="101">
        <f>Konsultan!H25</f>
        <v>51837000</v>
      </c>
      <c r="I19" s="249" t="str">
        <f>Konsultan!K25</f>
        <v>CV. MUZAPLAN WAHANA KONSULTAN</v>
      </c>
      <c r="J19" s="249" t="str">
        <f>Konsultan!L25</f>
        <v>640/03</v>
      </c>
      <c r="K19" s="254" t="str">
        <f>Konsultan!O25</f>
        <v>Ipan</v>
      </c>
      <c r="L19" s="250" t="str">
        <f>Konsultan!I25</f>
        <v>12/04/2019</v>
      </c>
      <c r="M19" s="164" t="s">
        <v>50</v>
      </c>
      <c r="N19" s="87"/>
      <c r="O19" s="87"/>
      <c r="P19" s="87" t="str">
        <f>Konsultan!O25</f>
        <v>Ipan</v>
      </c>
      <c r="Q19" s="160"/>
      <c r="R19" s="161"/>
      <c r="S19" s="161"/>
      <c r="T19" s="165"/>
      <c r="U19" s="165"/>
      <c r="V19" s="161"/>
      <c r="W19" s="161"/>
      <c r="X19" s="161"/>
    </row>
    <row r="20" spans="1:25" ht="30" x14ac:dyDescent="0.25">
      <c r="A20" s="85">
        <v>4</v>
      </c>
      <c r="B20" s="163"/>
      <c r="C20" s="86" t="str">
        <f>Konsultan!C26</f>
        <v>Jasa Konsultansi Pengawasan Peningkatan Jalan Kec. Taktakan</v>
      </c>
      <c r="D20" s="85" t="s">
        <v>37</v>
      </c>
      <c r="E20" s="85" t="s">
        <v>38</v>
      </c>
      <c r="F20" s="101">
        <f>Konsultan!F26</f>
        <v>61000000</v>
      </c>
      <c r="G20" s="101">
        <f>Konsultan!G26</f>
        <v>61000000</v>
      </c>
      <c r="H20" s="101">
        <f>Konsultan!H26</f>
        <v>60876000</v>
      </c>
      <c r="I20" s="249" t="str">
        <f>Konsultan!K26</f>
        <v>CV. NIAGATAMA KONSULTAN</v>
      </c>
      <c r="J20" s="249" t="str">
        <f>Konsultan!L26</f>
        <v>640/04</v>
      </c>
      <c r="K20" s="254" t="str">
        <f>Konsultan!O26</f>
        <v>Ipan</v>
      </c>
      <c r="L20" s="250" t="str">
        <f>Konsultan!I26</f>
        <v>10/04/2019</v>
      </c>
      <c r="M20" s="164" t="s">
        <v>50</v>
      </c>
      <c r="N20" s="87"/>
      <c r="O20" s="87"/>
      <c r="P20" s="87" t="str">
        <f>Konsultan!O26</f>
        <v>Ipan</v>
      </c>
      <c r="Q20" s="160"/>
      <c r="R20" s="161"/>
      <c r="S20" s="161"/>
      <c r="T20" s="166"/>
      <c r="U20" s="166"/>
      <c r="V20" s="161"/>
      <c r="W20" s="161"/>
      <c r="X20" s="161"/>
    </row>
    <row r="21" spans="1:25" ht="30" x14ac:dyDescent="0.25">
      <c r="A21" s="85">
        <v>5</v>
      </c>
      <c r="B21" s="163"/>
      <c r="C21" s="86" t="str">
        <f>Konsultan!C27</f>
        <v>Jasa Konsultansi Pengawasan Peningkatan Jalan Kec. Kasemen</v>
      </c>
      <c r="D21" s="85" t="s">
        <v>37</v>
      </c>
      <c r="E21" s="85" t="s">
        <v>38</v>
      </c>
      <c r="F21" s="101">
        <f>Konsultan!F27</f>
        <v>82000000</v>
      </c>
      <c r="G21" s="101">
        <f>Konsultan!G27</f>
        <v>82000000</v>
      </c>
      <c r="H21" s="101">
        <f>Konsultan!H27</f>
        <v>81452000</v>
      </c>
      <c r="I21" s="249" t="str">
        <f>Konsultan!K27</f>
        <v>CV. DWINDO KERSA TEKNIK</v>
      </c>
      <c r="J21" s="249" t="str">
        <f>Konsultan!L27</f>
        <v>640/05</v>
      </c>
      <c r="K21" s="254" t="str">
        <f>Konsultan!O27</f>
        <v>Mukti</v>
      </c>
      <c r="L21" s="250" t="str">
        <f>Konsultan!I27</f>
        <v>10/04/2019</v>
      </c>
      <c r="M21" s="164" t="s">
        <v>50</v>
      </c>
      <c r="N21" s="87"/>
      <c r="O21" s="87"/>
      <c r="P21" s="87" t="str">
        <f>Konsultan!O27</f>
        <v>Mukti</v>
      </c>
      <c r="Q21" s="160"/>
      <c r="R21" s="161"/>
      <c r="S21" s="161"/>
      <c r="T21" s="165"/>
      <c r="U21" s="165"/>
      <c r="V21" s="161"/>
      <c r="W21" s="161"/>
      <c r="X21" s="161"/>
    </row>
    <row r="22" spans="1:25" ht="30" x14ac:dyDescent="0.25">
      <c r="A22" s="85">
        <v>6</v>
      </c>
      <c r="B22" s="163"/>
      <c r="C22" s="86" t="str">
        <f>Konsultan!C28</f>
        <v>Jasa Konsultansi Pengawasan Peningkatan Jalan Kec. Cipocok Jaya</v>
      </c>
      <c r="D22" s="85" t="s">
        <v>37</v>
      </c>
      <c r="E22" s="85" t="s">
        <v>38</v>
      </c>
      <c r="F22" s="101">
        <f>Konsultan!F28</f>
        <v>47500000</v>
      </c>
      <c r="G22" s="101">
        <f>Konsultan!G28</f>
        <v>47500000</v>
      </c>
      <c r="H22" s="101">
        <f>Konsultan!H28</f>
        <v>46949000</v>
      </c>
      <c r="I22" s="249" t="str">
        <f>Konsultan!K28</f>
        <v>CV. BIGHI KONSULTAN</v>
      </c>
      <c r="J22" s="249" t="str">
        <f>Konsultan!L28</f>
        <v>640/06</v>
      </c>
      <c r="K22" s="254" t="str">
        <f>Konsultan!O28</f>
        <v>Mukti</v>
      </c>
      <c r="L22" s="250" t="str">
        <f>Konsultan!I28</f>
        <v>12/04/2019</v>
      </c>
      <c r="M22" s="164" t="s">
        <v>50</v>
      </c>
      <c r="N22" s="87"/>
      <c r="O22" s="87"/>
      <c r="P22" s="87" t="str">
        <f>Konsultan!O28</f>
        <v>Mukti</v>
      </c>
      <c r="Q22" s="160"/>
      <c r="R22" s="161"/>
      <c r="S22" s="161"/>
      <c r="T22" s="165"/>
      <c r="U22" s="165"/>
      <c r="V22" s="161"/>
      <c r="W22" s="161"/>
      <c r="X22" s="161"/>
    </row>
    <row r="23" spans="1:25" x14ac:dyDescent="0.25">
      <c r="A23" s="99" t="s">
        <v>33</v>
      </c>
      <c r="B23" s="159" t="s">
        <v>84</v>
      </c>
      <c r="C23" s="100" t="s">
        <v>46</v>
      </c>
      <c r="D23" s="85"/>
      <c r="E23" s="85"/>
      <c r="F23" s="101"/>
      <c r="G23" s="101"/>
      <c r="H23" s="101"/>
      <c r="I23" s="102"/>
      <c r="J23" s="249"/>
      <c r="K23" s="254"/>
      <c r="L23" s="87"/>
      <c r="M23" s="87"/>
      <c r="N23" s="87"/>
      <c r="O23" s="87"/>
      <c r="P23" s="87"/>
      <c r="Q23" s="160"/>
      <c r="R23" s="161"/>
      <c r="S23" s="161"/>
      <c r="T23" s="161"/>
      <c r="U23" s="162"/>
      <c r="V23" s="161"/>
      <c r="W23" s="161"/>
      <c r="X23" s="161"/>
    </row>
    <row r="24" spans="1:25" ht="30" x14ac:dyDescent="0.25">
      <c r="A24" s="85">
        <v>1</v>
      </c>
      <c r="B24" s="163"/>
      <c r="C24" s="86" t="str">
        <f>Pembangunan!B11</f>
        <v>Kp. Bojong Honje - kali Binong Kel. Pasuluhan Kec. Walantaka</v>
      </c>
      <c r="D24" s="86">
        <f>Pembangunan!C11</f>
        <v>200000000</v>
      </c>
      <c r="E24" s="86">
        <f>Pembangunan!D11</f>
        <v>0</v>
      </c>
      <c r="F24" s="253">
        <f>Pembangunan!C11</f>
        <v>200000000</v>
      </c>
      <c r="G24" s="253">
        <f>Pembangunan!D11</f>
        <v>0</v>
      </c>
      <c r="H24" s="253">
        <f>Pembangunan!E11</f>
        <v>198876000</v>
      </c>
      <c r="I24" s="249" t="e">
        <f>Pembangunan!#REF!</f>
        <v>#REF!</v>
      </c>
      <c r="J24" s="249">
        <f>Konsultan!L30</f>
        <v>0</v>
      </c>
      <c r="K24" s="254">
        <f>Konsultan!O30</f>
        <v>0</v>
      </c>
      <c r="L24" s="167" t="str">
        <f>Pembangunan!H11</f>
        <v>08/04/2019</v>
      </c>
      <c r="M24" s="87"/>
      <c r="N24" s="164" t="s">
        <v>50</v>
      </c>
      <c r="O24" s="87"/>
      <c r="P24" s="87"/>
      <c r="Q24" s="160"/>
      <c r="R24" s="161"/>
      <c r="S24" s="161"/>
      <c r="T24" s="161"/>
      <c r="U24" s="162"/>
      <c r="V24" s="161"/>
      <c r="W24" s="161"/>
      <c r="X24" s="161"/>
      <c r="Y24" s="81" t="s">
        <v>114</v>
      </c>
    </row>
    <row r="25" spans="1:25" ht="30" x14ac:dyDescent="0.25">
      <c r="A25" s="85">
        <v>2</v>
      </c>
      <c r="B25" s="163"/>
      <c r="C25" s="86" t="str">
        <f>Pembangunan!B12</f>
        <v>Jalan Sipon sampai Nyapah Kantor Kel. Nyapah Kec. Walantaka</v>
      </c>
      <c r="D25" s="86">
        <f>Pembangunan!C12</f>
        <v>300000000</v>
      </c>
      <c r="E25" s="86">
        <f>Pembangunan!D12</f>
        <v>0</v>
      </c>
      <c r="F25" s="253">
        <f>Pembangunan!C12</f>
        <v>300000000</v>
      </c>
      <c r="G25" s="253">
        <f>Pembangunan!D12</f>
        <v>0</v>
      </c>
      <c r="H25" s="253">
        <f>Pembangunan!E12</f>
        <v>0</v>
      </c>
      <c r="I25" s="249" t="e">
        <f>Pembangunan!#REF!</f>
        <v>#REF!</v>
      </c>
      <c r="J25" s="249">
        <f>Konsultan!L31</f>
        <v>0</v>
      </c>
      <c r="K25" s="254">
        <f>Konsultan!O31</f>
        <v>0</v>
      </c>
      <c r="L25" s="167">
        <f>Pembangunan!H12</f>
        <v>0</v>
      </c>
      <c r="M25" s="87"/>
      <c r="N25" s="164" t="s">
        <v>50</v>
      </c>
      <c r="O25" s="87"/>
      <c r="P25" s="87"/>
      <c r="Q25" s="160"/>
      <c r="R25" s="161"/>
      <c r="S25" s="161"/>
      <c r="T25" s="161"/>
      <c r="U25" s="162"/>
      <c r="V25" s="161"/>
      <c r="W25" s="161"/>
      <c r="X25" s="161"/>
      <c r="Y25" s="81" t="s">
        <v>114</v>
      </c>
    </row>
    <row r="26" spans="1:25" ht="30" x14ac:dyDescent="0.25">
      <c r="A26" s="85">
        <v>3</v>
      </c>
      <c r="B26" s="163"/>
      <c r="C26" s="86" t="str">
        <f>Pembangunan!B13</f>
        <v>Jalan kampung nyapah pasar barat RT.01/01 Kel. Nyapah Kec. Walantaka</v>
      </c>
      <c r="D26" s="86">
        <f>Pembangunan!C13</f>
        <v>300000000</v>
      </c>
      <c r="E26" s="86">
        <f>Pembangunan!D13</f>
        <v>0</v>
      </c>
      <c r="F26" s="253">
        <f>Pembangunan!C13</f>
        <v>300000000</v>
      </c>
      <c r="G26" s="253">
        <f>Pembangunan!D13</f>
        <v>0</v>
      </c>
      <c r="H26" s="253">
        <f>Pembangunan!E13</f>
        <v>0</v>
      </c>
      <c r="I26" s="249" t="e">
        <f>Pembangunan!#REF!</f>
        <v>#REF!</v>
      </c>
      <c r="J26" s="249" t="str">
        <f>Konsultan!L32</f>
        <v>640/01</v>
      </c>
      <c r="K26" s="254" t="str">
        <f>Konsultan!O32</f>
        <v>Ipan</v>
      </c>
      <c r="L26" s="167">
        <f>Pembangunan!H13</f>
        <v>0</v>
      </c>
      <c r="M26" s="87"/>
      <c r="N26" s="164" t="s">
        <v>50</v>
      </c>
      <c r="O26" s="87"/>
      <c r="P26" s="87"/>
      <c r="Q26" s="160"/>
      <c r="R26" s="161"/>
      <c r="S26" s="161"/>
      <c r="T26" s="161"/>
      <c r="U26" s="162"/>
      <c r="V26" s="161"/>
      <c r="W26" s="161"/>
      <c r="X26" s="161"/>
      <c r="Y26" s="81" t="s">
        <v>114</v>
      </c>
    </row>
    <row r="27" spans="1:25" ht="30" x14ac:dyDescent="0.25">
      <c r="A27" s="85">
        <v>4</v>
      </c>
      <c r="B27" s="163"/>
      <c r="C27" s="86" t="str">
        <f>Pembangunan!B14</f>
        <v>Kp. Cigoer Barat RT. 03/05 Kel. Nyapah Kec. Walantaka</v>
      </c>
      <c r="D27" s="86">
        <f>Pembangunan!C14</f>
        <v>241500000</v>
      </c>
      <c r="E27" s="86">
        <f>Pembangunan!D14</f>
        <v>0</v>
      </c>
      <c r="F27" s="253">
        <f>Pembangunan!C14</f>
        <v>241500000</v>
      </c>
      <c r="G27" s="253">
        <f>Pembangunan!D14</f>
        <v>0</v>
      </c>
      <c r="H27" s="253">
        <f>Pembangunan!E14</f>
        <v>0</v>
      </c>
      <c r="I27" s="249" t="e">
        <f>Pembangunan!#REF!</f>
        <v>#REF!</v>
      </c>
      <c r="J27" s="249" t="str">
        <f>Konsultan!L33</f>
        <v>640/02</v>
      </c>
      <c r="K27" s="254" t="str">
        <f>Konsultan!O33</f>
        <v>Gogon</v>
      </c>
      <c r="L27" s="167">
        <f>Pembangunan!H14</f>
        <v>0</v>
      </c>
      <c r="M27" s="87"/>
      <c r="N27" s="164" t="s">
        <v>50</v>
      </c>
      <c r="O27" s="87"/>
      <c r="P27" s="87"/>
      <c r="Q27" s="160"/>
      <c r="R27" s="161"/>
      <c r="S27" s="161"/>
      <c r="T27" s="161"/>
      <c r="U27" s="162"/>
      <c r="V27" s="161"/>
      <c r="W27" s="161"/>
      <c r="X27" s="161"/>
      <c r="Y27" s="81" t="s">
        <v>114</v>
      </c>
    </row>
    <row r="28" spans="1:25" ht="30" x14ac:dyDescent="0.25">
      <c r="A28" s="85">
        <v>5</v>
      </c>
      <c r="B28" s="163"/>
      <c r="C28" s="86" t="str">
        <f>Pembangunan!B15</f>
        <v>Kp. Nyapah Cerlang Kel. Nyapah Kec. Walantaka</v>
      </c>
      <c r="D28" s="86">
        <f>Pembangunan!C15</f>
        <v>170700000</v>
      </c>
      <c r="E28" s="86">
        <f>Pembangunan!D15</f>
        <v>0</v>
      </c>
      <c r="F28" s="253">
        <f>Pembangunan!C15</f>
        <v>170700000</v>
      </c>
      <c r="G28" s="253">
        <f>Pembangunan!D15</f>
        <v>0</v>
      </c>
      <c r="H28" s="253">
        <f>Pembangunan!E15</f>
        <v>169668000</v>
      </c>
      <c r="I28" s="249" t="e">
        <f>Pembangunan!#REF!</f>
        <v>#REF!</v>
      </c>
      <c r="J28" s="249" t="str">
        <f>Konsultan!L34</f>
        <v>640/03</v>
      </c>
      <c r="K28" s="254" t="str">
        <f>Konsultan!O34</f>
        <v>Gogon</v>
      </c>
      <c r="L28" s="167" t="str">
        <f>Pembangunan!H15</f>
        <v>08/04/2019</v>
      </c>
      <c r="M28" s="87"/>
      <c r="N28" s="164" t="s">
        <v>50</v>
      </c>
      <c r="O28" s="87"/>
      <c r="P28" s="87"/>
      <c r="Q28" s="160"/>
      <c r="R28" s="161"/>
      <c r="S28" s="161"/>
      <c r="T28" s="161"/>
      <c r="U28" s="162"/>
      <c r="V28" s="161"/>
      <c r="W28" s="161"/>
      <c r="X28" s="161"/>
      <c r="Y28" s="81" t="s">
        <v>114</v>
      </c>
    </row>
    <row r="29" spans="1:25" ht="30" customHeight="1" x14ac:dyDescent="0.25">
      <c r="A29" s="85">
        <v>6</v>
      </c>
      <c r="B29" s="163"/>
      <c r="C29" s="86" t="str">
        <f>Pembangunan!B16</f>
        <v>Link. Batu Raja RT. 08/17 &amp; Link. Muncung RT. 01/02 Kel. Sumur Pecung Kec. Serang</v>
      </c>
      <c r="D29" s="86">
        <f>Pembangunan!C16</f>
        <v>200000000</v>
      </c>
      <c r="E29" s="86">
        <f>Pembangunan!D16</f>
        <v>0</v>
      </c>
      <c r="F29" s="253">
        <f>Pembangunan!C16</f>
        <v>200000000</v>
      </c>
      <c r="G29" s="253">
        <f>Pembangunan!D16</f>
        <v>0</v>
      </c>
      <c r="H29" s="253">
        <f>Pembangunan!E16</f>
        <v>198705000</v>
      </c>
      <c r="I29" s="249" t="e">
        <f>Pembangunan!#REF!</f>
        <v>#REF!</v>
      </c>
      <c r="J29" s="249">
        <f>Konsultan!L36</f>
        <v>0</v>
      </c>
      <c r="K29" s="254">
        <f>Konsultan!O36</f>
        <v>0</v>
      </c>
      <c r="L29" s="167" t="str">
        <f>Pembangunan!H16</f>
        <v>08/04/2019</v>
      </c>
      <c r="M29" s="87"/>
      <c r="N29" s="164" t="s">
        <v>50</v>
      </c>
      <c r="O29" s="87"/>
      <c r="P29" s="87"/>
      <c r="Q29" s="160"/>
      <c r="R29" s="161"/>
      <c r="S29" s="161"/>
      <c r="T29" s="161"/>
      <c r="U29" s="162"/>
      <c r="V29" s="161"/>
      <c r="W29" s="161"/>
      <c r="X29" s="161"/>
    </row>
    <row r="30" spans="1:25" x14ac:dyDescent="0.25">
      <c r="A30" s="85">
        <v>7</v>
      </c>
      <c r="B30" s="163"/>
      <c r="C30" s="86" t="str">
        <f>Pembangunan!B17</f>
        <v>Kp. Cilampang Kel. Unyur Kec. Serang</v>
      </c>
      <c r="D30" s="86">
        <f>Pembangunan!C17</f>
        <v>200000000</v>
      </c>
      <c r="E30" s="86">
        <f>Pembangunan!D17</f>
        <v>0</v>
      </c>
      <c r="F30" s="253">
        <f>Pembangunan!C17</f>
        <v>200000000</v>
      </c>
      <c r="G30" s="253">
        <f>Pembangunan!D17</f>
        <v>0</v>
      </c>
      <c r="H30" s="253">
        <f>Pembangunan!E17</f>
        <v>198803000</v>
      </c>
      <c r="I30" s="249" t="e">
        <f>Pembangunan!#REF!</f>
        <v>#REF!</v>
      </c>
      <c r="J30" s="249" t="str">
        <f>Konsultan!L37</f>
        <v>640/01</v>
      </c>
      <c r="K30" s="254" t="str">
        <f>Konsultan!O37</f>
        <v>Ipan</v>
      </c>
      <c r="L30" s="167" t="str">
        <f>Pembangunan!H17</f>
        <v>08/04/2019</v>
      </c>
      <c r="M30" s="87"/>
      <c r="N30" s="164" t="s">
        <v>50</v>
      </c>
      <c r="O30" s="87"/>
      <c r="P30" s="87"/>
      <c r="Q30" s="160"/>
      <c r="R30" s="161"/>
      <c r="S30" s="161"/>
      <c r="T30" s="161"/>
      <c r="U30" s="162"/>
      <c r="V30" s="161"/>
      <c r="W30" s="161"/>
      <c r="X30" s="161"/>
    </row>
    <row r="31" spans="1:25" ht="30" x14ac:dyDescent="0.25">
      <c r="A31" s="85">
        <v>8</v>
      </c>
      <c r="B31" s="163"/>
      <c r="C31" s="86" t="str">
        <f>Pembangunan!B18</f>
        <v>Kp. Sukamanah RT. 01/04 Kel. Cimuncang Kec. Serang</v>
      </c>
      <c r="D31" s="86">
        <f>Pembangunan!C18</f>
        <v>200000000</v>
      </c>
      <c r="E31" s="86">
        <f>Pembangunan!D18</f>
        <v>0</v>
      </c>
      <c r="F31" s="253">
        <f>Pembangunan!C18</f>
        <v>200000000</v>
      </c>
      <c r="G31" s="253">
        <f>Pembangunan!D18</f>
        <v>0</v>
      </c>
      <c r="H31" s="253">
        <f>Pembangunan!E18</f>
        <v>198881000</v>
      </c>
      <c r="I31" s="249" t="e">
        <f>Pembangunan!#REF!</f>
        <v>#REF!</v>
      </c>
      <c r="J31" s="249" t="str">
        <f>Konsultan!L38</f>
        <v>640/02</v>
      </c>
      <c r="K31" s="254">
        <f>Konsultan!O38</f>
        <v>0</v>
      </c>
      <c r="L31" s="167" t="str">
        <f>Pembangunan!H18</f>
        <v>08/04/2019</v>
      </c>
      <c r="M31" s="87"/>
      <c r="N31" s="164" t="s">
        <v>50</v>
      </c>
      <c r="O31" s="87"/>
      <c r="P31" s="87"/>
      <c r="Q31" s="160"/>
      <c r="R31" s="161"/>
      <c r="S31" s="161"/>
      <c r="T31" s="161"/>
      <c r="U31" s="162"/>
      <c r="V31" s="161"/>
      <c r="W31" s="161"/>
      <c r="X31" s="161"/>
    </row>
    <row r="32" spans="1:25" ht="30" x14ac:dyDescent="0.25">
      <c r="A32" s="85">
        <v>9</v>
      </c>
      <c r="B32" s="163"/>
      <c r="C32" s="86" t="str">
        <f>Pembangunan!B19</f>
        <v>Jl. Giok RT. 01/17 Kel. Sumur Pecung Kec. Serang</v>
      </c>
      <c r="D32" s="86">
        <f>Pembangunan!C19</f>
        <v>200000000</v>
      </c>
      <c r="E32" s="86">
        <f>Pembangunan!D19</f>
        <v>0</v>
      </c>
      <c r="F32" s="253">
        <f>Pembangunan!C19</f>
        <v>200000000</v>
      </c>
      <c r="G32" s="253">
        <f>Pembangunan!D19</f>
        <v>0</v>
      </c>
      <c r="H32" s="253">
        <f>Pembangunan!E19</f>
        <v>198862000</v>
      </c>
      <c r="I32" s="249" t="e">
        <f>Pembangunan!#REF!</f>
        <v>#REF!</v>
      </c>
      <c r="J32" s="249">
        <f>Konsultan!L39</f>
        <v>0</v>
      </c>
      <c r="K32" s="254">
        <f>Konsultan!O39</f>
        <v>0</v>
      </c>
      <c r="L32" s="167" t="str">
        <f>Pembangunan!H19</f>
        <v>09/04/2019</v>
      </c>
      <c r="M32" s="87"/>
      <c r="N32" s="164" t="s">
        <v>50</v>
      </c>
      <c r="O32" s="87"/>
      <c r="P32" s="87"/>
      <c r="Q32" s="160"/>
      <c r="R32" s="161"/>
      <c r="S32" s="161"/>
      <c r="T32" s="161"/>
      <c r="U32" s="168"/>
      <c r="V32" s="161"/>
      <c r="W32" s="161"/>
      <c r="X32" s="161"/>
    </row>
    <row r="33" spans="1:25" ht="30" x14ac:dyDescent="0.25">
      <c r="A33" s="85">
        <v>10</v>
      </c>
      <c r="B33" s="163"/>
      <c r="C33" s="86" t="str">
        <f>Pembangunan!B20</f>
        <v>Kp. Benggala RT. 01/10 Kel. Cipare Kec. Serang</v>
      </c>
      <c r="D33" s="86">
        <f>Pembangunan!C20</f>
        <v>200000000</v>
      </c>
      <c r="E33" s="86">
        <f>Pembangunan!D20</f>
        <v>0</v>
      </c>
      <c r="F33" s="253">
        <f>Pembangunan!C20</f>
        <v>200000000</v>
      </c>
      <c r="G33" s="253">
        <f>Pembangunan!D20</f>
        <v>0</v>
      </c>
      <c r="H33" s="253">
        <f>Pembangunan!E20</f>
        <v>198899000</v>
      </c>
      <c r="I33" s="249" t="e">
        <f>Pembangunan!#REF!</f>
        <v>#REF!</v>
      </c>
      <c r="J33" s="249">
        <f>Konsultan!L40</f>
        <v>0</v>
      </c>
      <c r="K33" s="254">
        <f>Konsultan!O40</f>
        <v>0</v>
      </c>
      <c r="L33" s="167" t="str">
        <f>Pembangunan!H20</f>
        <v>09/04/2019</v>
      </c>
      <c r="M33" s="87"/>
      <c r="N33" s="164" t="s">
        <v>50</v>
      </c>
      <c r="O33" s="87"/>
      <c r="P33" s="87"/>
      <c r="Q33" s="160"/>
      <c r="R33" s="161"/>
      <c r="S33" s="161"/>
      <c r="T33" s="161"/>
      <c r="U33" s="162"/>
      <c r="V33" s="161"/>
      <c r="W33" s="161"/>
      <c r="X33" s="161"/>
      <c r="Y33" s="81" t="s">
        <v>114</v>
      </c>
    </row>
    <row r="34" spans="1:25" ht="30" customHeight="1" x14ac:dyDescent="0.25">
      <c r="A34" s="85">
        <v>11</v>
      </c>
      <c r="B34" s="163"/>
      <c r="C34" s="86" t="str">
        <f>Pembangunan!B21</f>
        <v>Kp. Sandiang RT. 07/03 Kel. Cipete Kec. Serang</v>
      </c>
      <c r="D34" s="86">
        <f>Pembangunan!C21</f>
        <v>200000000</v>
      </c>
      <c r="E34" s="86">
        <f>Pembangunan!D21</f>
        <v>0</v>
      </c>
      <c r="F34" s="253">
        <f>Pembangunan!C21</f>
        <v>200000000</v>
      </c>
      <c r="G34" s="253">
        <f>Pembangunan!D21</f>
        <v>0</v>
      </c>
      <c r="H34" s="253">
        <f>Pembangunan!E21</f>
        <v>198940000</v>
      </c>
      <c r="I34" s="249" t="e">
        <f>Pembangunan!#REF!</f>
        <v>#REF!</v>
      </c>
      <c r="J34" s="249">
        <f>Konsultan!L41</f>
        <v>0</v>
      </c>
      <c r="K34" s="254">
        <f>Konsultan!O41</f>
        <v>0</v>
      </c>
      <c r="L34" s="167" t="str">
        <f>Pembangunan!H21</f>
        <v>09/04/2019</v>
      </c>
      <c r="M34" s="87"/>
      <c r="N34" s="164" t="s">
        <v>50</v>
      </c>
      <c r="O34" s="87"/>
      <c r="P34" s="87"/>
      <c r="Q34" s="160"/>
      <c r="R34" s="161"/>
      <c r="S34" s="161"/>
      <c r="T34" s="161"/>
      <c r="U34" s="162"/>
      <c r="V34" s="161"/>
      <c r="W34" s="161"/>
      <c r="X34" s="161"/>
      <c r="Y34" s="81" t="s">
        <v>115</v>
      </c>
    </row>
    <row r="35" spans="1:25" ht="30" customHeight="1" x14ac:dyDescent="0.25">
      <c r="A35" s="85">
        <v>12</v>
      </c>
      <c r="B35" s="163"/>
      <c r="C35" s="86" t="str">
        <f>Pembangunan!B22</f>
        <v>Kp. Sempu Kelapa Endep MAN 2 kel. Cipare Kec. Serang</v>
      </c>
      <c r="D35" s="86">
        <f>Pembangunan!C22</f>
        <v>200000000</v>
      </c>
      <c r="E35" s="86">
        <f>Pembangunan!D22</f>
        <v>0</v>
      </c>
      <c r="F35" s="253">
        <f>Pembangunan!C22</f>
        <v>200000000</v>
      </c>
      <c r="G35" s="253">
        <f>Pembangunan!D22</f>
        <v>0</v>
      </c>
      <c r="H35" s="253">
        <f>Pembangunan!E22</f>
        <v>198979000</v>
      </c>
      <c r="I35" s="249" t="e">
        <f>Pembangunan!#REF!</f>
        <v>#REF!</v>
      </c>
      <c r="J35" s="249">
        <f>Konsultan!L42</f>
        <v>0</v>
      </c>
      <c r="K35" s="254">
        <f>Konsultan!O42</f>
        <v>0</v>
      </c>
      <c r="L35" s="167" t="str">
        <f>Pembangunan!H22</f>
        <v>09/04/2019</v>
      </c>
      <c r="M35" s="87"/>
      <c r="N35" s="164" t="s">
        <v>50</v>
      </c>
      <c r="O35" s="87"/>
      <c r="P35" s="87"/>
      <c r="Q35" s="160"/>
      <c r="R35" s="161"/>
      <c r="S35" s="161"/>
      <c r="T35" s="161"/>
      <c r="U35" s="162"/>
      <c r="V35" s="161"/>
      <c r="W35" s="161"/>
      <c r="X35" s="161"/>
      <c r="Y35" s="81" t="s">
        <v>115</v>
      </c>
    </row>
    <row r="36" spans="1:25" ht="30" x14ac:dyDescent="0.25">
      <c r="A36" s="85">
        <v>13</v>
      </c>
      <c r="B36" s="163"/>
      <c r="C36" s="86" t="str">
        <f>Pembangunan!B23</f>
        <v>Gang Merpati dan Cendrawasih Komp. Bungur Indah RT3 RW5</v>
      </c>
      <c r="D36" s="86">
        <f>Pembangunan!C23</f>
        <v>200000000</v>
      </c>
      <c r="E36" s="86">
        <f>Pembangunan!D23</f>
        <v>0</v>
      </c>
      <c r="F36" s="253">
        <f>Pembangunan!C23</f>
        <v>200000000</v>
      </c>
      <c r="G36" s="253">
        <f>Pembangunan!D23</f>
        <v>0</v>
      </c>
      <c r="H36" s="253">
        <f>Pembangunan!E23</f>
        <v>198827000</v>
      </c>
      <c r="I36" s="249" t="e">
        <f>Pembangunan!#REF!</f>
        <v>#REF!</v>
      </c>
      <c r="J36" s="249" t="str">
        <f>Konsultan!L43</f>
        <v>640/01</v>
      </c>
      <c r="K36" s="254" t="str">
        <f>Konsultan!O43</f>
        <v>Gaha</v>
      </c>
      <c r="L36" s="167" t="str">
        <f>Pembangunan!H23</f>
        <v>09/04/2019</v>
      </c>
      <c r="M36" s="87"/>
      <c r="N36" s="164" t="s">
        <v>50</v>
      </c>
      <c r="O36" s="87"/>
      <c r="P36" s="87"/>
      <c r="Q36" s="160"/>
      <c r="R36" s="161"/>
      <c r="S36" s="161"/>
      <c r="T36" s="161"/>
      <c r="U36" s="162"/>
      <c r="V36" s="161"/>
      <c r="W36" s="161"/>
      <c r="X36" s="161"/>
      <c r="Y36" s="81" t="s">
        <v>115</v>
      </c>
    </row>
    <row r="37" spans="1:25" ht="30" x14ac:dyDescent="0.25">
      <c r="A37" s="85">
        <v>14</v>
      </c>
      <c r="B37" s="163"/>
      <c r="C37" s="86" t="str">
        <f>Pembangunan!B24</f>
        <v>Kp. Pabuaran RT. 10/01 Kel. Sukajaya Kec. Curug</v>
      </c>
      <c r="D37" s="86">
        <f>Pembangunan!C24</f>
        <v>300000000</v>
      </c>
      <c r="E37" s="86">
        <f>Pembangunan!D24</f>
        <v>0</v>
      </c>
      <c r="F37" s="253">
        <f>Pembangunan!C24</f>
        <v>300000000</v>
      </c>
      <c r="G37" s="253">
        <f>Pembangunan!D24</f>
        <v>0</v>
      </c>
      <c r="H37" s="253">
        <f>Pembangunan!E24</f>
        <v>0</v>
      </c>
      <c r="I37" s="249" t="e">
        <f>Pembangunan!#REF!</f>
        <v>#REF!</v>
      </c>
      <c r="J37" s="249" t="str">
        <f>Konsultan!L44</f>
        <v>640/02</v>
      </c>
      <c r="K37" s="254" t="str">
        <f>Konsultan!O44</f>
        <v>Agi</v>
      </c>
      <c r="L37" s="167">
        <f>Pembangunan!H24</f>
        <v>0</v>
      </c>
      <c r="M37" s="87"/>
      <c r="N37" s="164" t="s">
        <v>50</v>
      </c>
      <c r="O37" s="87"/>
      <c r="P37" s="87"/>
      <c r="Q37" s="160"/>
      <c r="R37" s="161"/>
      <c r="S37" s="161"/>
      <c r="T37" s="161"/>
      <c r="U37" s="162"/>
      <c r="V37" s="161"/>
      <c r="W37" s="161"/>
      <c r="X37" s="161"/>
      <c r="Y37" s="81" t="s">
        <v>115</v>
      </c>
    </row>
    <row r="38" spans="1:25" ht="30" x14ac:dyDescent="0.25">
      <c r="A38" s="85">
        <v>15</v>
      </c>
      <c r="B38" s="163"/>
      <c r="C38" s="86" t="str">
        <f>Pembangunan!B25</f>
        <v>Kp. Gowok Kepuh - Makam Cibera RT.09/03 Kel. Sukajaya Kec. Curug</v>
      </c>
      <c r="D38" s="86">
        <f>Pembangunan!C25</f>
        <v>320000000</v>
      </c>
      <c r="E38" s="86">
        <f>Pembangunan!D25</f>
        <v>0</v>
      </c>
      <c r="F38" s="253">
        <f>Pembangunan!C25</f>
        <v>320000000</v>
      </c>
      <c r="G38" s="253">
        <f>Pembangunan!D25</f>
        <v>0</v>
      </c>
      <c r="H38" s="253">
        <f>Pembangunan!E25</f>
        <v>0</v>
      </c>
      <c r="I38" s="249" t="e">
        <f>Pembangunan!#REF!</f>
        <v>#REF!</v>
      </c>
      <c r="J38" s="249" t="str">
        <f>Konsultan!L45</f>
        <v>640/03</v>
      </c>
      <c r="K38" s="254" t="str">
        <f>Konsultan!O45</f>
        <v>Agi</v>
      </c>
      <c r="L38" s="167">
        <f>Pembangunan!H25</f>
        <v>0</v>
      </c>
      <c r="M38" s="87"/>
      <c r="N38" s="164" t="s">
        <v>50</v>
      </c>
      <c r="O38" s="87"/>
      <c r="P38" s="87"/>
      <c r="Q38" s="160"/>
      <c r="R38" s="161"/>
      <c r="S38" s="161"/>
      <c r="T38" s="161"/>
      <c r="U38" s="162"/>
      <c r="V38" s="161"/>
      <c r="W38" s="161"/>
      <c r="X38" s="161"/>
      <c r="Y38" s="81" t="s">
        <v>115</v>
      </c>
    </row>
    <row r="39" spans="1:25" ht="30" x14ac:dyDescent="0.25">
      <c r="A39" s="85">
        <v>16</v>
      </c>
      <c r="B39" s="163"/>
      <c r="C39" s="86" t="str">
        <f>Pembangunan!B26</f>
        <v>Kp. Bojot RT. 2,3,4 RW. 02 Kel. Pancalaksana Kec. Curug</v>
      </c>
      <c r="D39" s="86">
        <f>Pembangunan!C26</f>
        <v>420000000</v>
      </c>
      <c r="E39" s="86">
        <f>Pembangunan!D26</f>
        <v>0</v>
      </c>
      <c r="F39" s="253">
        <f>Pembangunan!C26</f>
        <v>420000000</v>
      </c>
      <c r="G39" s="253">
        <f>Pembangunan!D26</f>
        <v>0</v>
      </c>
      <c r="H39" s="253">
        <f>Pembangunan!E26</f>
        <v>0</v>
      </c>
      <c r="I39" s="249" t="e">
        <f>Pembangunan!#REF!</f>
        <v>#REF!</v>
      </c>
      <c r="J39" s="249" t="str">
        <f>Konsultan!L46</f>
        <v>640/04</v>
      </c>
      <c r="K39" s="254" t="str">
        <f>Konsultan!O46</f>
        <v>Agi</v>
      </c>
      <c r="L39" s="167">
        <f>Pembangunan!H26</f>
        <v>0</v>
      </c>
      <c r="M39" s="87"/>
      <c r="N39" s="164" t="s">
        <v>50</v>
      </c>
      <c r="O39" s="87"/>
      <c r="P39" s="87"/>
      <c r="Q39" s="160"/>
      <c r="R39" s="161"/>
      <c r="S39" s="161"/>
      <c r="T39" s="161"/>
      <c r="U39" s="162"/>
      <c r="V39" s="161"/>
      <c r="W39" s="161"/>
      <c r="X39" s="161"/>
      <c r="Y39" s="81" t="s">
        <v>115</v>
      </c>
    </row>
    <row r="40" spans="1:25" ht="30" x14ac:dyDescent="0.25">
      <c r="A40" s="85">
        <v>17</v>
      </c>
      <c r="B40" s="163"/>
      <c r="C40" s="86" t="str">
        <f>Pembangunan!B27</f>
        <v>Kp. Jakung Legok RT. 01/01 Kel. Cilowong Kec. Taktakan</v>
      </c>
      <c r="D40" s="86">
        <f>Pembangunan!C27</f>
        <v>100000000</v>
      </c>
      <c r="E40" s="86">
        <f>Pembangunan!D27</f>
        <v>0</v>
      </c>
      <c r="F40" s="253">
        <f>Pembangunan!C27</f>
        <v>100000000</v>
      </c>
      <c r="G40" s="253">
        <f>Pembangunan!D27</f>
        <v>0</v>
      </c>
      <c r="H40" s="253">
        <f>Pembangunan!E27</f>
        <v>99276000</v>
      </c>
      <c r="I40" s="249" t="e">
        <f>Pembangunan!#REF!</f>
        <v>#REF!</v>
      </c>
      <c r="J40" s="249">
        <f>Konsultan!L47</f>
        <v>0</v>
      </c>
      <c r="K40" s="254">
        <f>Konsultan!O47</f>
        <v>0</v>
      </c>
      <c r="L40" s="167" t="str">
        <f>Pembangunan!H27</f>
        <v>10/04/2019</v>
      </c>
      <c r="M40" s="87"/>
      <c r="N40" s="164" t="s">
        <v>50</v>
      </c>
      <c r="O40" s="87"/>
      <c r="P40" s="87"/>
      <c r="Q40" s="160"/>
      <c r="R40" s="161"/>
      <c r="S40" s="161"/>
      <c r="T40" s="161"/>
      <c r="U40" s="162"/>
      <c r="V40" s="161"/>
      <c r="W40" s="161"/>
      <c r="X40" s="161"/>
      <c r="Y40" s="81" t="s">
        <v>116</v>
      </c>
    </row>
    <row r="41" spans="1:25" ht="30" x14ac:dyDescent="0.25">
      <c r="A41" s="85">
        <v>18</v>
      </c>
      <c r="B41" s="163"/>
      <c r="C41" s="86" t="str">
        <f>Pembangunan!B28</f>
        <v>Kp. Jakung Palima RT. 03/08 Kel. Cilowong Kec. Taktakan</v>
      </c>
      <c r="D41" s="86">
        <f>Pembangunan!C28</f>
        <v>120000000</v>
      </c>
      <c r="E41" s="86">
        <f>Pembangunan!D28</f>
        <v>0</v>
      </c>
      <c r="F41" s="253">
        <f>Pembangunan!C28</f>
        <v>120000000</v>
      </c>
      <c r="G41" s="253">
        <f>Pembangunan!D28</f>
        <v>0</v>
      </c>
      <c r="H41" s="253">
        <f>Pembangunan!E28</f>
        <v>119126000</v>
      </c>
      <c r="I41" s="249" t="e">
        <f>Pembangunan!#REF!</f>
        <v>#REF!</v>
      </c>
      <c r="J41" s="249">
        <f>Konsultan!L48</f>
        <v>0</v>
      </c>
      <c r="K41" s="254">
        <f>Konsultan!O48</f>
        <v>0</v>
      </c>
      <c r="L41" s="167" t="str">
        <f>Pembangunan!H28</f>
        <v>10/04/2019</v>
      </c>
      <c r="M41" s="87"/>
      <c r="N41" s="164" t="s">
        <v>50</v>
      </c>
      <c r="O41" s="87"/>
      <c r="P41" s="87"/>
      <c r="Q41" s="160"/>
      <c r="R41" s="161"/>
      <c r="S41" s="161"/>
      <c r="T41" s="161"/>
      <c r="U41" s="162"/>
      <c r="V41" s="161"/>
      <c r="W41" s="161"/>
      <c r="X41" s="161"/>
      <c r="Y41" s="81" t="s">
        <v>116</v>
      </c>
    </row>
    <row r="42" spans="1:25" ht="30" x14ac:dyDescent="0.25">
      <c r="A42" s="85">
        <v>19</v>
      </c>
      <c r="B42" s="163"/>
      <c r="C42" s="86" t="str">
        <f>Pembangunan!B29</f>
        <v>Link. Makmur Jaya RT. 03/09 Kel. Drangong Kec. Taktakan</v>
      </c>
      <c r="D42" s="86">
        <f>Pembangunan!C29</f>
        <v>200000000</v>
      </c>
      <c r="E42" s="86">
        <f>Pembangunan!D29</f>
        <v>0</v>
      </c>
      <c r="F42" s="253">
        <f>Pembangunan!C29</f>
        <v>200000000</v>
      </c>
      <c r="G42" s="253">
        <f>Pembangunan!D29</f>
        <v>0</v>
      </c>
      <c r="H42" s="253">
        <f>Pembangunan!E29</f>
        <v>198989000</v>
      </c>
      <c r="I42" s="249" t="e">
        <f>Pembangunan!#REF!</f>
        <v>#REF!</v>
      </c>
      <c r="J42" s="249">
        <f>Konsultan!L49</f>
        <v>0</v>
      </c>
      <c r="K42" s="254">
        <f>Konsultan!O49</f>
        <v>0</v>
      </c>
      <c r="L42" s="167" t="str">
        <f>Pembangunan!H29</f>
        <v>10/04/2019</v>
      </c>
      <c r="M42" s="87"/>
      <c r="N42" s="164" t="s">
        <v>50</v>
      </c>
      <c r="O42" s="87"/>
      <c r="P42" s="87"/>
      <c r="Q42" s="160"/>
      <c r="R42" s="161"/>
      <c r="S42" s="161"/>
      <c r="T42" s="161"/>
      <c r="U42" s="162"/>
      <c r="V42" s="161"/>
      <c r="W42" s="161"/>
      <c r="X42" s="161"/>
      <c r="Y42" s="81" t="s">
        <v>116</v>
      </c>
    </row>
    <row r="43" spans="1:25" ht="30" x14ac:dyDescent="0.25">
      <c r="A43" s="85">
        <v>20</v>
      </c>
      <c r="B43" s="163"/>
      <c r="C43" s="86" t="str">
        <f>Pembangunan!B30</f>
        <v>Kp. Pasir Gadung RT. 11/06 Kel. Cilowong Kec. Taktakan</v>
      </c>
      <c r="D43" s="86">
        <f>Pembangunan!C30</f>
        <v>200000000</v>
      </c>
      <c r="E43" s="86">
        <f>Pembangunan!D30</f>
        <v>0</v>
      </c>
      <c r="F43" s="253">
        <f>Pembangunan!C30</f>
        <v>200000000</v>
      </c>
      <c r="G43" s="253">
        <f>Pembangunan!D30</f>
        <v>0</v>
      </c>
      <c r="H43" s="253">
        <f>Pembangunan!E30</f>
        <v>198910000</v>
      </c>
      <c r="I43" s="249" t="e">
        <f>Pembangunan!#REF!</f>
        <v>#REF!</v>
      </c>
      <c r="J43" s="249">
        <f>Konsultan!L50</f>
        <v>0</v>
      </c>
      <c r="K43" s="254">
        <f>Konsultan!O50</f>
        <v>0</v>
      </c>
      <c r="L43" s="167" t="str">
        <f>Pembangunan!H30</f>
        <v>10/04/2019</v>
      </c>
      <c r="M43" s="87"/>
      <c r="N43" s="164" t="s">
        <v>50</v>
      </c>
      <c r="O43" s="87"/>
      <c r="P43" s="87"/>
      <c r="Q43" s="160"/>
      <c r="R43" s="161"/>
      <c r="S43" s="161"/>
      <c r="T43" s="161"/>
      <c r="U43" s="162"/>
      <c r="V43" s="161"/>
      <c r="W43" s="161"/>
      <c r="X43" s="161"/>
      <c r="Y43" s="81" t="s">
        <v>116</v>
      </c>
    </row>
    <row r="44" spans="1:25" ht="30" x14ac:dyDescent="0.25">
      <c r="A44" s="85">
        <v>21</v>
      </c>
      <c r="B44" s="163"/>
      <c r="C44" s="86" t="str">
        <f>Pembangunan!B31</f>
        <v>Link. Legok Assalam RT. 01/01 Kel. Drangong Kec. Taktakan</v>
      </c>
      <c r="D44" s="86">
        <f>Pembangunan!C31</f>
        <v>350000000</v>
      </c>
      <c r="E44" s="86">
        <f>Pembangunan!D31</f>
        <v>0</v>
      </c>
      <c r="F44" s="253">
        <f>Pembangunan!C31</f>
        <v>350000000</v>
      </c>
      <c r="G44" s="253">
        <f>Pembangunan!D31</f>
        <v>0</v>
      </c>
      <c r="H44" s="253">
        <f>Pembangunan!E31</f>
        <v>0</v>
      </c>
      <c r="I44" s="249" t="e">
        <f>Pembangunan!#REF!</f>
        <v>#REF!</v>
      </c>
      <c r="J44" s="249">
        <f>Konsultan!L51</f>
        <v>0</v>
      </c>
      <c r="K44" s="254">
        <f>Konsultan!O51</f>
        <v>0</v>
      </c>
      <c r="L44" s="167">
        <f>Pembangunan!H31</f>
        <v>0</v>
      </c>
      <c r="M44" s="87"/>
      <c r="N44" s="164" t="s">
        <v>50</v>
      </c>
      <c r="O44" s="87"/>
      <c r="P44" s="87"/>
      <c r="Q44" s="160"/>
      <c r="R44" s="161"/>
      <c r="S44" s="161"/>
      <c r="T44" s="161"/>
      <c r="U44" s="162"/>
      <c r="V44" s="161"/>
      <c r="W44" s="161"/>
      <c r="X44" s="161"/>
      <c r="Y44" s="81" t="s">
        <v>116</v>
      </c>
    </row>
    <row r="45" spans="1:25" ht="30" x14ac:dyDescent="0.25">
      <c r="A45" s="85">
        <v>22</v>
      </c>
      <c r="B45" s="163"/>
      <c r="C45" s="86" t="str">
        <f>Pembangunan!B32</f>
        <v>Kp. Majalawang RT. 02/01 Kel. Umbul Tengah Kec. Taktakan</v>
      </c>
      <c r="D45" s="86">
        <f>Pembangunan!C32</f>
        <v>250000000</v>
      </c>
      <c r="E45" s="86">
        <f>Pembangunan!D32</f>
        <v>0</v>
      </c>
      <c r="F45" s="253">
        <f>Pembangunan!C32</f>
        <v>250000000</v>
      </c>
      <c r="G45" s="253">
        <f>Pembangunan!D32</f>
        <v>0</v>
      </c>
      <c r="H45" s="253">
        <f>Pembangunan!E32</f>
        <v>0</v>
      </c>
      <c r="I45" s="249" t="e">
        <f>Pembangunan!#REF!</f>
        <v>#REF!</v>
      </c>
      <c r="J45" s="249">
        <f>Konsultan!L52</f>
        <v>0</v>
      </c>
      <c r="K45" s="254">
        <f>Konsultan!O52</f>
        <v>0</v>
      </c>
      <c r="L45" s="167">
        <f>Pembangunan!H32</f>
        <v>0</v>
      </c>
      <c r="M45" s="87"/>
      <c r="N45" s="164" t="s">
        <v>50</v>
      </c>
      <c r="O45" s="87"/>
      <c r="P45" s="87"/>
      <c r="Q45" s="160"/>
      <c r="R45" s="161"/>
      <c r="S45" s="161"/>
      <c r="T45" s="161"/>
      <c r="U45" s="162"/>
      <c r="V45" s="161"/>
      <c r="W45" s="161"/>
      <c r="X45" s="161"/>
      <c r="Y45" s="81" t="s">
        <v>116</v>
      </c>
    </row>
    <row r="46" spans="1:25" x14ac:dyDescent="0.25">
      <c r="A46" s="85">
        <v>23</v>
      </c>
      <c r="B46" s="163"/>
      <c r="C46" s="86" t="str">
        <f>Pembangunan!B33</f>
        <v>Kp. Kronjen RT. 03/04 Kel. Kasemen</v>
      </c>
      <c r="D46" s="86">
        <f>Pembangunan!C33</f>
        <v>200000000</v>
      </c>
      <c r="E46" s="86">
        <f>Pembangunan!D33</f>
        <v>0</v>
      </c>
      <c r="F46" s="253">
        <f>Pembangunan!C33</f>
        <v>200000000</v>
      </c>
      <c r="G46" s="253">
        <f>Pembangunan!D33</f>
        <v>0</v>
      </c>
      <c r="H46" s="253">
        <f>Pembangunan!E33</f>
        <v>0</v>
      </c>
      <c r="I46" s="249" t="e">
        <f>Pembangunan!#REF!</f>
        <v>#REF!</v>
      </c>
      <c r="J46" s="249">
        <f>Konsultan!L53</f>
        <v>0</v>
      </c>
      <c r="K46" s="254">
        <f>Konsultan!O53</f>
        <v>0</v>
      </c>
      <c r="L46" s="167" t="str">
        <f>Pembangunan!H33</f>
        <v>10/04/2019</v>
      </c>
      <c r="M46" s="87"/>
      <c r="N46" s="164" t="s">
        <v>50</v>
      </c>
      <c r="O46" s="87"/>
      <c r="P46" s="87"/>
      <c r="Q46" s="160"/>
      <c r="R46" s="161"/>
      <c r="S46" s="161"/>
      <c r="T46" s="161"/>
      <c r="U46" s="162"/>
      <c r="V46" s="161"/>
      <c r="W46" s="161"/>
      <c r="X46" s="161"/>
      <c r="Y46" s="81" t="s">
        <v>113</v>
      </c>
    </row>
    <row r="47" spans="1:25" ht="30" x14ac:dyDescent="0.25">
      <c r="A47" s="85">
        <v>24</v>
      </c>
      <c r="B47" s="163"/>
      <c r="C47" s="86" t="str">
        <f>Pembangunan!B34</f>
        <v>Kp. Sukabela RT. 03-04 RW.01 Kel. Kasemen</v>
      </c>
      <c r="D47" s="86">
        <f>Pembangunan!C34</f>
        <v>438307000</v>
      </c>
      <c r="E47" s="86">
        <f>Pembangunan!D34</f>
        <v>0</v>
      </c>
      <c r="F47" s="253">
        <f>Pembangunan!C34</f>
        <v>438307000</v>
      </c>
      <c r="G47" s="253">
        <f>Pembangunan!D34</f>
        <v>0</v>
      </c>
      <c r="H47" s="253">
        <f>Pembangunan!E34</f>
        <v>0</v>
      </c>
      <c r="I47" s="249" t="e">
        <f>Pembangunan!#REF!</f>
        <v>#REF!</v>
      </c>
      <c r="J47" s="249">
        <f>Konsultan!L54</f>
        <v>0</v>
      </c>
      <c r="K47" s="254">
        <f>Konsultan!O54</f>
        <v>0</v>
      </c>
      <c r="L47" s="167">
        <f>Pembangunan!H34</f>
        <v>0</v>
      </c>
      <c r="M47" s="87"/>
      <c r="N47" s="164" t="s">
        <v>50</v>
      </c>
      <c r="O47" s="87"/>
      <c r="P47" s="87"/>
      <c r="Q47" s="160"/>
      <c r="R47" s="161"/>
      <c r="S47" s="161"/>
      <c r="T47" s="161"/>
      <c r="U47" s="168"/>
      <c r="V47" s="161"/>
      <c r="W47" s="161"/>
      <c r="X47" s="161"/>
      <c r="Y47" s="81" t="s">
        <v>113</v>
      </c>
    </row>
    <row r="48" spans="1:25" ht="30" x14ac:dyDescent="0.25">
      <c r="A48" s="85">
        <v>25</v>
      </c>
      <c r="B48" s="163"/>
      <c r="C48" s="86" t="str">
        <f>Pembangunan!B35</f>
        <v>Kp. Bendung (02) Kel. Bendung Kec. Kasemen</v>
      </c>
      <c r="D48" s="86">
        <f>Pembangunan!C35</f>
        <v>200000000</v>
      </c>
      <c r="E48" s="86">
        <f>Pembangunan!D35</f>
        <v>0</v>
      </c>
      <c r="F48" s="253">
        <f>Pembangunan!C35</f>
        <v>200000000</v>
      </c>
      <c r="G48" s="253">
        <f>Pembangunan!D35</f>
        <v>0</v>
      </c>
      <c r="H48" s="253">
        <f>Pembangunan!E35</f>
        <v>198990000</v>
      </c>
      <c r="I48" s="249" t="e">
        <f>Pembangunan!#REF!</f>
        <v>#REF!</v>
      </c>
      <c r="J48" s="249">
        <f>Konsultan!L55</f>
        <v>0</v>
      </c>
      <c r="K48" s="254">
        <f>Konsultan!O55</f>
        <v>0</v>
      </c>
      <c r="L48" s="167" t="str">
        <f>Pembangunan!H35</f>
        <v>11/04/2019</v>
      </c>
      <c r="M48" s="87"/>
      <c r="N48" s="164" t="s">
        <v>50</v>
      </c>
      <c r="O48" s="87"/>
      <c r="P48" s="87"/>
      <c r="Q48" s="160"/>
      <c r="R48" s="161"/>
      <c r="S48" s="161"/>
      <c r="T48" s="161"/>
      <c r="U48" s="162"/>
      <c r="V48" s="161"/>
      <c r="W48" s="161"/>
      <c r="X48" s="161"/>
      <c r="Y48" s="81" t="s">
        <v>113</v>
      </c>
    </row>
    <row r="49" spans="1:25" ht="30" x14ac:dyDescent="0.25">
      <c r="A49" s="85">
        <v>26</v>
      </c>
      <c r="B49" s="163"/>
      <c r="C49" s="86" t="str">
        <f>Pembangunan!B36</f>
        <v>Kp. Bendung (01) Kel. Bendung Kec. Kasemen</v>
      </c>
      <c r="D49" s="86">
        <f>Pembangunan!C36</f>
        <v>200000000</v>
      </c>
      <c r="E49" s="86">
        <f>Pembangunan!D36</f>
        <v>0</v>
      </c>
      <c r="F49" s="253">
        <f>Pembangunan!C36</f>
        <v>200000000</v>
      </c>
      <c r="G49" s="253">
        <f>Pembangunan!D36</f>
        <v>0</v>
      </c>
      <c r="H49" s="253">
        <f>Pembangunan!E36</f>
        <v>199102000</v>
      </c>
      <c r="I49" s="249" t="e">
        <f>Pembangunan!#REF!</f>
        <v>#REF!</v>
      </c>
      <c r="J49" s="249">
        <f>Konsultan!L56</f>
        <v>0</v>
      </c>
      <c r="K49" s="254">
        <f>Konsultan!O56</f>
        <v>0</v>
      </c>
      <c r="L49" s="167" t="str">
        <f>Pembangunan!H36</f>
        <v>11/04/2019</v>
      </c>
      <c r="M49" s="87"/>
      <c r="N49" s="164" t="s">
        <v>50</v>
      </c>
      <c r="O49" s="87"/>
      <c r="P49" s="87"/>
      <c r="Q49" s="160"/>
      <c r="R49" s="161"/>
      <c r="S49" s="161"/>
      <c r="T49" s="161"/>
      <c r="U49" s="162"/>
      <c r="V49" s="161"/>
      <c r="W49" s="161"/>
      <c r="X49" s="161"/>
      <c r="Y49" s="81" t="s">
        <v>113</v>
      </c>
    </row>
    <row r="50" spans="1:25" ht="30" x14ac:dyDescent="0.25">
      <c r="A50" s="85">
        <v>27</v>
      </c>
      <c r="B50" s="163"/>
      <c r="C50" s="86" t="str">
        <f>Pembangunan!B37</f>
        <v>Kp. Kendal Rt. 09-03 Kel. Margaluyu Kec. Kasemen</v>
      </c>
      <c r="D50" s="86">
        <f>Pembangunan!C37</f>
        <v>200000000</v>
      </c>
      <c r="E50" s="86">
        <f>Pembangunan!D37</f>
        <v>0</v>
      </c>
      <c r="F50" s="253">
        <f>Pembangunan!C37</f>
        <v>200000000</v>
      </c>
      <c r="G50" s="253">
        <f>Pembangunan!D37</f>
        <v>0</v>
      </c>
      <c r="H50" s="253">
        <f>Pembangunan!E37</f>
        <v>198959000</v>
      </c>
      <c r="I50" s="249" t="e">
        <f>Pembangunan!#REF!</f>
        <v>#REF!</v>
      </c>
      <c r="J50" s="249" t="str">
        <f>Konsultan!L57</f>
        <v>640/04</v>
      </c>
      <c r="K50" s="254">
        <f>Konsultan!O57</f>
        <v>0</v>
      </c>
      <c r="L50" s="167" t="str">
        <f>Pembangunan!H37</f>
        <v>11/04/2019</v>
      </c>
      <c r="M50" s="87"/>
      <c r="N50" s="164" t="s">
        <v>50</v>
      </c>
      <c r="O50" s="87"/>
      <c r="P50" s="87"/>
      <c r="Q50" s="160"/>
      <c r="R50" s="161"/>
      <c r="S50" s="161"/>
      <c r="T50" s="161"/>
      <c r="U50" s="162"/>
      <c r="V50" s="161"/>
      <c r="W50" s="161"/>
      <c r="X50" s="161"/>
      <c r="Y50" s="81" t="s">
        <v>113</v>
      </c>
    </row>
    <row r="51" spans="1:25" ht="30" x14ac:dyDescent="0.25">
      <c r="A51" s="85">
        <v>28</v>
      </c>
      <c r="B51" s="163"/>
      <c r="C51" s="86" t="str">
        <f>Pembangunan!B38</f>
        <v>Kp. Sumberan Kel. Warung Jaud Kec. Kasemen</v>
      </c>
      <c r="D51" s="86">
        <f>Pembangunan!C38</f>
        <v>200000000</v>
      </c>
      <c r="E51" s="86">
        <f>Pembangunan!D38</f>
        <v>0</v>
      </c>
      <c r="F51" s="253">
        <f>Pembangunan!C38</f>
        <v>200000000</v>
      </c>
      <c r="G51" s="253">
        <f>Pembangunan!D38</f>
        <v>0</v>
      </c>
      <c r="H51" s="253">
        <f>Pembangunan!E38</f>
        <v>198911000</v>
      </c>
      <c r="I51" s="249" t="e">
        <f>Pembangunan!#REF!</f>
        <v>#REF!</v>
      </c>
      <c r="J51" s="249" t="str">
        <f>Konsultan!L58</f>
        <v>640/01</v>
      </c>
      <c r="K51" s="254" t="str">
        <f>Konsultan!O58</f>
        <v>Ipan</v>
      </c>
      <c r="L51" s="167" t="str">
        <f>Pembangunan!H38</f>
        <v>11/04/2019</v>
      </c>
      <c r="M51" s="87"/>
      <c r="N51" s="164" t="s">
        <v>50</v>
      </c>
      <c r="O51" s="87"/>
      <c r="P51" s="87"/>
      <c r="Q51" s="160"/>
      <c r="R51" s="161"/>
      <c r="S51" s="161"/>
      <c r="T51" s="161"/>
      <c r="U51" s="162"/>
      <c r="V51" s="161"/>
      <c r="W51" s="161"/>
      <c r="X51" s="161"/>
      <c r="Y51" s="81" t="s">
        <v>113</v>
      </c>
    </row>
    <row r="52" spans="1:25" ht="30" x14ac:dyDescent="0.25">
      <c r="A52" s="85">
        <v>29</v>
      </c>
      <c r="B52" s="163"/>
      <c r="C52" s="86" t="str">
        <f>Pembangunan!B39</f>
        <v>Kp. Cibening Kel. Bendung Kec. Kasemen</v>
      </c>
      <c r="D52" s="86">
        <f>Pembangunan!C39</f>
        <v>200000000</v>
      </c>
      <c r="E52" s="86">
        <f>Pembangunan!D39</f>
        <v>0</v>
      </c>
      <c r="F52" s="253">
        <f>Pembangunan!C39</f>
        <v>200000000</v>
      </c>
      <c r="G52" s="253">
        <f>Pembangunan!D39</f>
        <v>0</v>
      </c>
      <c r="H52" s="253">
        <f>Pembangunan!E39</f>
        <v>199290000</v>
      </c>
      <c r="I52" s="249" t="e">
        <f>Pembangunan!#REF!</f>
        <v>#REF!</v>
      </c>
      <c r="J52" s="249" t="str">
        <f>Konsultan!L59</f>
        <v>640/02</v>
      </c>
      <c r="K52" s="254" t="str">
        <f>Konsultan!O59</f>
        <v>Ipan</v>
      </c>
      <c r="L52" s="167" t="str">
        <f>Pembangunan!H39</f>
        <v>11/04/2019</v>
      </c>
      <c r="M52" s="87"/>
      <c r="N52" s="164" t="s">
        <v>50</v>
      </c>
      <c r="O52" s="87"/>
      <c r="P52" s="87"/>
      <c r="Q52" s="160"/>
      <c r="R52" s="161"/>
      <c r="S52" s="161"/>
      <c r="T52" s="161"/>
      <c r="U52" s="162"/>
      <c r="V52" s="161"/>
      <c r="W52" s="161"/>
      <c r="X52" s="161"/>
      <c r="Y52" s="81" t="s">
        <v>113</v>
      </c>
    </row>
    <row r="53" spans="1:25" ht="30" customHeight="1" x14ac:dyDescent="0.25">
      <c r="A53" s="85">
        <v>30</v>
      </c>
      <c r="B53" s="163"/>
      <c r="C53" s="86" t="str">
        <f>Pembangunan!B40</f>
        <v>Kubang - Cikepu</v>
      </c>
      <c r="D53" s="86">
        <f>Pembangunan!C40</f>
        <v>200000000</v>
      </c>
      <c r="E53" s="86">
        <f>Pembangunan!D40</f>
        <v>0</v>
      </c>
      <c r="F53" s="253">
        <f>Pembangunan!C40</f>
        <v>200000000</v>
      </c>
      <c r="G53" s="253">
        <f>Pembangunan!D40</f>
        <v>0</v>
      </c>
      <c r="H53" s="253">
        <f>Pembangunan!E40</f>
        <v>199098000</v>
      </c>
      <c r="I53" s="249" t="e">
        <f>Pembangunan!#REF!</f>
        <v>#REF!</v>
      </c>
      <c r="J53" s="249" t="e">
        <f>Konsultan!#REF!</f>
        <v>#REF!</v>
      </c>
      <c r="K53" s="254" t="e">
        <f>Konsultan!#REF!</f>
        <v>#REF!</v>
      </c>
      <c r="L53" s="167" t="str">
        <f>Pembangunan!H40</f>
        <v>12/04/2019</v>
      </c>
      <c r="M53" s="87"/>
      <c r="N53" s="164" t="s">
        <v>50</v>
      </c>
      <c r="O53" s="87"/>
      <c r="P53" s="87"/>
      <c r="Q53" s="160"/>
      <c r="R53" s="161"/>
      <c r="S53" s="161"/>
      <c r="T53" s="161"/>
      <c r="U53" s="162"/>
      <c r="V53" s="161"/>
      <c r="W53" s="161"/>
      <c r="X53" s="161"/>
    </row>
    <row r="54" spans="1:25" ht="30" x14ac:dyDescent="0.25">
      <c r="A54" s="85">
        <v>31</v>
      </c>
      <c r="B54" s="163"/>
      <c r="C54" s="86" t="str">
        <f>Pembangunan!B41</f>
        <v>Kp. Butik Manik RT.1-7 Kel. Banjarsari Kec. Cipocok Jaya</v>
      </c>
      <c r="D54" s="86">
        <f>Pembangunan!C41</f>
        <v>346954000</v>
      </c>
      <c r="E54" s="86">
        <f>Pembangunan!D41</f>
        <v>0</v>
      </c>
      <c r="F54" s="253">
        <f>Pembangunan!C41</f>
        <v>346954000</v>
      </c>
      <c r="G54" s="253">
        <f>Pembangunan!D41</f>
        <v>0</v>
      </c>
      <c r="H54" s="253">
        <f>Pembangunan!E41</f>
        <v>0</v>
      </c>
      <c r="I54" s="249" t="e">
        <f>Pembangunan!#REF!</f>
        <v>#REF!</v>
      </c>
      <c r="J54" s="249" t="str">
        <f>Konsultan!L62</f>
        <v>640/01</v>
      </c>
      <c r="K54" s="254">
        <f>Konsultan!O62</f>
        <v>0</v>
      </c>
      <c r="L54" s="167">
        <f>Pembangunan!H41</f>
        <v>0</v>
      </c>
      <c r="M54" s="87"/>
      <c r="N54" s="164" t="s">
        <v>50</v>
      </c>
      <c r="O54" s="87"/>
      <c r="P54" s="87"/>
      <c r="Q54" s="160"/>
      <c r="R54" s="161"/>
      <c r="S54" s="161"/>
      <c r="T54" s="161"/>
      <c r="U54" s="162"/>
      <c r="V54" s="161"/>
      <c r="W54" s="161"/>
      <c r="X54" s="161"/>
    </row>
    <row r="55" spans="1:25" ht="30" x14ac:dyDescent="0.25">
      <c r="A55" s="85">
        <v>32</v>
      </c>
      <c r="B55" s="163"/>
      <c r="C55" s="86" t="str">
        <f>Pembangunan!B42</f>
        <v>Kandang Kurung RT.2-6 Kel. Gelam Kec. Cipocok Jaya</v>
      </c>
      <c r="D55" s="86">
        <f>Pembangunan!C42</f>
        <v>200000000</v>
      </c>
      <c r="E55" s="86">
        <f>Pembangunan!D42</f>
        <v>0</v>
      </c>
      <c r="F55" s="253">
        <f>Pembangunan!C42</f>
        <v>200000000</v>
      </c>
      <c r="G55" s="253">
        <f>Pembangunan!D42</f>
        <v>0</v>
      </c>
      <c r="H55" s="253">
        <f>Pembangunan!E42</f>
        <v>198749000</v>
      </c>
      <c r="I55" s="249" t="e">
        <f>Pembangunan!#REF!</f>
        <v>#REF!</v>
      </c>
      <c r="J55" s="249" t="str">
        <f>Konsultan!L63</f>
        <v>640/02</v>
      </c>
      <c r="K55" s="254">
        <f>Konsultan!O63</f>
        <v>0</v>
      </c>
      <c r="L55" s="167" t="str">
        <f>Pembangunan!H42</f>
        <v>12/04/2019</v>
      </c>
      <c r="M55" s="87"/>
      <c r="N55" s="164" t="s">
        <v>50</v>
      </c>
      <c r="O55" s="87"/>
      <c r="P55" s="87"/>
      <c r="Q55" s="160"/>
      <c r="R55" s="161"/>
      <c r="S55" s="161"/>
      <c r="T55" s="161"/>
      <c r="U55" s="162"/>
      <c r="V55" s="161"/>
      <c r="W55" s="161"/>
      <c r="X55" s="161"/>
    </row>
    <row r="56" spans="1:25" ht="30" x14ac:dyDescent="0.25">
      <c r="A56" s="85">
        <v>33</v>
      </c>
      <c r="B56" s="163"/>
      <c r="C56" s="86" t="str">
        <f>Pembangunan!B43</f>
        <v>Kp. Jagarayu RT.1-2 Kel. Gelam Kec. Cipocok Jaya</v>
      </c>
      <c r="D56" s="86">
        <f>Pembangunan!C43</f>
        <v>200000000</v>
      </c>
      <c r="E56" s="86">
        <f>Pembangunan!D43</f>
        <v>0</v>
      </c>
      <c r="F56" s="253">
        <f>Pembangunan!C43</f>
        <v>200000000</v>
      </c>
      <c r="G56" s="253">
        <f>Pembangunan!D43</f>
        <v>0</v>
      </c>
      <c r="H56" s="253">
        <f>Pembangunan!E43</f>
        <v>198715000</v>
      </c>
      <c r="I56" s="249" t="e">
        <f>Pembangunan!#REF!</f>
        <v>#REF!</v>
      </c>
      <c r="J56" s="249">
        <f>Konsultan!L64</f>
        <v>0</v>
      </c>
      <c r="K56" s="254">
        <f>Konsultan!O64</f>
        <v>0</v>
      </c>
      <c r="L56" s="167" t="str">
        <f>Pembangunan!H43</f>
        <v>12/04/2019</v>
      </c>
      <c r="M56" s="87"/>
      <c r="N56" s="164" t="s">
        <v>50</v>
      </c>
      <c r="O56" s="87"/>
      <c r="P56" s="87"/>
      <c r="Q56" s="160"/>
      <c r="R56" s="161"/>
      <c r="S56" s="161"/>
      <c r="T56" s="161"/>
      <c r="U56" s="162"/>
      <c r="V56" s="161"/>
      <c r="W56" s="161"/>
      <c r="X56" s="161"/>
      <c r="Y56" s="81" t="s">
        <v>113</v>
      </c>
    </row>
    <row r="57" spans="1:25" ht="30" x14ac:dyDescent="0.25">
      <c r="A57" s="85">
        <v>34</v>
      </c>
      <c r="B57" s="163"/>
      <c r="C57" s="86" t="str">
        <f>Pembangunan!B44</f>
        <v>Kp. Karundang Cipager RT. 03/05 Gang 99 Kel. Karundang Kec. Cipocok Jaya</v>
      </c>
      <c r="D57" s="86">
        <f>Pembangunan!C44</f>
        <v>200000000</v>
      </c>
      <c r="E57" s="86">
        <f>Pembangunan!D44</f>
        <v>0</v>
      </c>
      <c r="F57" s="253">
        <f>Pembangunan!C44</f>
        <v>200000000</v>
      </c>
      <c r="G57" s="253">
        <f>Pembangunan!D44</f>
        <v>0</v>
      </c>
      <c r="H57" s="253">
        <f>Pembangunan!E44</f>
        <v>198703000</v>
      </c>
      <c r="I57" s="249" t="e">
        <f>Pembangunan!#REF!</f>
        <v>#REF!</v>
      </c>
      <c r="J57" s="249">
        <f>Konsultan!L65</f>
        <v>0</v>
      </c>
      <c r="K57" s="254">
        <f>Konsultan!O65</f>
        <v>0</v>
      </c>
      <c r="L57" s="167" t="str">
        <f>Pembangunan!H44</f>
        <v>12/04/2019</v>
      </c>
      <c r="M57" s="87"/>
      <c r="N57" s="164" t="s">
        <v>50</v>
      </c>
      <c r="O57" s="87"/>
      <c r="P57" s="87"/>
      <c r="Q57" s="160"/>
      <c r="R57" s="161"/>
      <c r="S57" s="161"/>
      <c r="T57" s="161"/>
      <c r="U57" s="162"/>
      <c r="V57" s="161"/>
      <c r="W57" s="161"/>
      <c r="X57" s="161"/>
      <c r="Y57" s="81" t="s">
        <v>112</v>
      </c>
    </row>
    <row r="58" spans="1:25" ht="30" x14ac:dyDescent="0.25">
      <c r="A58" s="85">
        <v>35</v>
      </c>
      <c r="B58" s="163"/>
      <c r="C58" s="86" t="str">
        <f>Pembangunan!B45</f>
        <v>Lingkungan Pakupatan Kecamatan Cipocok Jaya</v>
      </c>
      <c r="D58" s="86">
        <f>Pembangunan!C45</f>
        <v>100000000</v>
      </c>
      <c r="E58" s="86">
        <f>Pembangunan!D45</f>
        <v>0</v>
      </c>
      <c r="F58" s="253">
        <f>Pembangunan!C45</f>
        <v>100000000</v>
      </c>
      <c r="G58" s="253">
        <f>Pembangunan!D45</f>
        <v>0</v>
      </c>
      <c r="H58" s="253">
        <f>Pembangunan!E45</f>
        <v>98863000</v>
      </c>
      <c r="I58" s="249" t="e">
        <f>Pembangunan!#REF!</f>
        <v>#REF!</v>
      </c>
      <c r="J58" s="249">
        <f>Konsultan!L66</f>
        <v>0</v>
      </c>
      <c r="K58" s="254">
        <f>Konsultan!O66</f>
        <v>0</v>
      </c>
      <c r="L58" s="167" t="str">
        <f>Pembangunan!H45</f>
        <v>12/04/2019</v>
      </c>
      <c r="M58" s="87"/>
      <c r="N58" s="164" t="s">
        <v>50</v>
      </c>
      <c r="O58" s="87"/>
      <c r="P58" s="87"/>
      <c r="Q58" s="160"/>
      <c r="R58" s="161"/>
      <c r="S58" s="161"/>
      <c r="T58" s="161"/>
      <c r="U58" s="162"/>
      <c r="V58" s="161"/>
      <c r="W58" s="161"/>
      <c r="X58" s="161"/>
      <c r="Y58" s="81" t="s">
        <v>112</v>
      </c>
    </row>
    <row r="59" spans="1:25" x14ac:dyDescent="0.25">
      <c r="A59" s="85"/>
      <c r="B59" s="163"/>
      <c r="C59" s="86"/>
      <c r="D59" s="85"/>
      <c r="E59" s="85"/>
      <c r="F59" s="101"/>
      <c r="G59" s="101"/>
      <c r="H59" s="101"/>
      <c r="I59" s="102"/>
      <c r="J59" s="102"/>
      <c r="K59" s="103"/>
      <c r="L59" s="167"/>
      <c r="M59" s="87"/>
      <c r="N59" s="164"/>
      <c r="O59" s="87"/>
      <c r="P59" s="87"/>
      <c r="Q59" s="160"/>
      <c r="R59" s="161"/>
      <c r="S59" s="161"/>
      <c r="T59" s="161"/>
      <c r="U59" s="162"/>
      <c r="V59" s="161"/>
      <c r="W59" s="161"/>
      <c r="X59" s="161"/>
    </row>
    <row r="60" spans="1:25" x14ac:dyDescent="0.25">
      <c r="A60" s="85"/>
      <c r="B60" s="163"/>
      <c r="C60" s="169"/>
      <c r="D60" s="87"/>
      <c r="E60" s="87"/>
      <c r="F60" s="104"/>
      <c r="G60" s="104"/>
      <c r="H60" s="104"/>
      <c r="I60" s="105"/>
      <c r="J60" s="105"/>
      <c r="K60" s="106"/>
      <c r="L60" s="87"/>
      <c r="M60" s="87"/>
      <c r="N60" s="87"/>
      <c r="O60" s="87"/>
      <c r="P60" s="87"/>
      <c r="Q60" s="160"/>
      <c r="R60" s="161"/>
      <c r="S60" s="161"/>
      <c r="T60" s="161"/>
      <c r="U60" s="162"/>
      <c r="V60" s="161"/>
      <c r="W60" s="161"/>
      <c r="X60" s="161"/>
    </row>
    <row r="61" spans="1:25" ht="15.75" thickBot="1" x14ac:dyDescent="0.3">
      <c r="A61" s="107"/>
      <c r="B61" s="108"/>
      <c r="C61" s="108"/>
      <c r="D61" s="107"/>
      <c r="E61" s="107"/>
      <c r="F61" s="109"/>
      <c r="G61" s="109"/>
      <c r="H61" s="109"/>
      <c r="I61" s="110"/>
      <c r="J61" s="110"/>
      <c r="K61" s="111"/>
      <c r="L61" s="107"/>
      <c r="M61" s="107"/>
      <c r="N61" s="107"/>
      <c r="O61" s="107"/>
      <c r="P61" s="107"/>
      <c r="Q61" s="170"/>
      <c r="R61" s="171"/>
      <c r="S61" s="171"/>
      <c r="T61" s="171"/>
      <c r="U61" s="172"/>
      <c r="V61" s="171"/>
      <c r="W61" s="171"/>
      <c r="X61" s="171"/>
    </row>
    <row r="62" spans="1:25" x14ac:dyDescent="0.25">
      <c r="Q62" s="173"/>
      <c r="R62" s="173"/>
      <c r="S62" s="173"/>
      <c r="T62" s="173"/>
      <c r="U62" s="174"/>
      <c r="V62" s="173"/>
      <c r="W62" s="173"/>
      <c r="X62" s="173"/>
    </row>
    <row r="63" spans="1:25" x14ac:dyDescent="0.25">
      <c r="Q63" s="175"/>
      <c r="R63" s="175"/>
      <c r="S63" s="175"/>
      <c r="T63" s="175"/>
      <c r="U63" s="176"/>
      <c r="V63" s="175"/>
      <c r="W63" s="175"/>
      <c r="X63" s="175"/>
    </row>
    <row r="64" spans="1:25" x14ac:dyDescent="0.25">
      <c r="Q64" s="175"/>
      <c r="R64" s="175"/>
      <c r="S64" s="175"/>
      <c r="T64" s="175"/>
      <c r="U64" s="176"/>
      <c r="V64" s="175"/>
      <c r="W64" s="175"/>
      <c r="X64" s="175"/>
    </row>
    <row r="65" spans="3:24" x14ac:dyDescent="0.25">
      <c r="C65" s="112"/>
      <c r="Q65" s="175"/>
      <c r="R65" s="175"/>
      <c r="S65" s="175"/>
      <c r="T65" s="175"/>
      <c r="U65" s="176"/>
      <c r="V65" s="175"/>
      <c r="W65" s="175"/>
      <c r="X65" s="175"/>
    </row>
    <row r="66" spans="3:24" x14ac:dyDescent="0.25">
      <c r="C66" s="112"/>
      <c r="Q66" s="175"/>
      <c r="R66" s="175"/>
      <c r="S66" s="175"/>
      <c r="T66" s="175"/>
      <c r="U66" s="176"/>
      <c r="V66" s="175"/>
      <c r="W66" s="175"/>
      <c r="X66" s="175"/>
    </row>
    <row r="67" spans="3:24" x14ac:dyDescent="0.25">
      <c r="C67" s="112"/>
      <c r="Q67" s="175"/>
      <c r="R67" s="175"/>
      <c r="S67" s="175"/>
      <c r="T67" s="175"/>
      <c r="U67" s="176"/>
      <c r="V67" s="175"/>
      <c r="W67" s="175"/>
      <c r="X67" s="175"/>
    </row>
    <row r="68" spans="3:24" x14ac:dyDescent="0.25">
      <c r="C68" s="112"/>
      <c r="Q68" s="175"/>
      <c r="R68" s="175"/>
      <c r="S68" s="175"/>
      <c r="T68" s="175"/>
      <c r="U68" s="176"/>
      <c r="V68" s="175"/>
      <c r="W68" s="175"/>
      <c r="X68" s="175"/>
    </row>
    <row r="69" spans="3:24" x14ac:dyDescent="0.25">
      <c r="C69" s="112"/>
      <c r="Q69" s="175"/>
      <c r="R69" s="175"/>
      <c r="S69" s="175"/>
      <c r="T69" s="175"/>
      <c r="U69" s="176"/>
      <c r="V69" s="175"/>
      <c r="W69" s="175"/>
      <c r="X69" s="175"/>
    </row>
    <row r="70" spans="3:24" x14ac:dyDescent="0.25">
      <c r="Q70" s="175"/>
      <c r="R70" s="175"/>
      <c r="S70" s="175"/>
      <c r="T70" s="175"/>
      <c r="U70" s="176"/>
      <c r="V70" s="175"/>
      <c r="W70" s="175"/>
      <c r="X70" s="175"/>
    </row>
    <row r="71" spans="3:24" x14ac:dyDescent="0.25">
      <c r="Q71" s="175"/>
      <c r="R71" s="175"/>
      <c r="S71" s="175"/>
      <c r="T71" s="175"/>
      <c r="U71" s="176"/>
      <c r="V71" s="175"/>
      <c r="W71" s="175"/>
      <c r="X71" s="175"/>
    </row>
    <row r="72" spans="3:24" x14ac:dyDescent="0.25">
      <c r="Q72" s="175"/>
      <c r="R72" s="175"/>
      <c r="S72" s="175"/>
      <c r="T72" s="175"/>
      <c r="U72" s="176"/>
      <c r="V72" s="175"/>
      <c r="W72" s="175"/>
      <c r="X72" s="175"/>
    </row>
    <row r="73" spans="3:24" x14ac:dyDescent="0.25">
      <c r="Q73" s="175"/>
      <c r="R73" s="175"/>
      <c r="S73" s="175"/>
      <c r="T73" s="175"/>
      <c r="U73" s="176"/>
      <c r="V73" s="175"/>
      <c r="W73" s="175"/>
      <c r="X73" s="175"/>
    </row>
    <row r="74" spans="3:24" x14ac:dyDescent="0.25">
      <c r="Q74" s="175"/>
      <c r="R74" s="175"/>
      <c r="S74" s="175"/>
      <c r="T74" s="175"/>
      <c r="U74" s="176"/>
      <c r="V74" s="175"/>
      <c r="W74" s="175"/>
      <c r="X74" s="175"/>
    </row>
    <row r="75" spans="3:24" x14ac:dyDescent="0.25">
      <c r="Q75" s="175"/>
      <c r="R75" s="175"/>
      <c r="S75" s="175"/>
      <c r="T75" s="175"/>
      <c r="U75" s="176"/>
      <c r="V75" s="175"/>
      <c r="W75" s="175"/>
      <c r="X75" s="175"/>
    </row>
    <row r="76" spans="3:24" x14ac:dyDescent="0.25">
      <c r="Q76" s="175"/>
      <c r="R76" s="175"/>
      <c r="S76" s="175"/>
      <c r="T76" s="175"/>
      <c r="U76" s="176"/>
      <c r="V76" s="175"/>
      <c r="W76" s="175"/>
      <c r="X76" s="175"/>
    </row>
  </sheetData>
  <mergeCells count="12">
    <mergeCell ref="C1:T1"/>
    <mergeCell ref="C2:T2"/>
    <mergeCell ref="C3:T3"/>
    <mergeCell ref="C4:T4"/>
    <mergeCell ref="Q13:X13"/>
    <mergeCell ref="A13:A14"/>
    <mergeCell ref="M13:O13"/>
    <mergeCell ref="P13:P14"/>
    <mergeCell ref="B13:B14"/>
    <mergeCell ref="I13:I14"/>
    <mergeCell ref="J13:K13"/>
    <mergeCell ref="J14:K14"/>
  </mergeCells>
  <pageMargins left="0.47244094488188981" right="0.31496062992125984" top="0.55118110236220474" bottom="0.35433070866141736" header="0.31496062992125984" footer="0.31496062992125984"/>
  <pageSetup paperSize="5" scale="85" orientation="landscape" horizontalDpi="4294967293" verticalDpi="0" r:id="rId1"/>
  <rowBreaks count="2" manualBreakCount="2">
    <brk id="29" max="13" man="1"/>
    <brk id="51" max="1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"/>
  <sheetViews>
    <sheetView view="pageBreakPreview" topLeftCell="B19" zoomScaleNormal="100" zoomScaleSheetLayoutView="100" workbookViewId="0">
      <selection activeCell="C17" sqref="C17"/>
    </sheetView>
  </sheetViews>
  <sheetFormatPr defaultRowHeight="15" x14ac:dyDescent="0.25"/>
  <cols>
    <col min="1" max="1" width="7" style="1" customWidth="1"/>
    <col min="2" max="2" width="10.28515625" style="1" bestFit="1" customWidth="1"/>
    <col min="3" max="3" width="44.140625" style="1" customWidth="1"/>
    <col min="4" max="4" width="0" style="1" hidden="1" customWidth="1"/>
    <col min="5" max="5" width="12.7109375" style="1" hidden="1" customWidth="1"/>
    <col min="6" max="9" width="17.5703125" style="13" customWidth="1"/>
    <col min="10" max="10" width="10" style="1" customWidth="1"/>
    <col min="11" max="11" width="37.42578125" style="1" customWidth="1"/>
    <col min="12" max="12" width="11.140625" style="1" customWidth="1"/>
    <col min="13" max="15" width="9.140625" style="1" hidden="1" customWidth="1"/>
    <col min="16" max="16" width="10.7109375" style="1" customWidth="1"/>
    <col min="17" max="19" width="0" style="1" hidden="1" customWidth="1"/>
    <col min="20" max="20" width="10" style="1" hidden="1" customWidth="1"/>
    <col min="21" max="25" width="0" style="1" hidden="1" customWidth="1"/>
    <col min="26" max="16384" width="9.140625" style="1"/>
  </cols>
  <sheetData>
    <row r="1" spans="1:25" ht="21.75" customHeight="1" x14ac:dyDescent="0.25">
      <c r="C1" s="480" t="s">
        <v>0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</row>
    <row r="2" spans="1:25" ht="21.75" customHeight="1" x14ac:dyDescent="0.25">
      <c r="C2" s="480" t="s">
        <v>1</v>
      </c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</row>
    <row r="3" spans="1:25" ht="21.75" customHeight="1" x14ac:dyDescent="0.25">
      <c r="C3" s="480" t="s">
        <v>2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</row>
    <row r="4" spans="1:25" ht="21.75" customHeight="1" x14ac:dyDescent="0.25">
      <c r="C4" s="480" t="s">
        <v>83</v>
      </c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</row>
    <row r="7" spans="1:25" x14ac:dyDescent="0.25">
      <c r="A7" s="1" t="s">
        <v>3</v>
      </c>
      <c r="C7" s="73" t="s">
        <v>72</v>
      </c>
    </row>
    <row r="8" spans="1:25" x14ac:dyDescent="0.25">
      <c r="A8" s="1" t="s">
        <v>4</v>
      </c>
      <c r="C8" s="1" t="s">
        <v>73</v>
      </c>
    </row>
    <row r="9" spans="1:25" x14ac:dyDescent="0.25">
      <c r="A9" s="1" t="s">
        <v>65</v>
      </c>
      <c r="C9" s="1" t="s">
        <v>74</v>
      </c>
    </row>
    <row r="10" spans="1:25" x14ac:dyDescent="0.25">
      <c r="A10" s="1" t="s">
        <v>5</v>
      </c>
      <c r="C10" s="1" t="s">
        <v>7</v>
      </c>
    </row>
    <row r="11" spans="1:25" x14ac:dyDescent="0.25">
      <c r="C11" s="1" t="s">
        <v>67</v>
      </c>
    </row>
    <row r="12" spans="1:25" hidden="1" x14ac:dyDescent="0.25">
      <c r="C12" s="1" t="s">
        <v>68</v>
      </c>
    </row>
    <row r="13" spans="1:25" ht="15.75" thickBot="1" x14ac:dyDescent="0.3"/>
    <row r="14" spans="1:25" ht="22.5" customHeight="1" thickBot="1" x14ac:dyDescent="0.3">
      <c r="A14" s="475" t="s">
        <v>10</v>
      </c>
      <c r="B14" s="475" t="s">
        <v>66</v>
      </c>
      <c r="C14" s="63" t="s">
        <v>11</v>
      </c>
      <c r="D14" s="63" t="s">
        <v>13</v>
      </c>
      <c r="E14" s="63" t="s">
        <v>15</v>
      </c>
      <c r="F14" s="14" t="s">
        <v>39</v>
      </c>
      <c r="G14" s="14" t="s">
        <v>39</v>
      </c>
      <c r="H14" s="14" t="s">
        <v>39</v>
      </c>
      <c r="I14" s="478" t="s">
        <v>23</v>
      </c>
      <c r="J14" s="484" t="s">
        <v>20</v>
      </c>
      <c r="K14" s="485"/>
      <c r="L14" s="63" t="s">
        <v>61</v>
      </c>
      <c r="M14" s="477" t="s">
        <v>24</v>
      </c>
      <c r="N14" s="477"/>
      <c r="O14" s="477"/>
      <c r="P14" s="475" t="s">
        <v>28</v>
      </c>
      <c r="Q14" s="481"/>
      <c r="R14" s="482"/>
      <c r="S14" s="482"/>
      <c r="T14" s="482"/>
      <c r="U14" s="482"/>
      <c r="V14" s="482"/>
      <c r="W14" s="482"/>
      <c r="X14" s="482"/>
      <c r="Y14" s="488"/>
    </row>
    <row r="15" spans="1:25" ht="22.5" customHeight="1" thickBot="1" x14ac:dyDescent="0.3">
      <c r="A15" s="476"/>
      <c r="B15" s="476"/>
      <c r="C15" s="64" t="s">
        <v>12</v>
      </c>
      <c r="D15" s="64" t="s">
        <v>14</v>
      </c>
      <c r="E15" s="64" t="s">
        <v>16</v>
      </c>
      <c r="F15" s="15" t="s">
        <v>70</v>
      </c>
      <c r="G15" s="15" t="s">
        <v>143</v>
      </c>
      <c r="H15" s="15" t="s">
        <v>40</v>
      </c>
      <c r="I15" s="479"/>
      <c r="J15" s="486" t="s">
        <v>19</v>
      </c>
      <c r="K15" s="487"/>
      <c r="L15" s="64" t="s">
        <v>62</v>
      </c>
      <c r="M15" s="64" t="s">
        <v>25</v>
      </c>
      <c r="N15" s="64" t="s">
        <v>26</v>
      </c>
      <c r="O15" s="64" t="s">
        <v>27</v>
      </c>
      <c r="P15" s="476"/>
      <c r="Q15" s="53" t="s">
        <v>51</v>
      </c>
      <c r="R15" s="54" t="s">
        <v>52</v>
      </c>
      <c r="S15" s="54" t="s">
        <v>53</v>
      </c>
      <c r="T15" s="54" t="s">
        <v>54</v>
      </c>
      <c r="U15" s="54" t="s">
        <v>55</v>
      </c>
      <c r="V15" s="54" t="s">
        <v>60</v>
      </c>
      <c r="W15" s="54" t="s">
        <v>56</v>
      </c>
      <c r="X15" s="54" t="s">
        <v>57</v>
      </c>
      <c r="Y15" s="54" t="s">
        <v>58</v>
      </c>
    </row>
    <row r="16" spans="1:25" x14ac:dyDescent="0.25">
      <c r="A16" s="2"/>
      <c r="B16" s="5"/>
      <c r="C16" s="5"/>
      <c r="D16" s="2"/>
      <c r="E16" s="2"/>
      <c r="F16" s="16"/>
      <c r="G16" s="16"/>
      <c r="H16" s="16"/>
      <c r="I16" s="16"/>
      <c r="J16" s="5"/>
      <c r="K16" s="80"/>
      <c r="L16" s="2"/>
      <c r="M16" s="2"/>
      <c r="N16" s="2"/>
      <c r="O16" s="2"/>
      <c r="P16" s="2"/>
      <c r="Q16" s="24"/>
      <c r="R16" s="25"/>
      <c r="S16" s="25"/>
      <c r="T16" s="25"/>
      <c r="U16" s="25"/>
      <c r="V16" s="25"/>
      <c r="W16" s="25"/>
      <c r="X16" s="25"/>
      <c r="Y16" s="25"/>
    </row>
    <row r="17" spans="1:25" x14ac:dyDescent="0.25">
      <c r="A17" s="11" t="s">
        <v>32</v>
      </c>
      <c r="B17" s="71"/>
      <c r="C17" s="12" t="s">
        <v>30</v>
      </c>
      <c r="D17" s="8"/>
      <c r="E17" s="8"/>
      <c r="F17" s="18"/>
      <c r="G17" s="18"/>
      <c r="H17" s="18"/>
      <c r="I17" s="18"/>
      <c r="J17" s="6"/>
      <c r="K17" s="79"/>
      <c r="L17" s="3"/>
      <c r="M17" s="3"/>
      <c r="N17" s="3"/>
      <c r="O17" s="3"/>
      <c r="P17" s="3"/>
      <c r="Q17" s="26"/>
      <c r="R17" s="27"/>
      <c r="S17" s="27"/>
      <c r="T17" s="27"/>
      <c r="U17" s="27"/>
      <c r="V17" s="27"/>
      <c r="W17" s="27"/>
      <c r="X17" s="27"/>
      <c r="Y17" s="27"/>
    </row>
    <row r="18" spans="1:25" ht="30" customHeight="1" x14ac:dyDescent="0.25">
      <c r="A18" s="8">
        <v>1</v>
      </c>
      <c r="B18" s="72" t="s">
        <v>75</v>
      </c>
      <c r="C18" s="68" t="str">
        <f>Konsultan!C57</f>
        <v>Jasa Konsultansi Pengawasan Pembangunan
Kran Umum</v>
      </c>
      <c r="D18" s="8" t="s">
        <v>37</v>
      </c>
      <c r="E18" s="8" t="s">
        <v>38</v>
      </c>
      <c r="F18" s="18">
        <f>Konsultan!F57</f>
        <v>20000000</v>
      </c>
      <c r="G18" s="18">
        <f>Konsultan!G57</f>
        <v>20000000</v>
      </c>
      <c r="H18" s="18">
        <f>Konsultan!H57</f>
        <v>19852000</v>
      </c>
      <c r="I18" s="246" t="str">
        <f>Konsultan!K57</f>
        <v>PT. RINJANI JASA CONSULTANT</v>
      </c>
      <c r="J18" s="6" t="str">
        <f>Konsultan!L57</f>
        <v>640/04</v>
      </c>
      <c r="K18" s="79"/>
      <c r="L18" s="247" t="str">
        <f>Konsultan!I57</f>
        <v>21/06/2019</v>
      </c>
      <c r="M18" s="22" t="s">
        <v>50</v>
      </c>
      <c r="N18" s="3"/>
      <c r="O18" s="3"/>
      <c r="P18" s="3">
        <f>Konsultan!O57</f>
        <v>0</v>
      </c>
      <c r="Q18" s="26"/>
      <c r="R18" s="44"/>
      <c r="S18" s="27"/>
      <c r="T18" s="31"/>
      <c r="U18" s="31"/>
      <c r="V18" s="27"/>
      <c r="W18" s="27"/>
      <c r="X18" s="27"/>
      <c r="Y18" s="27"/>
    </row>
    <row r="19" spans="1:25" ht="30" customHeight="1" x14ac:dyDescent="0.25">
      <c r="A19" s="8">
        <v>2</v>
      </c>
      <c r="B19" s="72" t="s">
        <v>218</v>
      </c>
      <c r="C19" s="68" t="str">
        <f>Konsultan!C58</f>
        <v>Pengawasan Pembangunan Saluran Drainase Kec. Taktakan</v>
      </c>
      <c r="D19" s="8" t="s">
        <v>37</v>
      </c>
      <c r="E19" s="8" t="s">
        <v>38</v>
      </c>
      <c r="F19" s="18">
        <f>Konsultan!F58</f>
        <v>30000000</v>
      </c>
      <c r="G19" s="18">
        <f>Konsultan!G58</f>
        <v>30000000</v>
      </c>
      <c r="H19" s="18">
        <f>Konsultan!H58</f>
        <v>29904000</v>
      </c>
      <c r="I19" s="246" t="str">
        <f>Konsultan!K58</f>
        <v>CV. TRIKARSA MEDIA KONSULTAN</v>
      </c>
      <c r="J19" s="6" t="str">
        <f>Konsultan!L58</f>
        <v>640/01</v>
      </c>
      <c r="K19" s="79"/>
      <c r="L19" s="247" t="str">
        <f>Konsultan!I58</f>
        <v>26/02/2019</v>
      </c>
      <c r="M19" s="22" t="s">
        <v>50</v>
      </c>
      <c r="N19" s="3"/>
      <c r="O19" s="3"/>
      <c r="P19" s="3" t="str">
        <f>Konsultan!O58</f>
        <v>Ipan</v>
      </c>
      <c r="Q19" s="26"/>
      <c r="R19" s="27"/>
      <c r="S19" s="27"/>
      <c r="T19" s="27"/>
      <c r="U19" s="27"/>
      <c r="V19" s="27"/>
      <c r="W19" s="27"/>
      <c r="X19" s="27"/>
      <c r="Y19" s="27"/>
    </row>
    <row r="20" spans="1:25" ht="30" customHeight="1" x14ac:dyDescent="0.25">
      <c r="A20" s="8">
        <v>3</v>
      </c>
      <c r="B20" s="72" t="s">
        <v>218</v>
      </c>
      <c r="C20" s="68" t="str">
        <f>Konsultan!C59</f>
        <v>Pengawasan Pembangunan Saluran Drainase Kec. Kasemen</v>
      </c>
      <c r="D20" s="8" t="s">
        <v>37</v>
      </c>
      <c r="E20" s="8" t="s">
        <v>38</v>
      </c>
      <c r="F20" s="18">
        <f>Konsultan!F59</f>
        <v>38750000</v>
      </c>
      <c r="G20" s="18">
        <f>Konsultan!G59</f>
        <v>38750000</v>
      </c>
      <c r="H20" s="18">
        <f>Konsultan!H59</f>
        <v>38629000</v>
      </c>
      <c r="I20" s="246" t="str">
        <f>Konsultan!K59</f>
        <v>PT. MITRA DESIGN ENGINEERING</v>
      </c>
      <c r="J20" s="6" t="str">
        <f>Konsultan!L59</f>
        <v>640/02</v>
      </c>
      <c r="K20" s="79"/>
      <c r="L20" s="247" t="str">
        <f>Konsultan!I59</f>
        <v>27/02/2019</v>
      </c>
      <c r="M20" s="22" t="s">
        <v>50</v>
      </c>
      <c r="N20" s="3"/>
      <c r="O20" s="3"/>
      <c r="P20" s="3" t="str">
        <f>Konsultan!O59</f>
        <v>Ipan</v>
      </c>
      <c r="Q20" s="26"/>
      <c r="R20" s="27"/>
      <c r="S20" s="27"/>
      <c r="T20" s="27"/>
      <c r="U20" s="27"/>
      <c r="V20" s="27"/>
      <c r="W20" s="27"/>
      <c r="X20" s="27"/>
      <c r="Y20" s="27"/>
    </row>
    <row r="21" spans="1:25" x14ac:dyDescent="0.25">
      <c r="A21" s="8">
        <v>4</v>
      </c>
      <c r="B21" s="72" t="s">
        <v>218</v>
      </c>
      <c r="C21" s="68" t="e">
        <f>Konsultan!#REF!</f>
        <v>#REF!</v>
      </c>
      <c r="D21" s="8" t="s">
        <v>37</v>
      </c>
      <c r="E21" s="8" t="s">
        <v>38</v>
      </c>
      <c r="F21" s="18" t="e">
        <f>Konsultan!#REF!</f>
        <v>#REF!</v>
      </c>
      <c r="G21" s="18" t="e">
        <f>Konsultan!#REF!</f>
        <v>#REF!</v>
      </c>
      <c r="H21" s="18" t="e">
        <f>Konsultan!#REF!</f>
        <v>#REF!</v>
      </c>
      <c r="I21" s="246" t="e">
        <f>Konsultan!#REF!</f>
        <v>#REF!</v>
      </c>
      <c r="J21" s="6" t="e">
        <f>Konsultan!#REF!</f>
        <v>#REF!</v>
      </c>
      <c r="K21" s="79"/>
      <c r="L21" s="247" t="e">
        <f>Konsultan!#REF!</f>
        <v>#REF!</v>
      </c>
      <c r="M21" s="22" t="s">
        <v>50</v>
      </c>
      <c r="N21" s="3"/>
      <c r="O21" s="3"/>
      <c r="P21" s="3" t="e">
        <f>Konsultan!#REF!</f>
        <v>#REF!</v>
      </c>
      <c r="Q21" s="26"/>
      <c r="R21" s="27"/>
      <c r="S21" s="27"/>
      <c r="T21" s="27"/>
      <c r="U21" s="27"/>
      <c r="V21" s="27"/>
      <c r="W21" s="27"/>
      <c r="X21" s="27"/>
      <c r="Y21" s="27"/>
    </row>
    <row r="22" spans="1:25" ht="45" x14ac:dyDescent="0.25">
      <c r="A22" s="8">
        <v>5</v>
      </c>
      <c r="B22" s="72" t="s">
        <v>218</v>
      </c>
      <c r="C22" s="68" t="str">
        <f>Konsultan!C62</f>
        <v>Jasa Konsultansi Pengawasan Optimaslisasi SPAM Rawan Air Minum Kecamatan Serang (DAK)</v>
      </c>
      <c r="D22" s="8" t="s">
        <v>37</v>
      </c>
      <c r="E22" s="8" t="s">
        <v>230</v>
      </c>
      <c r="F22" s="18">
        <f>Konsultan!F62</f>
        <v>30000000</v>
      </c>
      <c r="G22" s="18">
        <f>Konsultan!G62</f>
        <v>30000000</v>
      </c>
      <c r="H22" s="18">
        <f>Konsultan!H62</f>
        <v>29927000</v>
      </c>
      <c r="I22" s="246" t="str">
        <f>Konsultan!K62</f>
        <v>CV. TRI KARYA KONSULTAN</v>
      </c>
      <c r="J22" s="6" t="str">
        <f>Konsultan!L62</f>
        <v>640/01</v>
      </c>
      <c r="K22" s="79"/>
      <c r="L22" s="247" t="str">
        <f>Konsultan!I62</f>
        <v>27/05/2019</v>
      </c>
      <c r="M22" s="22"/>
      <c r="N22" s="3"/>
      <c r="O22" s="3"/>
      <c r="P22" s="3">
        <f>Konsultan!O62</f>
        <v>0</v>
      </c>
      <c r="Q22" s="26"/>
      <c r="R22" s="27"/>
      <c r="S22" s="27"/>
      <c r="T22" s="27"/>
      <c r="U22" s="27"/>
      <c r="V22" s="27"/>
      <c r="W22" s="27"/>
      <c r="X22" s="27"/>
      <c r="Y22" s="27"/>
    </row>
    <row r="23" spans="1:25" ht="30" customHeight="1" x14ac:dyDescent="0.25">
      <c r="A23" s="8">
        <v>6</v>
      </c>
      <c r="B23" s="72" t="s">
        <v>218</v>
      </c>
      <c r="C23" s="68" t="str">
        <f>Konsultan!C63</f>
        <v>Jasa Konsultansi Pengawasan Optimaslisasi SPAM Rawan Air Minum Kecamatan Kasemen (DAK)</v>
      </c>
      <c r="D23" s="8" t="s">
        <v>37</v>
      </c>
      <c r="E23" s="8" t="s">
        <v>230</v>
      </c>
      <c r="F23" s="18">
        <f>Konsultan!F63</f>
        <v>50000000</v>
      </c>
      <c r="G23" s="18">
        <f>Konsultan!G63</f>
        <v>50000000</v>
      </c>
      <c r="H23" s="18">
        <f>Konsultan!H63</f>
        <v>49880000</v>
      </c>
      <c r="I23" s="246" t="str">
        <f>Konsultan!K63</f>
        <v>PT. BINA SPASIA MANDIRI</v>
      </c>
      <c r="J23" s="6" t="str">
        <f>Konsultan!L63</f>
        <v>640/02</v>
      </c>
      <c r="K23" s="79"/>
      <c r="L23" s="247" t="str">
        <f>Konsultan!I63</f>
        <v>27/05/2019</v>
      </c>
      <c r="M23" s="22"/>
      <c r="N23" s="3"/>
      <c r="O23" s="3"/>
      <c r="P23" s="3">
        <f>Konsultan!O63</f>
        <v>0</v>
      </c>
      <c r="Q23" s="26"/>
      <c r="R23" s="27"/>
      <c r="S23" s="27"/>
      <c r="T23" s="27"/>
      <c r="U23" s="27"/>
      <c r="V23" s="27"/>
      <c r="W23" s="27"/>
      <c r="X23" s="27"/>
      <c r="Y23" s="27"/>
    </row>
    <row r="24" spans="1:25" x14ac:dyDescent="0.25">
      <c r="A24" s="11" t="s">
        <v>33</v>
      </c>
      <c r="B24" s="71" t="s">
        <v>75</v>
      </c>
      <c r="C24" s="12" t="s">
        <v>215</v>
      </c>
      <c r="D24" s="8"/>
      <c r="E24" s="8"/>
      <c r="F24" s="18"/>
      <c r="G24" s="18"/>
      <c r="H24" s="18"/>
      <c r="I24" s="18"/>
      <c r="J24" s="6"/>
      <c r="K24" s="79"/>
      <c r="L24" s="3"/>
      <c r="M24" s="3"/>
      <c r="N24" s="3"/>
      <c r="O24" s="3"/>
      <c r="P24" s="3"/>
      <c r="Q24" s="26"/>
      <c r="R24" s="27"/>
      <c r="S24" s="27"/>
      <c r="T24" s="27"/>
      <c r="U24" s="27"/>
      <c r="V24" s="27"/>
      <c r="W24" s="27"/>
      <c r="X24" s="27"/>
      <c r="Y24" s="27"/>
    </row>
    <row r="25" spans="1:25" ht="30.75" customHeight="1" x14ac:dyDescent="0.25">
      <c r="A25" s="8">
        <v>7</v>
      </c>
      <c r="B25" s="72"/>
      <c r="C25" s="62" t="str">
        <f>Pembangunan!B55</f>
        <v>Kp. Cikoak RT. 22/04 Kel. Cilowong Kec. Taktakan</v>
      </c>
      <c r="D25" s="8" t="s">
        <v>37</v>
      </c>
      <c r="E25" s="8" t="s">
        <v>38</v>
      </c>
      <c r="F25" s="18">
        <f>Pembangunan!C55</f>
        <v>200000000</v>
      </c>
      <c r="G25" s="18">
        <f>Pembangunan!D55</f>
        <v>0</v>
      </c>
      <c r="H25" s="18">
        <f>Pembangunan!E55</f>
        <v>198950000</v>
      </c>
      <c r="I25" s="246" t="e">
        <f>Pembangunan!#REF!</f>
        <v>#REF!</v>
      </c>
      <c r="J25" s="6" t="str">
        <f>Pembangunan!F55</f>
        <v>640/01</v>
      </c>
      <c r="K25" s="79" t="str">
        <f>Pembangunan!G55</f>
        <v>/SPK/KU-SAB/PERKIM-DPRKP/II/2019</v>
      </c>
      <c r="L25" s="247" t="str">
        <f>Pembangunan!H58</f>
        <v>26/02/2019</v>
      </c>
      <c r="M25" s="3"/>
      <c r="N25" s="22" t="s">
        <v>50</v>
      </c>
      <c r="O25" s="3"/>
      <c r="P25" s="3"/>
      <c r="Q25" s="26"/>
      <c r="R25" s="44"/>
      <c r="S25" s="26"/>
      <c r="T25" s="44"/>
      <c r="U25" s="27"/>
      <c r="V25" s="44"/>
      <c r="W25" s="27"/>
      <c r="X25" s="27"/>
      <c r="Y25" s="27"/>
    </row>
    <row r="26" spans="1:25" ht="30.75" customHeight="1" x14ac:dyDescent="0.25">
      <c r="A26" s="8">
        <v>8</v>
      </c>
      <c r="B26" s="72"/>
      <c r="C26" s="62" t="str">
        <f>Pembangunan!B56</f>
        <v>Kp. Terwana Kiata RT. 05/01 Kel. Mesjid
Priyayi Kec. Kasemen</v>
      </c>
      <c r="D26" s="8" t="s">
        <v>37</v>
      </c>
      <c r="E26" s="8" t="s">
        <v>38</v>
      </c>
      <c r="F26" s="18">
        <f>Pembangunan!C56</f>
        <v>200000000</v>
      </c>
      <c r="G26" s="18">
        <f>Pembangunan!D56</f>
        <v>0</v>
      </c>
      <c r="H26" s="18">
        <f>Pembangunan!E56</f>
        <v>198900000</v>
      </c>
      <c r="I26" s="246" t="e">
        <f>Pembangunan!#REF!</f>
        <v>#REF!</v>
      </c>
      <c r="J26" s="6" t="str">
        <f>Pembangunan!F56</f>
        <v>640/02</v>
      </c>
      <c r="K26" s="79" t="str">
        <f>Pembangunan!G56</f>
        <v>/SPK/KU-SAB/PERKIM-DPRKP/II/2019</v>
      </c>
      <c r="L26" s="247" t="str">
        <f>Pembangunan!H59</f>
        <v>26/02/2019</v>
      </c>
      <c r="M26" s="3"/>
      <c r="N26" s="22"/>
      <c r="O26" s="3"/>
      <c r="P26" s="3"/>
      <c r="Q26" s="26"/>
      <c r="R26" s="27"/>
      <c r="S26" s="27"/>
      <c r="T26" s="44"/>
      <c r="U26" s="27"/>
      <c r="V26" s="44"/>
      <c r="W26" s="27"/>
      <c r="X26" s="27"/>
      <c r="Y26" s="27"/>
    </row>
    <row r="27" spans="1:25" x14ac:dyDescent="0.25">
      <c r="A27" s="11" t="s">
        <v>34</v>
      </c>
      <c r="B27" s="71" t="s">
        <v>218</v>
      </c>
      <c r="C27" s="12" t="s">
        <v>31</v>
      </c>
      <c r="D27" s="8"/>
      <c r="E27" s="8"/>
      <c r="F27" s="18"/>
      <c r="G27" s="18"/>
      <c r="H27" s="18"/>
      <c r="I27" s="246"/>
      <c r="J27" s="6"/>
      <c r="K27" s="79"/>
      <c r="L27" s="247"/>
      <c r="M27" s="3"/>
      <c r="N27" s="3"/>
      <c r="O27" s="3"/>
      <c r="P27" s="3"/>
      <c r="Q27" s="26"/>
      <c r="R27" s="27"/>
      <c r="S27" s="27"/>
      <c r="T27" s="27"/>
      <c r="U27" s="27"/>
      <c r="V27" s="27"/>
      <c r="W27" s="27"/>
      <c r="X27" s="27"/>
      <c r="Y27" s="27"/>
    </row>
    <row r="28" spans="1:25" ht="30.75" customHeight="1" x14ac:dyDescent="0.25">
      <c r="A28" s="8">
        <v>9</v>
      </c>
      <c r="B28" s="72"/>
      <c r="C28" s="62" t="str">
        <f>Pembangunan!B58</f>
        <v>Link. Legok Dalam RT. 02/02 Kel. Drangong Kec. Taktakan</v>
      </c>
      <c r="D28" s="8" t="s">
        <v>37</v>
      </c>
      <c r="E28" s="8" t="s">
        <v>38</v>
      </c>
      <c r="F28" s="18">
        <f>Pembangunan!C58</f>
        <v>148460000</v>
      </c>
      <c r="G28" s="18">
        <f>Pembangunan!D58</f>
        <v>0</v>
      </c>
      <c r="H28" s="18">
        <f>Pembangunan!E58</f>
        <v>147441000</v>
      </c>
      <c r="I28" s="246" t="e">
        <f>Pembangunan!#REF!</f>
        <v>#REF!</v>
      </c>
      <c r="J28" s="6" t="str">
        <f>Pembangunan!F58</f>
        <v>640/01</v>
      </c>
      <c r="K28" s="79" t="str">
        <f>Pembangunan!G58</f>
        <v>/SPK/DRN-SAB/PERKIM-DPRKP/II/2019</v>
      </c>
      <c r="L28" s="247" t="str">
        <f>Pembangunan!H61</f>
        <v>27/02/2019</v>
      </c>
      <c r="M28" s="3"/>
      <c r="N28" s="22" t="s">
        <v>50</v>
      </c>
      <c r="O28" s="3"/>
      <c r="P28" s="3"/>
      <c r="Q28" s="26"/>
      <c r="R28" s="27"/>
      <c r="S28" s="27"/>
      <c r="T28" s="27"/>
      <c r="U28" s="27"/>
      <c r="V28" s="27"/>
      <c r="W28" s="27"/>
      <c r="X28" s="27"/>
      <c r="Y28" s="27"/>
    </row>
    <row r="29" spans="1:25" ht="30.75" customHeight="1" x14ac:dyDescent="0.25">
      <c r="A29" s="8">
        <v>10</v>
      </c>
      <c r="B29" s="72"/>
      <c r="C29" s="62" t="str">
        <f>Pembangunan!B59</f>
        <v>Link. Drangong RT. 01/07 Kel. Drangong Kec. Taktakan</v>
      </c>
      <c r="D29" s="8" t="s">
        <v>37</v>
      </c>
      <c r="E29" s="8" t="s">
        <v>38</v>
      </c>
      <c r="F29" s="18">
        <f>Pembangunan!C59</f>
        <v>140000000</v>
      </c>
      <c r="G29" s="18">
        <f>Pembangunan!D59</f>
        <v>0</v>
      </c>
      <c r="H29" s="18">
        <f>Pembangunan!E59</f>
        <v>138930000</v>
      </c>
      <c r="I29" s="246" t="e">
        <f>Pembangunan!#REF!</f>
        <v>#REF!</v>
      </c>
      <c r="J29" s="6" t="str">
        <f>Pembangunan!F59</f>
        <v>640/02</v>
      </c>
      <c r="K29" s="79" t="str">
        <f>Pembangunan!G59</f>
        <v>/SPK/DRN-SAB/PERKIM-DPRKP/II/2019</v>
      </c>
      <c r="L29" s="247" t="str">
        <f>Pembangunan!H62</f>
        <v>27/02/2019</v>
      </c>
      <c r="M29" s="3"/>
      <c r="N29" s="22"/>
      <c r="O29" s="3"/>
      <c r="P29" s="3"/>
      <c r="Q29" s="26"/>
      <c r="R29" s="27"/>
      <c r="S29" s="27"/>
      <c r="T29" s="27"/>
      <c r="U29" s="27"/>
      <c r="V29" s="27"/>
      <c r="W29" s="27"/>
      <c r="X29" s="27"/>
      <c r="Y29" s="27"/>
    </row>
    <row r="30" spans="1:25" ht="30.75" customHeight="1" x14ac:dyDescent="0.25">
      <c r="A30" s="8">
        <v>11</v>
      </c>
      <c r="B30" s="72"/>
      <c r="C30" s="62" t="str">
        <f>Pembangunan!B60</f>
        <v>Link. Taman Sijaga RW. 08 Kel. Drangong Kec. Taktakan</v>
      </c>
      <c r="D30" s="8" t="s">
        <v>37</v>
      </c>
      <c r="E30" s="8" t="s">
        <v>38</v>
      </c>
      <c r="F30" s="18">
        <f>Pembangunan!C60</f>
        <v>140000000</v>
      </c>
      <c r="G30" s="18">
        <f>Pembangunan!D60</f>
        <v>0</v>
      </c>
      <c r="H30" s="18">
        <f>Pembangunan!E60</f>
        <v>138928000</v>
      </c>
      <c r="I30" s="246" t="e">
        <f>Pembangunan!#REF!</f>
        <v>#REF!</v>
      </c>
      <c r="J30" s="6" t="str">
        <f>Pembangunan!F60</f>
        <v>640/03</v>
      </c>
      <c r="K30" s="79" t="str">
        <f>Pembangunan!G60</f>
        <v>/SPK/DRN-SAB/PERKIM-DPRKP/II/2019</v>
      </c>
      <c r="L30" s="247" t="str">
        <f>Pembangunan!H63</f>
        <v>27/02/2019</v>
      </c>
      <c r="M30" s="3"/>
      <c r="N30" s="22"/>
      <c r="O30" s="3"/>
      <c r="P30" s="3"/>
      <c r="Q30" s="26"/>
      <c r="R30" s="27"/>
      <c r="S30" s="27"/>
      <c r="T30" s="27"/>
      <c r="U30" s="27"/>
      <c r="V30" s="27"/>
      <c r="W30" s="27"/>
      <c r="X30" s="27"/>
      <c r="Y30" s="27"/>
    </row>
    <row r="31" spans="1:25" ht="30.75" customHeight="1" x14ac:dyDescent="0.25">
      <c r="A31" s="8">
        <v>12</v>
      </c>
      <c r="B31" s="72"/>
      <c r="C31" s="62" t="str">
        <f>Pembangunan!B61</f>
        <v>Kp. Munjul RT. 01 Kel. Umbul Tengah Kec. Taktakan</v>
      </c>
      <c r="D31" s="8" t="s">
        <v>37</v>
      </c>
      <c r="E31" s="8" t="s">
        <v>38</v>
      </c>
      <c r="F31" s="18">
        <f>Pembangunan!C61</f>
        <v>140000000</v>
      </c>
      <c r="G31" s="18">
        <f>Pembangunan!D61</f>
        <v>0</v>
      </c>
      <c r="H31" s="18">
        <f>Pembangunan!E61</f>
        <v>138998000</v>
      </c>
      <c r="I31" s="246" t="e">
        <f>Pembangunan!#REF!</f>
        <v>#REF!</v>
      </c>
      <c r="J31" s="6" t="str">
        <f>Pembangunan!F61</f>
        <v>640/04</v>
      </c>
      <c r="K31" s="79" t="str">
        <f>Pembangunan!G61</f>
        <v>/SPK/DRN-SAB/PERKIM-DPRKP/II/2019</v>
      </c>
      <c r="L31" s="247" t="str">
        <f>Pembangunan!H64</f>
        <v>27/02/2019</v>
      </c>
      <c r="M31" s="3"/>
      <c r="N31" s="22"/>
      <c r="O31" s="3"/>
      <c r="P31" s="3"/>
      <c r="Q31" s="26"/>
      <c r="R31" s="27"/>
      <c r="S31" s="27"/>
      <c r="T31" s="27"/>
      <c r="U31" s="27"/>
      <c r="V31" s="27"/>
      <c r="W31" s="27"/>
      <c r="X31" s="27"/>
      <c r="Y31" s="27"/>
    </row>
    <row r="32" spans="1:25" ht="30.75" customHeight="1" x14ac:dyDescent="0.25">
      <c r="A32" s="8">
        <v>13</v>
      </c>
      <c r="B32" s="72"/>
      <c r="C32" s="62" t="str">
        <f>Pembangunan!B62</f>
        <v>Kp. Masigit Tegal RT. 04/01 Kel. Mesjid Priyayi Kec. Kasemen</v>
      </c>
      <c r="D32" s="8" t="s">
        <v>37</v>
      </c>
      <c r="E32" s="8" t="s">
        <v>38</v>
      </c>
      <c r="F32" s="18">
        <f>Pembangunan!C62</f>
        <v>140000000</v>
      </c>
      <c r="G32" s="18">
        <f>Pembangunan!D62</f>
        <v>0</v>
      </c>
      <c r="H32" s="18">
        <f>Pembangunan!E62</f>
        <v>138891000</v>
      </c>
      <c r="I32" s="246" t="e">
        <f>Pembangunan!#REF!</f>
        <v>#REF!</v>
      </c>
      <c r="J32" s="6" t="str">
        <f>Pembangunan!F62</f>
        <v>640/05</v>
      </c>
      <c r="K32" s="79" t="str">
        <f>Pembangunan!G62</f>
        <v>/SPK/DRN-SAB/PERKIM-DPRKP/II/2019</v>
      </c>
      <c r="L32" s="247" t="str">
        <f>Pembangunan!H65</f>
        <v>27/02/2019</v>
      </c>
      <c r="M32" s="3"/>
      <c r="N32" s="22"/>
      <c r="O32" s="3"/>
      <c r="P32" s="3"/>
      <c r="Q32" s="26"/>
      <c r="R32" s="27"/>
      <c r="S32" s="27"/>
      <c r="T32" s="27"/>
      <c r="U32" s="27"/>
      <c r="V32" s="27"/>
      <c r="W32" s="27"/>
      <c r="X32" s="27"/>
      <c r="Y32" s="27"/>
    </row>
    <row r="33" spans="1:25" ht="30.75" customHeight="1" x14ac:dyDescent="0.25">
      <c r="A33" s="8">
        <v>14</v>
      </c>
      <c r="B33" s="72"/>
      <c r="C33" s="62" t="str">
        <f>Pembangunan!B63</f>
        <v>Kp. Ciwedus RT. 03/02 Kel. Mesjid Priyayi Kec. Kasemen</v>
      </c>
      <c r="D33" s="8" t="s">
        <v>37</v>
      </c>
      <c r="E33" s="8" t="s">
        <v>38</v>
      </c>
      <c r="F33" s="18">
        <f>Pembangunan!C63</f>
        <v>140000000</v>
      </c>
      <c r="G33" s="18">
        <f>Pembangunan!D63</f>
        <v>0</v>
      </c>
      <c r="H33" s="18">
        <f>Pembangunan!E63</f>
        <v>138916000</v>
      </c>
      <c r="I33" s="246" t="e">
        <f>Pembangunan!#REF!</f>
        <v>#REF!</v>
      </c>
      <c r="J33" s="6" t="str">
        <f>Pembangunan!F63</f>
        <v>640/06</v>
      </c>
      <c r="K33" s="79" t="str">
        <f>Pembangunan!G63</f>
        <v>/SPK/DRN-SAB/PERKIM-DPRKP/II/2019</v>
      </c>
      <c r="L33" s="247" t="str">
        <f>Pembangunan!H66</f>
        <v>27/02/2019</v>
      </c>
      <c r="M33" s="3"/>
      <c r="N33" s="22"/>
      <c r="O33" s="3"/>
      <c r="P33" s="3"/>
      <c r="Q33" s="26"/>
      <c r="R33" s="27"/>
      <c r="S33" s="27"/>
      <c r="T33" s="27"/>
      <c r="U33" s="27"/>
      <c r="V33" s="27"/>
      <c r="W33" s="27"/>
      <c r="X33" s="27"/>
      <c r="Y33" s="27"/>
    </row>
    <row r="34" spans="1:25" ht="30.75" customHeight="1" x14ac:dyDescent="0.25">
      <c r="A34" s="8">
        <v>15</v>
      </c>
      <c r="B34" s="72"/>
      <c r="C34" s="62" t="str">
        <f>Pembangunan!B64</f>
        <v>Kp. Warung Pasar RT. 23/05 Kel. Warung Jaud Kec. Kasemen</v>
      </c>
      <c r="D34" s="8" t="s">
        <v>37</v>
      </c>
      <c r="E34" s="8" t="s">
        <v>38</v>
      </c>
      <c r="F34" s="18">
        <f>Pembangunan!C64</f>
        <v>145000000</v>
      </c>
      <c r="G34" s="18">
        <f>Pembangunan!D64</f>
        <v>0</v>
      </c>
      <c r="H34" s="18">
        <f>Pembangunan!E64</f>
        <v>0</v>
      </c>
      <c r="I34" s="246" t="e">
        <f>Pembangunan!#REF!</f>
        <v>#REF!</v>
      </c>
      <c r="J34" s="6" t="str">
        <f>Pembangunan!F64</f>
        <v>640/07</v>
      </c>
      <c r="K34" s="79" t="str">
        <f>Pembangunan!G64</f>
        <v>/SPK/DRN-SAB/PERKIM-DPRKP/II/2019</v>
      </c>
      <c r="L34" s="247">
        <f>Pembangunan!H67</f>
        <v>0</v>
      </c>
      <c r="M34" s="3"/>
      <c r="N34" s="22"/>
      <c r="O34" s="3"/>
      <c r="P34" s="3"/>
      <c r="Q34" s="26"/>
      <c r="R34" s="27"/>
      <c r="S34" s="27"/>
      <c r="T34" s="27"/>
      <c r="U34" s="27"/>
      <c r="V34" s="27"/>
      <c r="W34" s="27"/>
      <c r="X34" s="27"/>
      <c r="Y34" s="27"/>
    </row>
    <row r="35" spans="1:25" ht="30.75" customHeight="1" x14ac:dyDescent="0.25">
      <c r="A35" s="8">
        <v>16</v>
      </c>
      <c r="B35" s="72"/>
      <c r="C35" s="62" t="str">
        <f>Pembangunan!B65</f>
        <v>Kp. Warung Jaud RT. 21/05 Kel. Warung Jaud Kec. Kasemen</v>
      </c>
      <c r="D35" s="8" t="s">
        <v>37</v>
      </c>
      <c r="E35" s="8" t="s">
        <v>38</v>
      </c>
      <c r="F35" s="18">
        <f>Pembangunan!C65</f>
        <v>150000000</v>
      </c>
      <c r="G35" s="18">
        <f>Pembangunan!D65</f>
        <v>0</v>
      </c>
      <c r="H35" s="18">
        <f>Pembangunan!E65</f>
        <v>0</v>
      </c>
      <c r="I35" s="246" t="e">
        <f>Pembangunan!#REF!</f>
        <v>#REF!</v>
      </c>
      <c r="J35" s="6" t="str">
        <f>Pembangunan!F65</f>
        <v>640/08</v>
      </c>
      <c r="K35" s="79" t="str">
        <f>Pembangunan!G65</f>
        <v>/SPK/DRN-SAB/PERKIM-DPRKP/II/2019</v>
      </c>
      <c r="L35" s="247">
        <f>Pembangunan!H68</f>
        <v>0</v>
      </c>
      <c r="M35" s="3"/>
      <c r="N35" s="22"/>
      <c r="O35" s="3"/>
      <c r="P35" s="3"/>
      <c r="Q35" s="26"/>
      <c r="R35" s="27"/>
      <c r="S35" s="27"/>
      <c r="T35" s="27"/>
      <c r="U35" s="27"/>
      <c r="V35" s="27"/>
      <c r="W35" s="27"/>
      <c r="X35" s="27"/>
      <c r="Y35" s="27"/>
    </row>
    <row r="36" spans="1:25" ht="30.75" customHeight="1" x14ac:dyDescent="0.25">
      <c r="A36" s="8">
        <v>17</v>
      </c>
      <c r="B36" s="72"/>
      <c r="C36" s="62" t="str">
        <f>Pembangunan!B66</f>
        <v>Kp. Sumberan Kel. Warung Jaud Kec. Kasemen</v>
      </c>
      <c r="D36" s="8" t="s">
        <v>37</v>
      </c>
      <c r="E36" s="8" t="s">
        <v>38</v>
      </c>
      <c r="F36" s="18">
        <f>Pembangunan!C66</f>
        <v>150000000</v>
      </c>
      <c r="G36" s="18">
        <f>Pembangunan!D66</f>
        <v>0</v>
      </c>
      <c r="H36" s="18">
        <f>Pembangunan!E66</f>
        <v>0</v>
      </c>
      <c r="I36" s="246" t="e">
        <f>Pembangunan!#REF!</f>
        <v>#REF!</v>
      </c>
      <c r="J36" s="6" t="str">
        <f>Pembangunan!F66</f>
        <v>640/09</v>
      </c>
      <c r="K36" s="79" t="str">
        <f>Pembangunan!G66</f>
        <v>/SPK/DRN-SAB/PERKIM-DPRKP/II/2019</v>
      </c>
      <c r="L36" s="247">
        <f>Pembangunan!H69</f>
        <v>0</v>
      </c>
      <c r="M36" s="3"/>
      <c r="N36" s="22"/>
      <c r="O36" s="3"/>
      <c r="P36" s="3"/>
      <c r="Q36" s="26"/>
      <c r="R36" s="27"/>
      <c r="S36" s="27"/>
      <c r="T36" s="27"/>
      <c r="U36" s="27"/>
      <c r="V36" s="27"/>
      <c r="W36" s="27"/>
      <c r="X36" s="27"/>
      <c r="Y36" s="27"/>
    </row>
    <row r="37" spans="1:25" x14ac:dyDescent="0.25">
      <c r="A37" s="11" t="s">
        <v>35</v>
      </c>
      <c r="B37" s="71" t="s">
        <v>71</v>
      </c>
      <c r="C37" s="12" t="s">
        <v>76</v>
      </c>
      <c r="D37" s="8"/>
      <c r="E37" s="8"/>
      <c r="F37" s="18"/>
      <c r="G37" s="18"/>
      <c r="H37" s="18"/>
      <c r="I37" s="246" t="e">
        <f>Pembangunan!#REF!</f>
        <v>#REF!</v>
      </c>
      <c r="J37" s="6">
        <f>Pembangunan!F67</f>
        <v>0</v>
      </c>
      <c r="K37" s="79">
        <f>Pembangunan!G67</f>
        <v>0</v>
      </c>
      <c r="L37" s="247">
        <f>Pembangunan!H70</f>
        <v>0</v>
      </c>
      <c r="M37" s="3"/>
      <c r="N37" s="3"/>
      <c r="O37" s="3"/>
      <c r="P37" s="3"/>
      <c r="Q37" s="26"/>
      <c r="R37" s="27"/>
      <c r="S37" s="27"/>
      <c r="T37" s="27"/>
      <c r="U37" s="27"/>
      <c r="V37" s="27"/>
      <c r="W37" s="27"/>
      <c r="X37" s="27"/>
      <c r="Y37" s="27"/>
    </row>
    <row r="38" spans="1:25" ht="30.75" customHeight="1" x14ac:dyDescent="0.25">
      <c r="A38" s="8">
        <v>18</v>
      </c>
      <c r="B38" s="72"/>
      <c r="C38" s="62" t="str">
        <f>Pembangunan!B68</f>
        <v>Penyediaan Jaringan Perpipaan Kios MBR di KPW Banten</v>
      </c>
      <c r="D38" s="8" t="s">
        <v>37</v>
      </c>
      <c r="E38" s="8" t="s">
        <v>38</v>
      </c>
      <c r="F38" s="18">
        <f>Pembangunan!C68</f>
        <v>1000000000</v>
      </c>
      <c r="G38" s="18">
        <f>Pembangunan!D68</f>
        <v>0</v>
      </c>
      <c r="H38" s="18">
        <f>Pembangunan!E68</f>
        <v>0</v>
      </c>
      <c r="I38" s="246" t="e">
        <f>Pembangunan!#REF!</f>
        <v>#REF!</v>
      </c>
      <c r="J38" s="6">
        <f>Pembangunan!F68</f>
        <v>0</v>
      </c>
      <c r="K38" s="79">
        <f>Pembangunan!G68</f>
        <v>0</v>
      </c>
      <c r="L38" s="247">
        <f>Pembangunan!H71</f>
        <v>0</v>
      </c>
      <c r="M38" s="3"/>
      <c r="N38" s="22" t="s">
        <v>50</v>
      </c>
      <c r="O38" s="3"/>
      <c r="P38" s="3"/>
      <c r="Q38" s="26"/>
      <c r="R38" s="44"/>
      <c r="S38" s="27"/>
      <c r="T38" s="44"/>
      <c r="U38" s="27"/>
      <c r="V38" s="44"/>
      <c r="W38" s="27"/>
      <c r="X38" s="27"/>
      <c r="Y38" s="27"/>
    </row>
    <row r="39" spans="1:25" x14ac:dyDescent="0.25">
      <c r="A39" s="11" t="s">
        <v>36</v>
      </c>
      <c r="B39" s="71" t="s">
        <v>71</v>
      </c>
      <c r="C39" s="12" t="s">
        <v>210</v>
      </c>
      <c r="D39" s="8"/>
      <c r="E39" s="8"/>
      <c r="F39" s="18"/>
      <c r="G39" s="18"/>
      <c r="H39" s="18"/>
      <c r="I39" s="246"/>
      <c r="J39" s="6"/>
      <c r="K39" s="79"/>
      <c r="L39" s="247"/>
      <c r="M39" s="3"/>
      <c r="N39" s="3"/>
      <c r="O39" s="3"/>
      <c r="P39" s="3"/>
      <c r="Q39" s="26"/>
      <c r="R39" s="27"/>
      <c r="S39" s="27"/>
      <c r="T39" s="27"/>
      <c r="U39" s="27"/>
      <c r="V39" s="27"/>
      <c r="W39" s="27"/>
      <c r="X39" s="27"/>
      <c r="Y39" s="27"/>
    </row>
    <row r="40" spans="1:25" ht="45" customHeight="1" x14ac:dyDescent="0.25">
      <c r="A40" s="8"/>
      <c r="B40" s="72"/>
      <c r="C40" s="74" t="s">
        <v>211</v>
      </c>
      <c r="D40" s="8"/>
      <c r="E40" s="8"/>
      <c r="F40" s="18"/>
      <c r="G40" s="18"/>
      <c r="H40" s="18"/>
      <c r="I40" s="246"/>
      <c r="J40" s="6"/>
      <c r="K40" s="79"/>
      <c r="L40" s="247"/>
      <c r="M40" s="3"/>
      <c r="N40" s="22" t="s">
        <v>50</v>
      </c>
      <c r="O40" s="3"/>
      <c r="P40" s="3"/>
      <c r="Q40" s="26"/>
      <c r="R40" s="44"/>
      <c r="S40" s="26"/>
      <c r="T40" s="44"/>
      <c r="U40" s="27"/>
      <c r="V40" s="44"/>
      <c r="W40" s="27"/>
      <c r="X40" s="27"/>
      <c r="Y40" s="27"/>
    </row>
    <row r="41" spans="1:25" ht="30.75" customHeight="1" x14ac:dyDescent="0.25">
      <c r="A41" s="8">
        <v>19</v>
      </c>
      <c r="B41" s="72"/>
      <c r="C41" s="62" t="str">
        <f>Pembangunan!B71</f>
        <v>Optimaslisasi SPAM Rawan Air Minum Kecamatan Kasemen</v>
      </c>
      <c r="D41" s="8" t="s">
        <v>37</v>
      </c>
      <c r="E41" s="8" t="s">
        <v>230</v>
      </c>
      <c r="F41" s="18">
        <f>Pembangunan!C71</f>
        <v>1400000000</v>
      </c>
      <c r="G41" s="18">
        <f>Pembangunan!D71</f>
        <v>0</v>
      </c>
      <c r="H41" s="18">
        <f>Pembangunan!E71</f>
        <v>0</v>
      </c>
      <c r="I41" s="246" t="e">
        <f>Pembangunan!#REF!</f>
        <v>#REF!</v>
      </c>
      <c r="J41" s="6">
        <f>Pembangunan!F71</f>
        <v>0</v>
      </c>
      <c r="K41" s="79">
        <f>Pembangunan!G71</f>
        <v>0</v>
      </c>
      <c r="L41" s="247">
        <f>Pembangunan!H73</f>
        <v>0</v>
      </c>
      <c r="M41" s="3"/>
      <c r="N41" s="22" t="s">
        <v>50</v>
      </c>
      <c r="O41" s="3"/>
      <c r="P41" s="3"/>
      <c r="Q41" s="26"/>
      <c r="R41" s="27"/>
      <c r="S41" s="27"/>
      <c r="T41" s="44"/>
      <c r="U41" s="27"/>
      <c r="V41" s="44"/>
      <c r="W41" s="27"/>
      <c r="X41" s="27"/>
      <c r="Y41" s="27"/>
    </row>
    <row r="42" spans="1:25" ht="30.75" customHeight="1" x14ac:dyDescent="0.25">
      <c r="A42" s="8">
        <v>20</v>
      </c>
      <c r="B42" s="72"/>
      <c r="C42" s="62" t="str">
        <f>Pembangunan!B72</f>
        <v>Optimaslisasi SPAM Rawan Air Minum Kecamatan Serang</v>
      </c>
      <c r="D42" s="8" t="s">
        <v>37</v>
      </c>
      <c r="E42" s="8" t="s">
        <v>230</v>
      </c>
      <c r="F42" s="18">
        <f>Pembangunan!C72</f>
        <v>600000000</v>
      </c>
      <c r="G42" s="18">
        <f>Pembangunan!D72</f>
        <v>0</v>
      </c>
      <c r="H42" s="18">
        <f>Pembangunan!E72</f>
        <v>0</v>
      </c>
      <c r="I42" s="246" t="e">
        <f>Pembangunan!#REF!</f>
        <v>#REF!</v>
      </c>
      <c r="J42" s="6">
        <f>Pembangunan!F72</f>
        <v>0</v>
      </c>
      <c r="K42" s="79">
        <f>Pembangunan!G72</f>
        <v>0</v>
      </c>
      <c r="L42" s="247">
        <f>Pembangunan!H74</f>
        <v>0</v>
      </c>
      <c r="M42" s="3"/>
      <c r="N42" s="22" t="s">
        <v>50</v>
      </c>
      <c r="O42" s="3"/>
      <c r="P42" s="3"/>
      <c r="Q42" s="26"/>
      <c r="R42" s="27"/>
      <c r="S42" s="27"/>
      <c r="T42" s="27"/>
      <c r="U42" s="27"/>
      <c r="V42" s="27"/>
      <c r="W42" s="27"/>
      <c r="X42" s="27"/>
      <c r="Y42" s="27"/>
    </row>
    <row r="43" spans="1:25" x14ac:dyDescent="0.25">
      <c r="A43" s="8"/>
      <c r="B43" s="72"/>
      <c r="C43" s="6"/>
      <c r="D43" s="3"/>
      <c r="E43" s="3"/>
      <c r="F43" s="17"/>
      <c r="G43" s="17"/>
      <c r="H43" s="17"/>
      <c r="I43" s="17"/>
      <c r="J43" s="6"/>
      <c r="K43" s="79"/>
      <c r="L43" s="3"/>
      <c r="M43" s="3"/>
      <c r="N43" s="3"/>
      <c r="O43" s="3"/>
      <c r="P43" s="3"/>
      <c r="Q43" s="26"/>
      <c r="R43" s="27"/>
      <c r="S43" s="27"/>
      <c r="T43" s="27"/>
      <c r="U43" s="27"/>
      <c r="V43" s="27"/>
      <c r="W43" s="27"/>
      <c r="X43" s="27"/>
      <c r="Y43" s="27"/>
    </row>
    <row r="44" spans="1:25" ht="15.75" thickBot="1" x14ac:dyDescent="0.3">
      <c r="A44" s="4"/>
      <c r="B44" s="7"/>
      <c r="C44" s="7"/>
      <c r="D44" s="4"/>
      <c r="E44" s="4"/>
      <c r="F44" s="19"/>
      <c r="G44" s="19"/>
      <c r="H44" s="19"/>
      <c r="I44" s="19"/>
      <c r="J44" s="7"/>
      <c r="K44" s="78"/>
      <c r="L44" s="4"/>
      <c r="M44" s="4"/>
      <c r="N44" s="4"/>
      <c r="O44" s="4"/>
      <c r="P44" s="4"/>
      <c r="Q44" s="28"/>
      <c r="R44" s="29"/>
      <c r="S44" s="29"/>
      <c r="T44" s="29"/>
      <c r="U44" s="29"/>
      <c r="V44" s="29"/>
      <c r="W44" s="29"/>
      <c r="X44" s="29"/>
      <c r="Y44" s="29"/>
    </row>
  </sheetData>
  <mergeCells count="12">
    <mergeCell ref="A14:A15"/>
    <mergeCell ref="B14:B15"/>
    <mergeCell ref="C1:Q1"/>
    <mergeCell ref="C2:Q2"/>
    <mergeCell ref="C3:Q3"/>
    <mergeCell ref="C4:Q4"/>
    <mergeCell ref="Q14:Y14"/>
    <mergeCell ref="P14:P15"/>
    <mergeCell ref="M14:O14"/>
    <mergeCell ref="I14:I15"/>
    <mergeCell ref="J14:K14"/>
    <mergeCell ref="J15:K15"/>
  </mergeCells>
  <pageMargins left="0.47244094488188981" right="0.31496062992125984" top="0.55118110236220474" bottom="0.35433070866141736" header="0.31496062992125984" footer="0.31496062992125984"/>
  <pageSetup paperSize="5" scale="85" orientation="landscape" horizontalDpi="4294967293" verticalDpi="0" r:id="rId1"/>
  <rowBreaks count="1" manualBreakCount="1">
    <brk id="38" max="2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1"/>
  <sheetViews>
    <sheetView view="pageBreakPreview" topLeftCell="A5" zoomScaleNormal="100" zoomScaleSheetLayoutView="100" workbookViewId="0">
      <selection activeCell="C17" sqref="C17"/>
    </sheetView>
  </sheetViews>
  <sheetFormatPr defaultRowHeight="15" x14ac:dyDescent="0.25"/>
  <cols>
    <col min="1" max="1" width="7" style="1" customWidth="1"/>
    <col min="2" max="2" width="10" style="1" customWidth="1"/>
    <col min="3" max="3" width="48.85546875" style="1" customWidth="1"/>
    <col min="4" max="4" width="0" style="1" hidden="1" customWidth="1"/>
    <col min="5" max="5" width="12.7109375" style="1" hidden="1" customWidth="1"/>
    <col min="6" max="9" width="17.5703125" style="13" customWidth="1"/>
    <col min="10" max="11" width="17.5703125" style="13" hidden="1" customWidth="1"/>
    <col min="12" max="12" width="15.5703125" style="13" hidden="1" customWidth="1"/>
    <col min="13" max="13" width="9" style="1" customWidth="1"/>
    <col min="14" max="14" width="29.140625" style="1" customWidth="1"/>
    <col min="15" max="15" width="10.7109375" style="1" customWidth="1"/>
    <col min="16" max="16" width="12" style="1" hidden="1" customWidth="1"/>
    <col min="17" max="19" width="0" style="1" hidden="1" customWidth="1"/>
    <col min="20" max="20" width="11.140625" style="1" bestFit="1" customWidth="1"/>
    <col min="21" max="21" width="14.7109375" hidden="1" customWidth="1"/>
    <col min="22" max="22" width="19.28515625" hidden="1" customWidth="1"/>
    <col min="23" max="23" width="45.42578125" hidden="1" customWidth="1"/>
    <col min="24" max="24" width="10" hidden="1" customWidth="1"/>
    <col min="25" max="26" width="15.85546875" style="32" hidden="1" customWidth="1"/>
    <col min="27" max="29" width="0" hidden="1" customWidth="1"/>
  </cols>
  <sheetData>
    <row r="1" spans="1:29" ht="21" x14ac:dyDescent="0.25">
      <c r="B1" s="75"/>
      <c r="C1" s="480" t="s">
        <v>0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</row>
    <row r="2" spans="1:29" ht="21" x14ac:dyDescent="0.25">
      <c r="B2" s="75"/>
      <c r="C2" s="480" t="s">
        <v>1</v>
      </c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</row>
    <row r="3" spans="1:29" ht="21" x14ac:dyDescent="0.25">
      <c r="B3" s="75"/>
      <c r="C3" s="480" t="s">
        <v>2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</row>
    <row r="4" spans="1:29" ht="21" x14ac:dyDescent="0.25">
      <c r="B4" s="75"/>
      <c r="C4" s="480" t="s">
        <v>83</v>
      </c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</row>
    <row r="6" spans="1:29" x14ac:dyDescent="0.25">
      <c r="A6" s="1" t="s">
        <v>3</v>
      </c>
      <c r="C6" s="1" t="s">
        <v>81</v>
      </c>
    </row>
    <row r="7" spans="1:29" x14ac:dyDescent="0.25">
      <c r="A7" s="1" t="s">
        <v>4</v>
      </c>
      <c r="C7" s="1" t="s">
        <v>41</v>
      </c>
    </row>
    <row r="8" spans="1:29" x14ac:dyDescent="0.25">
      <c r="A8" s="1" t="s">
        <v>65</v>
      </c>
      <c r="C8" s="1" t="s">
        <v>78</v>
      </c>
    </row>
    <row r="9" spans="1:29" x14ac:dyDescent="0.25">
      <c r="A9" s="1" t="s">
        <v>5</v>
      </c>
      <c r="C9" s="1" t="s">
        <v>7</v>
      </c>
      <c r="D9" s="1" t="s">
        <v>6</v>
      </c>
    </row>
    <row r="10" spans="1:29" hidden="1" x14ac:dyDescent="0.25">
      <c r="C10" s="1" t="s">
        <v>8</v>
      </c>
      <c r="D10" s="1" t="s">
        <v>6</v>
      </c>
    </row>
    <row r="11" spans="1:29" ht="15.75" thickBot="1" x14ac:dyDescent="0.3"/>
    <row r="12" spans="1:29" ht="15.75" thickBot="1" x14ac:dyDescent="0.3">
      <c r="A12" s="475" t="s">
        <v>10</v>
      </c>
      <c r="B12" s="475" t="s">
        <v>66</v>
      </c>
      <c r="C12" s="66" t="s">
        <v>11</v>
      </c>
      <c r="D12" s="9" t="s">
        <v>13</v>
      </c>
      <c r="E12" s="9" t="s">
        <v>15</v>
      </c>
      <c r="F12" s="14" t="s">
        <v>39</v>
      </c>
      <c r="G12" s="14" t="s">
        <v>39</v>
      </c>
      <c r="H12" s="14" t="s">
        <v>39</v>
      </c>
      <c r="I12" s="478" t="s">
        <v>23</v>
      </c>
      <c r="J12" s="14" t="s">
        <v>39</v>
      </c>
      <c r="K12" s="14" t="s">
        <v>39</v>
      </c>
      <c r="L12" s="14" t="s">
        <v>17</v>
      </c>
      <c r="M12" s="484" t="s">
        <v>20</v>
      </c>
      <c r="N12" s="485"/>
      <c r="O12" s="9" t="s">
        <v>61</v>
      </c>
      <c r="P12" s="9" t="s">
        <v>21</v>
      </c>
      <c r="Q12" s="489" t="s">
        <v>24</v>
      </c>
      <c r="R12" s="490"/>
      <c r="S12" s="491"/>
      <c r="T12" s="475" t="s">
        <v>28</v>
      </c>
      <c r="U12" s="481"/>
      <c r="V12" s="482"/>
      <c r="W12" s="482"/>
      <c r="X12" s="482"/>
      <c r="Y12" s="482"/>
      <c r="Z12" s="482"/>
      <c r="AA12" s="482"/>
      <c r="AB12" s="482"/>
      <c r="AC12" s="488"/>
    </row>
    <row r="13" spans="1:29" ht="15.75" thickBot="1" x14ac:dyDescent="0.3">
      <c r="A13" s="476"/>
      <c r="B13" s="476"/>
      <c r="C13" s="67" t="s">
        <v>12</v>
      </c>
      <c r="D13" s="10" t="s">
        <v>14</v>
      </c>
      <c r="E13" s="10" t="s">
        <v>16</v>
      </c>
      <c r="F13" s="15" t="s">
        <v>70</v>
      </c>
      <c r="G13" s="15" t="s">
        <v>143</v>
      </c>
      <c r="H13" s="15" t="s">
        <v>40</v>
      </c>
      <c r="I13" s="479"/>
      <c r="J13" s="15" t="s">
        <v>59</v>
      </c>
      <c r="K13" s="15" t="s">
        <v>59</v>
      </c>
      <c r="L13" s="15" t="s">
        <v>18</v>
      </c>
      <c r="M13" s="486" t="s">
        <v>19</v>
      </c>
      <c r="N13" s="487"/>
      <c r="O13" s="10" t="s">
        <v>62</v>
      </c>
      <c r="P13" s="10" t="s">
        <v>22</v>
      </c>
      <c r="Q13" s="10" t="s">
        <v>25</v>
      </c>
      <c r="R13" s="10" t="s">
        <v>26</v>
      </c>
      <c r="S13" s="10" t="s">
        <v>27</v>
      </c>
      <c r="T13" s="476"/>
      <c r="U13" s="53" t="s">
        <v>51</v>
      </c>
      <c r="V13" s="54" t="s">
        <v>52</v>
      </c>
      <c r="W13" s="54" t="s">
        <v>53</v>
      </c>
      <c r="X13" s="54" t="s">
        <v>54</v>
      </c>
      <c r="Y13" s="55" t="s">
        <v>55</v>
      </c>
      <c r="Z13" s="55" t="s">
        <v>60</v>
      </c>
      <c r="AA13" s="54" t="s">
        <v>56</v>
      </c>
      <c r="AB13" s="54" t="s">
        <v>57</v>
      </c>
      <c r="AC13" s="54" t="s">
        <v>58</v>
      </c>
    </row>
    <row r="14" spans="1:29" x14ac:dyDescent="0.25">
      <c r="A14" s="2"/>
      <c r="B14" s="5"/>
      <c r="C14" s="5"/>
      <c r="D14" s="2"/>
      <c r="E14" s="2"/>
      <c r="F14" s="16"/>
      <c r="G14" s="16"/>
      <c r="H14" s="16"/>
      <c r="I14" s="16"/>
      <c r="J14" s="16"/>
      <c r="K14" s="16"/>
      <c r="L14" s="16"/>
      <c r="M14" s="5"/>
      <c r="N14" s="80"/>
      <c r="O14" s="2"/>
      <c r="P14" s="2"/>
      <c r="Q14" s="2"/>
      <c r="R14" s="2"/>
      <c r="S14" s="2"/>
      <c r="T14" s="2"/>
      <c r="U14" s="24"/>
      <c r="V14" s="25"/>
      <c r="W14" s="25"/>
      <c r="X14" s="25"/>
      <c r="Y14" s="34"/>
      <c r="Z14" s="34"/>
      <c r="AA14" s="25"/>
      <c r="AB14" s="25"/>
      <c r="AC14" s="25"/>
    </row>
    <row r="15" spans="1:29" x14ac:dyDescent="0.25">
      <c r="A15" s="11" t="s">
        <v>32</v>
      </c>
      <c r="B15" s="71" t="s">
        <v>87</v>
      </c>
      <c r="C15" s="12" t="s">
        <v>29</v>
      </c>
      <c r="D15" s="3"/>
      <c r="E15" s="3"/>
      <c r="F15" s="17"/>
      <c r="G15" s="17"/>
      <c r="H15" s="17"/>
      <c r="I15" s="17"/>
      <c r="J15" s="17"/>
      <c r="K15" s="17"/>
      <c r="L15" s="17"/>
      <c r="M15" s="6"/>
      <c r="N15" s="79"/>
      <c r="O15" s="3"/>
      <c r="P15" s="3"/>
      <c r="Q15" s="3"/>
      <c r="R15" s="3"/>
      <c r="S15" s="3"/>
      <c r="T15" s="3"/>
      <c r="U15" s="26"/>
      <c r="V15" s="27"/>
      <c r="W15" s="27"/>
      <c r="X15" s="27"/>
      <c r="Y15" s="35"/>
      <c r="Z15" s="35"/>
      <c r="AA15" s="27"/>
      <c r="AB15" s="27"/>
      <c r="AC15" s="27"/>
    </row>
    <row r="16" spans="1:29" x14ac:dyDescent="0.25">
      <c r="A16" s="8">
        <v>1</v>
      </c>
      <c r="B16" s="72"/>
      <c r="C16" s="62" t="str">
        <f>Konsultan!C32</f>
        <v>Review Jasa Konsultansi Perencanaan</v>
      </c>
      <c r="D16" s="8" t="s">
        <v>37</v>
      </c>
      <c r="E16" s="8" t="s">
        <v>38</v>
      </c>
      <c r="F16" s="18">
        <f>Konsultan!F32</f>
        <v>20000000</v>
      </c>
      <c r="G16" s="18">
        <f>Konsultan!G32</f>
        <v>20000000</v>
      </c>
      <c r="H16" s="18">
        <f>Konsultan!H32</f>
        <v>19896000</v>
      </c>
      <c r="I16" s="246" t="str">
        <f>Konsultan!K32</f>
        <v>CV. TRI KARYA KONSULTAN</v>
      </c>
      <c r="J16" s="18"/>
      <c r="K16" s="18"/>
      <c r="L16" s="17"/>
      <c r="M16" s="6" t="str">
        <f>Konsultan!K32</f>
        <v>CV. TRI KARYA KONSULTAN</v>
      </c>
      <c r="N16" s="255"/>
      <c r="O16" s="51"/>
      <c r="P16" s="3"/>
      <c r="Q16" s="22" t="s">
        <v>50</v>
      </c>
      <c r="R16" s="3"/>
      <c r="S16" s="3"/>
      <c r="T16" s="3"/>
      <c r="U16" s="26"/>
      <c r="V16" s="27"/>
      <c r="W16" s="27"/>
      <c r="X16" s="44"/>
      <c r="Y16" s="35"/>
      <c r="Z16" s="31"/>
      <c r="AA16" s="27"/>
      <c r="AB16" s="27"/>
      <c r="AC16" s="27"/>
    </row>
    <row r="17" spans="1:29" ht="30" x14ac:dyDescent="0.25">
      <c r="A17" s="8">
        <v>2</v>
      </c>
      <c r="B17" s="72"/>
      <c r="C17" s="62" t="str">
        <f>Konsultan!C33</f>
        <v>Jasa Konsultansi Perencanaan Kumuh Kel. Banten Kec. Kasemen</v>
      </c>
      <c r="D17" s="8" t="s">
        <v>37</v>
      </c>
      <c r="E17" s="8" t="s">
        <v>38</v>
      </c>
      <c r="F17" s="18">
        <f>Konsultan!F33</f>
        <v>135000000</v>
      </c>
      <c r="G17" s="18">
        <f>Konsultan!G33</f>
        <v>100000000</v>
      </c>
      <c r="H17" s="18">
        <f>Konsultan!H33</f>
        <v>99307000</v>
      </c>
      <c r="I17" s="246" t="str">
        <f>Konsultan!K33</f>
        <v>PT. ARDIANA DWI YASA CONSULTANT</v>
      </c>
      <c r="J17" s="18"/>
      <c r="K17" s="18"/>
      <c r="L17" s="17"/>
      <c r="M17" s="6" t="str">
        <f>Konsultan!K33</f>
        <v>PT. ARDIANA DWI YASA CONSULTANT</v>
      </c>
      <c r="N17" s="255"/>
      <c r="O17" s="51"/>
      <c r="P17" s="3"/>
      <c r="Q17" s="22"/>
      <c r="R17" s="3"/>
      <c r="S17" s="3"/>
      <c r="T17" s="3"/>
      <c r="U17" s="26"/>
      <c r="V17" s="27"/>
      <c r="W17" s="27"/>
      <c r="X17" s="44"/>
      <c r="Y17" s="35"/>
      <c r="Z17" s="31"/>
      <c r="AA17" s="27"/>
      <c r="AB17" s="27"/>
      <c r="AC17" s="27"/>
    </row>
    <row r="18" spans="1:29" ht="30" x14ac:dyDescent="0.25">
      <c r="A18" s="8">
        <v>3</v>
      </c>
      <c r="B18" s="72"/>
      <c r="C18" s="62" t="str">
        <f>Konsultan!C34</f>
        <v>Larap Perencanaan Penanganan Kumuh Kel. Banten Kec. Kasemen</v>
      </c>
      <c r="D18" s="8" t="s">
        <v>37</v>
      </c>
      <c r="E18" s="8" t="s">
        <v>38</v>
      </c>
      <c r="F18" s="18">
        <f>Konsultan!F34</f>
        <v>139670000</v>
      </c>
      <c r="G18" s="18">
        <f>Konsultan!G34</f>
        <v>100000000</v>
      </c>
      <c r="H18" s="18">
        <f>Konsultan!H34</f>
        <v>99400000</v>
      </c>
      <c r="I18" s="246" t="str">
        <f>Konsultan!K34</f>
        <v>PT. ARMUDI PRADANA KONSULTAN</v>
      </c>
      <c r="J18" s="18"/>
      <c r="K18" s="18"/>
      <c r="L18" s="17"/>
      <c r="M18" s="6" t="str">
        <f>Konsultan!K34</f>
        <v>PT. ARMUDI PRADANA KONSULTAN</v>
      </c>
      <c r="N18" s="255"/>
      <c r="O18" s="51"/>
      <c r="P18" s="3"/>
      <c r="Q18" s="22"/>
      <c r="R18" s="3"/>
      <c r="S18" s="3"/>
      <c r="T18" s="3"/>
      <c r="U18" s="26"/>
      <c r="V18" s="27"/>
      <c r="W18" s="27"/>
      <c r="X18" s="44"/>
      <c r="Y18" s="35"/>
      <c r="Z18" s="31"/>
      <c r="AA18" s="27"/>
      <c r="AB18" s="27"/>
      <c r="AC18" s="27"/>
    </row>
    <row r="19" spans="1:29" x14ac:dyDescent="0.25">
      <c r="A19" s="11" t="s">
        <v>33</v>
      </c>
      <c r="B19" s="71" t="s">
        <v>69</v>
      </c>
      <c r="C19" s="12" t="s">
        <v>30</v>
      </c>
      <c r="D19" s="8"/>
      <c r="E19" s="8"/>
      <c r="F19" s="18"/>
      <c r="G19" s="18"/>
      <c r="H19" s="18"/>
      <c r="I19" s="246"/>
      <c r="J19" s="18"/>
      <c r="K19" s="18"/>
      <c r="L19" s="17"/>
      <c r="M19" s="6"/>
      <c r="N19" s="79"/>
      <c r="O19" s="3"/>
      <c r="P19" s="3"/>
      <c r="Q19" s="22"/>
      <c r="R19" s="3"/>
      <c r="S19" s="3"/>
      <c r="T19" s="3"/>
      <c r="U19" s="26"/>
      <c r="V19" s="27"/>
      <c r="W19" s="27"/>
      <c r="X19" s="27"/>
      <c r="Y19" s="35"/>
      <c r="Z19" s="35"/>
      <c r="AA19" s="27"/>
      <c r="AB19" s="27"/>
      <c r="AC19" s="27"/>
    </row>
    <row r="20" spans="1:29" x14ac:dyDescent="0.25">
      <c r="A20" s="20">
        <v>4</v>
      </c>
      <c r="B20" s="76"/>
      <c r="C20" s="65" t="str">
        <f>Konsultan!C37</f>
        <v>Pengawasan Pembangunan Saluran Drainase</v>
      </c>
      <c r="D20" s="8" t="s">
        <v>37</v>
      </c>
      <c r="E20" s="8" t="s">
        <v>38</v>
      </c>
      <c r="F20" s="18">
        <f>Konsultan!F37</f>
        <v>15000000</v>
      </c>
      <c r="G20" s="18">
        <f>Konsultan!G37</f>
        <v>15000000</v>
      </c>
      <c r="H20" s="18">
        <f>Konsultan!H37</f>
        <v>14873000</v>
      </c>
      <c r="I20" s="246" t="str">
        <f>Konsultan!K37</f>
        <v>PT. WIRA KARYA RIDHOUTAMA</v>
      </c>
      <c r="J20" s="18"/>
      <c r="K20" s="18"/>
      <c r="L20" s="17"/>
      <c r="M20" s="6" t="str">
        <f>Konsultan!K37</f>
        <v>PT. WIRA KARYA RIDHOUTAMA</v>
      </c>
      <c r="N20" s="79"/>
      <c r="O20" s="3"/>
      <c r="P20" s="3"/>
      <c r="Q20" s="22" t="s">
        <v>50</v>
      </c>
      <c r="R20" s="3"/>
      <c r="S20" s="3"/>
      <c r="T20" s="3"/>
      <c r="U20" s="26"/>
      <c r="V20" s="27"/>
      <c r="W20" s="27"/>
      <c r="X20" s="27"/>
      <c r="Y20" s="35"/>
      <c r="Z20" s="35"/>
      <c r="AA20" s="27"/>
      <c r="AB20" s="27"/>
      <c r="AC20" s="27"/>
    </row>
    <row r="21" spans="1:29" ht="29.25" customHeight="1" x14ac:dyDescent="0.25">
      <c r="A21" s="20">
        <v>5</v>
      </c>
      <c r="B21" s="76"/>
      <c r="C21" s="65" t="str">
        <f>Konsultan!C38</f>
        <v>Pengawasan Pembangunan Peningkatan
Kawasan Kumuh</v>
      </c>
      <c r="D21" s="8" t="s">
        <v>37</v>
      </c>
      <c r="E21" s="8" t="s">
        <v>38</v>
      </c>
      <c r="F21" s="18">
        <f>Konsultan!F38</f>
        <v>43000000</v>
      </c>
      <c r="G21" s="18">
        <f>Konsultan!G38</f>
        <v>43000000</v>
      </c>
      <c r="H21" s="18">
        <f>Konsultan!H38</f>
        <v>0</v>
      </c>
      <c r="I21" s="246">
        <f>Konsultan!K38</f>
        <v>0</v>
      </c>
      <c r="J21" s="18"/>
      <c r="K21" s="18"/>
      <c r="L21" s="17"/>
      <c r="M21" s="6">
        <f>Konsultan!K38</f>
        <v>0</v>
      </c>
      <c r="N21" s="255"/>
      <c r="O21" s="51"/>
      <c r="P21" s="3"/>
      <c r="Q21" s="22" t="s">
        <v>50</v>
      </c>
      <c r="R21" s="3"/>
      <c r="S21" s="3"/>
      <c r="T21" s="3"/>
      <c r="U21" s="26"/>
      <c r="V21" s="27"/>
      <c r="W21" s="27"/>
      <c r="X21" s="44"/>
      <c r="Y21" s="35"/>
      <c r="Z21" s="35"/>
      <c r="AA21" s="27"/>
      <c r="AB21" s="27"/>
      <c r="AC21" s="27"/>
    </row>
    <row r="22" spans="1:29" ht="15" customHeight="1" x14ac:dyDescent="0.25">
      <c r="A22" s="11" t="s">
        <v>34</v>
      </c>
      <c r="B22" s="71" t="s">
        <v>69</v>
      </c>
      <c r="C22" s="12" t="s">
        <v>42</v>
      </c>
      <c r="D22" s="8"/>
      <c r="E22" s="8"/>
      <c r="F22" s="18"/>
      <c r="G22" s="18"/>
      <c r="H22" s="18"/>
      <c r="I22" s="18"/>
      <c r="J22" s="18"/>
      <c r="K22" s="18"/>
      <c r="L22" s="17"/>
      <c r="M22" s="6"/>
      <c r="N22" s="79"/>
      <c r="O22" s="3"/>
      <c r="P22" s="3"/>
      <c r="Q22" s="3"/>
      <c r="R22" s="22"/>
      <c r="S22" s="3"/>
      <c r="T22" s="3"/>
      <c r="U22" s="26"/>
      <c r="V22" s="27"/>
      <c r="W22" s="27"/>
      <c r="X22" s="35"/>
      <c r="Y22" s="35"/>
      <c r="Z22" s="35"/>
      <c r="AA22" s="27"/>
      <c r="AB22" s="27"/>
      <c r="AC22" s="27"/>
    </row>
    <row r="23" spans="1:29" ht="15" customHeight="1" x14ac:dyDescent="0.25">
      <c r="A23" s="20">
        <v>6</v>
      </c>
      <c r="B23" s="76"/>
      <c r="C23" s="21" t="str">
        <f>Pembangunan!B80</f>
        <v>Kel. Bendung Kec. Kasemen</v>
      </c>
      <c r="D23" s="8" t="s">
        <v>37</v>
      </c>
      <c r="E23" s="8" t="s">
        <v>38</v>
      </c>
      <c r="F23" s="18">
        <f>Pembangunan!C80</f>
        <v>140000000</v>
      </c>
      <c r="G23" s="18">
        <f>Pembangunan!D80</f>
        <v>0</v>
      </c>
      <c r="H23" s="18">
        <f>Pembangunan!E80</f>
        <v>139205000</v>
      </c>
      <c r="I23" s="246" t="e">
        <f>Pembangunan!#REF!</f>
        <v>#REF!</v>
      </c>
      <c r="J23" s="18"/>
      <c r="K23" s="18"/>
      <c r="L23" s="17"/>
      <c r="M23" s="6" t="str">
        <f>Pembangunan!F80</f>
        <v>640/01</v>
      </c>
      <c r="N23" s="79" t="str">
        <f>Pembangunan!G80</f>
        <v>/SPK/DRN-NUSP/PERKIM-DPRKP/II/2019</v>
      </c>
      <c r="O23" s="51"/>
      <c r="P23" s="3"/>
      <c r="Q23" s="22"/>
      <c r="R23" s="22" t="s">
        <v>50</v>
      </c>
      <c r="S23" s="3"/>
      <c r="T23" s="3"/>
      <c r="U23" s="26"/>
      <c r="V23" s="27"/>
      <c r="W23" s="27"/>
      <c r="X23" s="35"/>
      <c r="Y23" s="35"/>
      <c r="Z23" s="31"/>
      <c r="AA23" s="27"/>
      <c r="AB23" s="27"/>
      <c r="AC23" s="27"/>
    </row>
    <row r="24" spans="1:29" ht="15" customHeight="1" x14ac:dyDescent="0.25">
      <c r="A24" s="20">
        <v>7</v>
      </c>
      <c r="B24" s="76"/>
      <c r="C24" s="21" t="str">
        <f>Pembangunan!B81</f>
        <v>Kel. Banten Kec. Kasemen</v>
      </c>
      <c r="D24" s="8" t="s">
        <v>37</v>
      </c>
      <c r="E24" s="8" t="s">
        <v>38</v>
      </c>
      <c r="F24" s="18">
        <f>Pembangunan!C81</f>
        <v>140000000</v>
      </c>
      <c r="G24" s="18">
        <f>Pembangunan!D81</f>
        <v>0</v>
      </c>
      <c r="H24" s="18">
        <f>Pembangunan!E81</f>
        <v>139090000</v>
      </c>
      <c r="I24" s="246" t="e">
        <f>Pembangunan!#REF!</f>
        <v>#REF!</v>
      </c>
      <c r="J24" s="18"/>
      <c r="K24" s="18"/>
      <c r="L24" s="17"/>
      <c r="M24" s="6" t="str">
        <f>Pembangunan!F81</f>
        <v>640/02</v>
      </c>
      <c r="N24" s="79" t="str">
        <f>Pembangunan!G81</f>
        <v>/SPK/DRN-NUSP/PERKIM-DPRKP/II/2019</v>
      </c>
      <c r="O24" s="51"/>
      <c r="P24" s="3"/>
      <c r="Q24" s="3"/>
      <c r="R24" s="22" t="s">
        <v>50</v>
      </c>
      <c r="S24" s="3"/>
      <c r="T24" s="3"/>
      <c r="U24" s="26"/>
      <c r="V24" s="27"/>
      <c r="W24" s="27"/>
      <c r="X24" s="35"/>
      <c r="Y24" s="35"/>
      <c r="Z24" s="35"/>
      <c r="AA24" s="27"/>
      <c r="AB24" s="27"/>
      <c r="AC24" s="27"/>
    </row>
    <row r="25" spans="1:29" ht="15" customHeight="1" x14ac:dyDescent="0.25">
      <c r="A25" s="11" t="s">
        <v>35</v>
      </c>
      <c r="B25" s="71" t="s">
        <v>69</v>
      </c>
      <c r="C25" s="12" t="s">
        <v>77</v>
      </c>
      <c r="D25" s="8"/>
      <c r="E25" s="8"/>
      <c r="F25" s="18"/>
      <c r="G25" s="18"/>
      <c r="H25" s="18"/>
      <c r="I25" s="246" t="e">
        <f>Pembangunan!#REF!</f>
        <v>#REF!</v>
      </c>
      <c r="J25" s="18"/>
      <c r="K25" s="18"/>
      <c r="L25" s="17"/>
      <c r="M25" s="6">
        <f>Pembangunan!F82</f>
        <v>0</v>
      </c>
      <c r="N25" s="79">
        <f>Pembangunan!G82</f>
        <v>0</v>
      </c>
      <c r="O25" s="3"/>
      <c r="P25" s="3"/>
      <c r="Q25" s="3"/>
      <c r="R25" s="22"/>
      <c r="S25" s="3"/>
      <c r="T25" s="3"/>
      <c r="U25" s="26"/>
      <c r="V25" s="27"/>
      <c r="W25" s="27"/>
      <c r="X25" s="35"/>
      <c r="Y25" s="35"/>
      <c r="Z25" s="35"/>
      <c r="AA25" s="27"/>
      <c r="AB25" s="27"/>
      <c r="AC25" s="27"/>
    </row>
    <row r="26" spans="1:29" ht="29.25" customHeight="1" x14ac:dyDescent="0.25">
      <c r="A26" s="20">
        <v>8</v>
      </c>
      <c r="B26" s="76"/>
      <c r="C26" s="65" t="str">
        <f>Pembangunan!B83</f>
        <v>Kelurahan Kilasah Kecamatan Kasemen (Saluran U Dicth dan Turap / TPT)</v>
      </c>
      <c r="D26" s="8" t="s">
        <v>37</v>
      </c>
      <c r="E26" s="8" t="s">
        <v>38</v>
      </c>
      <c r="F26" s="18">
        <f>Pembangunan!C83</f>
        <v>780490000</v>
      </c>
      <c r="G26" s="18">
        <f>Pembangunan!D83</f>
        <v>0</v>
      </c>
      <c r="H26" s="18">
        <f>Pembangunan!E83</f>
        <v>0</v>
      </c>
      <c r="I26" s="246" t="e">
        <f>Pembangunan!#REF!</f>
        <v>#REF!</v>
      </c>
      <c r="J26" s="18"/>
      <c r="K26" s="18"/>
      <c r="L26" s="17"/>
      <c r="M26" s="6">
        <f>Pembangunan!F83</f>
        <v>0</v>
      </c>
      <c r="N26" s="79">
        <f>Pembangunan!G83</f>
        <v>0</v>
      </c>
      <c r="O26" s="51"/>
      <c r="P26" s="3"/>
      <c r="Q26" s="22"/>
      <c r="R26" s="22" t="s">
        <v>50</v>
      </c>
      <c r="S26" s="3"/>
      <c r="T26" s="3"/>
      <c r="U26" s="26"/>
      <c r="V26" s="27"/>
      <c r="W26" s="27"/>
      <c r="X26" s="35"/>
      <c r="Y26" s="35"/>
      <c r="Z26" s="31"/>
      <c r="AA26" s="27"/>
      <c r="AB26" s="27"/>
      <c r="AC26" s="27"/>
    </row>
    <row r="27" spans="1:29" x14ac:dyDescent="0.25">
      <c r="A27" s="8"/>
      <c r="B27" s="72"/>
      <c r="C27" s="6"/>
      <c r="D27" s="3"/>
      <c r="E27" s="3"/>
      <c r="F27" s="17"/>
      <c r="G27" s="17"/>
      <c r="H27" s="17"/>
      <c r="I27" s="17"/>
      <c r="J27" s="17"/>
      <c r="K27" s="17"/>
      <c r="L27" s="17"/>
      <c r="M27" s="6"/>
      <c r="N27" s="79"/>
      <c r="O27" s="3"/>
      <c r="P27" s="3"/>
      <c r="Q27" s="3"/>
      <c r="R27" s="3"/>
      <c r="S27" s="3"/>
      <c r="T27" s="3"/>
      <c r="U27" s="26"/>
      <c r="V27" s="27"/>
      <c r="W27" s="27"/>
      <c r="X27" s="27"/>
      <c r="Y27" s="35"/>
      <c r="Z27" s="35"/>
      <c r="AA27" s="27"/>
      <c r="AB27" s="27"/>
      <c r="AC27" s="27"/>
    </row>
    <row r="28" spans="1:29" ht="15.75" thickBot="1" x14ac:dyDescent="0.3">
      <c r="A28" s="4"/>
      <c r="B28" s="7"/>
      <c r="C28" s="7"/>
      <c r="D28" s="4"/>
      <c r="E28" s="4"/>
      <c r="F28" s="19"/>
      <c r="G28" s="19"/>
      <c r="H28" s="19"/>
      <c r="I28" s="19"/>
      <c r="J28" s="19"/>
      <c r="K28" s="19"/>
      <c r="L28" s="19"/>
      <c r="M28" s="7"/>
      <c r="N28" s="78"/>
      <c r="O28" s="4"/>
      <c r="P28" s="4"/>
      <c r="Q28" s="4"/>
      <c r="R28" s="4"/>
      <c r="S28" s="4"/>
      <c r="T28" s="4"/>
      <c r="U28" s="28"/>
      <c r="V28" s="29"/>
      <c r="W28" s="29"/>
      <c r="X28" s="29"/>
      <c r="Y28" s="36"/>
      <c r="Z28" s="36"/>
      <c r="AA28" s="29"/>
      <c r="AB28" s="29"/>
      <c r="AC28" s="29"/>
    </row>
    <row r="31" spans="1:29" x14ac:dyDescent="0.25">
      <c r="R31" s="1" t="s">
        <v>50</v>
      </c>
    </row>
  </sheetData>
  <mergeCells count="12">
    <mergeCell ref="U12:AC12"/>
    <mergeCell ref="C1:W1"/>
    <mergeCell ref="C2:W2"/>
    <mergeCell ref="C3:W3"/>
    <mergeCell ref="C4:W4"/>
    <mergeCell ref="A12:A13"/>
    <mergeCell ref="Q12:S12"/>
    <mergeCell ref="T12:T13"/>
    <mergeCell ref="B12:B13"/>
    <mergeCell ref="I12:I13"/>
    <mergeCell ref="M12:N12"/>
    <mergeCell ref="M13:N13"/>
  </mergeCells>
  <pageMargins left="0.47244094488188981" right="0.31496062992125984" top="0.55118110236220474" bottom="0.35433070866141736" header="0.31496062992125984" footer="0.31496062992125984"/>
  <pageSetup paperSize="5" scale="85" orientation="landscape" horizontalDpi="4294967293" verticalDpi="0" r:id="rId1"/>
  <rowBreaks count="1" manualBreakCount="1">
    <brk id="29" max="2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3"/>
  <sheetViews>
    <sheetView view="pageBreakPreview" topLeftCell="A16" zoomScaleNormal="100" zoomScaleSheetLayoutView="100" workbookViewId="0">
      <selection activeCell="C17" sqref="C17"/>
    </sheetView>
  </sheetViews>
  <sheetFormatPr defaultRowHeight="15" x14ac:dyDescent="0.25"/>
  <cols>
    <col min="1" max="1" width="7" style="1" customWidth="1"/>
    <col min="2" max="2" width="9.7109375" style="1" customWidth="1"/>
    <col min="3" max="3" width="41.140625" style="1" customWidth="1"/>
    <col min="4" max="4" width="0" style="1" hidden="1" customWidth="1"/>
    <col min="5" max="5" width="12.7109375" style="1" hidden="1" customWidth="1"/>
    <col min="6" max="9" width="17.5703125" style="13" customWidth="1"/>
    <col min="10" max="10" width="7.5703125" style="1" customWidth="1"/>
    <col min="11" max="11" width="37.42578125" style="1" customWidth="1"/>
    <col min="12" max="12" width="10.7109375" style="1" customWidth="1"/>
    <col min="13" max="13" width="12" style="1" hidden="1" customWidth="1"/>
    <col min="14" max="16" width="9.140625" style="1" hidden="1" customWidth="1"/>
    <col min="17" max="17" width="11.140625" style="1" bestFit="1" customWidth="1"/>
    <col min="18" max="25" width="0" hidden="1" customWidth="1"/>
  </cols>
  <sheetData>
    <row r="1" spans="1:26" ht="21" x14ac:dyDescent="0.25">
      <c r="A1" s="75"/>
      <c r="C1" s="480" t="s">
        <v>0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</row>
    <row r="2" spans="1:26" ht="21" x14ac:dyDescent="0.25">
      <c r="A2" s="75"/>
      <c r="C2" s="480" t="s">
        <v>1</v>
      </c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</row>
    <row r="3" spans="1:26" ht="21" x14ac:dyDescent="0.25">
      <c r="A3" s="75"/>
      <c r="C3" s="480" t="s">
        <v>2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</row>
    <row r="4" spans="1:26" ht="21" x14ac:dyDescent="0.25">
      <c r="A4" s="75"/>
      <c r="C4" s="480" t="s">
        <v>83</v>
      </c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</row>
    <row r="6" spans="1:26" x14ac:dyDescent="0.25">
      <c r="A6" s="1" t="s">
        <v>3</v>
      </c>
      <c r="C6" s="1" t="s">
        <v>80</v>
      </c>
    </row>
    <row r="7" spans="1:26" ht="60" x14ac:dyDescent="0.25">
      <c r="A7" s="1" t="s">
        <v>4</v>
      </c>
      <c r="C7" s="73" t="s">
        <v>79</v>
      </c>
    </row>
    <row r="8" spans="1:26" x14ac:dyDescent="0.25">
      <c r="A8" s="1" t="s">
        <v>65</v>
      </c>
      <c r="C8" s="1" t="s">
        <v>82</v>
      </c>
      <c r="E8" s="13"/>
      <c r="Q8"/>
      <c r="U8" s="32"/>
      <c r="V8" s="32"/>
    </row>
    <row r="9" spans="1:26" x14ac:dyDescent="0.25">
      <c r="A9" s="1" t="s">
        <v>5</v>
      </c>
      <c r="C9" s="1" t="s">
        <v>7</v>
      </c>
    </row>
    <row r="10" spans="1:26" hidden="1" x14ac:dyDescent="0.25">
      <c r="C10" s="1" t="s">
        <v>8</v>
      </c>
    </row>
    <row r="11" spans="1:26" ht="15.75" thickBot="1" x14ac:dyDescent="0.3"/>
    <row r="12" spans="1:26" ht="15.75" thickBot="1" x14ac:dyDescent="0.3">
      <c r="A12" s="475" t="s">
        <v>10</v>
      </c>
      <c r="B12" s="475" t="s">
        <v>66</v>
      </c>
      <c r="C12" s="66" t="s">
        <v>11</v>
      </c>
      <c r="D12" s="9" t="s">
        <v>13</v>
      </c>
      <c r="E12" s="9" t="s">
        <v>15</v>
      </c>
      <c r="F12" s="14" t="s">
        <v>39</v>
      </c>
      <c r="G12" s="14" t="s">
        <v>39</v>
      </c>
      <c r="H12" s="14" t="s">
        <v>39</v>
      </c>
      <c r="I12" s="478" t="s">
        <v>23</v>
      </c>
      <c r="J12" s="484" t="s">
        <v>20</v>
      </c>
      <c r="K12" s="485"/>
      <c r="L12" s="9" t="s">
        <v>61</v>
      </c>
      <c r="M12" s="9" t="s">
        <v>21</v>
      </c>
      <c r="N12" s="489" t="s">
        <v>24</v>
      </c>
      <c r="O12" s="490"/>
      <c r="P12" s="491"/>
      <c r="Q12" s="475" t="s">
        <v>28</v>
      </c>
      <c r="R12" s="481"/>
      <c r="S12" s="482"/>
      <c r="T12" s="482"/>
      <c r="U12" s="482"/>
      <c r="V12" s="482"/>
      <c r="W12" s="482"/>
      <c r="X12" s="482"/>
      <c r="Y12" s="482"/>
      <c r="Z12" s="56"/>
    </row>
    <row r="13" spans="1:26" ht="15.75" thickBot="1" x14ac:dyDescent="0.3">
      <c r="A13" s="476"/>
      <c r="B13" s="476"/>
      <c r="C13" s="67" t="s">
        <v>12</v>
      </c>
      <c r="D13" s="10" t="s">
        <v>14</v>
      </c>
      <c r="E13" s="10" t="s">
        <v>16</v>
      </c>
      <c r="F13" s="15" t="s">
        <v>70</v>
      </c>
      <c r="G13" s="15" t="s">
        <v>143</v>
      </c>
      <c r="H13" s="15" t="s">
        <v>40</v>
      </c>
      <c r="I13" s="479"/>
      <c r="J13" s="486" t="s">
        <v>19</v>
      </c>
      <c r="K13" s="487"/>
      <c r="L13" s="10" t="s">
        <v>62</v>
      </c>
      <c r="M13" s="10" t="s">
        <v>22</v>
      </c>
      <c r="N13" s="10" t="s">
        <v>25</v>
      </c>
      <c r="O13" s="10" t="s">
        <v>26</v>
      </c>
      <c r="P13" s="10" t="s">
        <v>27</v>
      </c>
      <c r="Q13" s="476"/>
      <c r="R13" s="30" t="s">
        <v>51</v>
      </c>
      <c r="S13" s="23" t="s">
        <v>52</v>
      </c>
      <c r="T13" s="23" t="s">
        <v>53</v>
      </c>
      <c r="U13" s="23" t="s">
        <v>54</v>
      </c>
      <c r="V13" s="33" t="s">
        <v>55</v>
      </c>
      <c r="W13" s="23" t="s">
        <v>56</v>
      </c>
      <c r="X13" s="23" t="s">
        <v>57</v>
      </c>
      <c r="Y13" s="23" t="s">
        <v>58</v>
      </c>
    </row>
    <row r="14" spans="1:26" x14ac:dyDescent="0.25">
      <c r="A14" s="2"/>
      <c r="B14" s="5"/>
      <c r="C14" s="5"/>
      <c r="D14" s="2"/>
      <c r="E14" s="2"/>
      <c r="F14" s="16"/>
      <c r="G14" s="16"/>
      <c r="H14" s="16"/>
      <c r="I14" s="16"/>
      <c r="J14" s="5"/>
      <c r="K14" s="80"/>
      <c r="L14" s="2"/>
      <c r="M14" s="2"/>
      <c r="N14" s="2"/>
      <c r="O14" s="2"/>
      <c r="P14" s="2"/>
      <c r="Q14" s="2"/>
      <c r="R14" s="24"/>
      <c r="S14" s="25"/>
      <c r="T14" s="25"/>
      <c r="U14" s="25"/>
      <c r="V14" s="34"/>
      <c r="W14" s="25"/>
      <c r="X14" s="25"/>
      <c r="Y14" s="25"/>
    </row>
    <row r="15" spans="1:26" x14ac:dyDescent="0.25">
      <c r="A15" s="11" t="s">
        <v>32</v>
      </c>
      <c r="B15" s="71" t="s">
        <v>84</v>
      </c>
      <c r="C15" s="12" t="s">
        <v>30</v>
      </c>
      <c r="D15" s="3"/>
      <c r="E15" s="3"/>
      <c r="F15" s="17"/>
      <c r="G15" s="17"/>
      <c r="H15" s="17"/>
      <c r="I15" s="17"/>
      <c r="J15" s="6"/>
      <c r="K15" s="79"/>
      <c r="L15" s="3"/>
      <c r="M15" s="3"/>
      <c r="N15" s="3"/>
      <c r="O15" s="3"/>
      <c r="P15" s="3"/>
      <c r="Q15" s="3"/>
      <c r="R15" s="26"/>
      <c r="S15" s="27"/>
      <c r="T15" s="27"/>
      <c r="U15" s="27"/>
      <c r="V15" s="35"/>
      <c r="W15" s="27"/>
      <c r="X15" s="27"/>
      <c r="Y15" s="27"/>
    </row>
    <row r="16" spans="1:26" ht="30" x14ac:dyDescent="0.25">
      <c r="A16" s="20">
        <v>1</v>
      </c>
      <c r="B16" s="76"/>
      <c r="C16" s="65" t="str">
        <f>Konsultan!C43</f>
        <v>Jasa Konsultansi Pengawasan Paving Block Kec. Kasemen</v>
      </c>
      <c r="D16" s="8" t="s">
        <v>37</v>
      </c>
      <c r="E16" s="8" t="s">
        <v>38</v>
      </c>
      <c r="F16" s="18">
        <f>Konsultan!F43</f>
        <v>42500000</v>
      </c>
      <c r="G16" s="18">
        <f>Konsultan!G43</f>
        <v>42500000</v>
      </c>
      <c r="H16" s="18">
        <f>Konsultan!H43</f>
        <v>42391000</v>
      </c>
      <c r="I16" s="246" t="str">
        <f>Konsultan!K43</f>
        <v>PT. BINA SPASIA MANDIRI</v>
      </c>
      <c r="J16" s="6"/>
      <c r="K16" s="79" t="str">
        <f>Konsultan!O43</f>
        <v>Gaha</v>
      </c>
      <c r="L16" s="51" t="str">
        <f>Konsultan!I43</f>
        <v>28/02/2019</v>
      </c>
      <c r="M16" s="3"/>
      <c r="N16" s="22" t="s">
        <v>50</v>
      </c>
      <c r="O16" s="3"/>
      <c r="P16" s="3"/>
      <c r="Q16" s="3"/>
      <c r="R16" s="26"/>
      <c r="S16" s="44"/>
      <c r="T16" s="27"/>
      <c r="U16" s="27"/>
      <c r="V16" s="31"/>
      <c r="W16" s="27"/>
      <c r="X16" s="27"/>
      <c r="Y16" s="27"/>
    </row>
    <row r="17" spans="1:25" ht="30" x14ac:dyDescent="0.25">
      <c r="A17" s="20">
        <v>2</v>
      </c>
      <c r="B17" s="76"/>
      <c r="C17" s="65" t="str">
        <f>Konsultan!C44</f>
        <v>Jasa Konsultansi Pengawasan Paving Block Kec. Taktakan</v>
      </c>
      <c r="D17" s="8" t="s">
        <v>37</v>
      </c>
      <c r="E17" s="8" t="s">
        <v>38</v>
      </c>
      <c r="F17" s="18">
        <f>Konsultan!F44</f>
        <v>15935000</v>
      </c>
      <c r="G17" s="18">
        <f>Konsultan!G44</f>
        <v>15935000</v>
      </c>
      <c r="H17" s="18">
        <f>Konsultan!H44</f>
        <v>15559000</v>
      </c>
      <c r="I17" s="246" t="str">
        <f>Konsultan!K44</f>
        <v>PT. MATRIKS TEKNIK KONSULTAMA</v>
      </c>
      <c r="J17" s="6"/>
      <c r="K17" s="79" t="str">
        <f>Konsultan!O44</f>
        <v>Agi</v>
      </c>
      <c r="L17" s="51" t="str">
        <f>Konsultan!I44</f>
        <v>28/02/2019</v>
      </c>
      <c r="M17" s="3"/>
      <c r="N17" s="22"/>
      <c r="O17" s="3"/>
      <c r="P17" s="3"/>
      <c r="Q17" s="3"/>
      <c r="R17" s="26"/>
      <c r="S17" s="44"/>
      <c r="T17" s="27"/>
      <c r="U17" s="27"/>
      <c r="V17" s="31"/>
      <c r="W17" s="27"/>
      <c r="X17" s="27"/>
      <c r="Y17" s="27"/>
    </row>
    <row r="18" spans="1:25" ht="30" x14ac:dyDescent="0.25">
      <c r="A18" s="20">
        <v>3</v>
      </c>
      <c r="B18" s="76"/>
      <c r="C18" s="65" t="str">
        <f>Konsultan!C45</f>
        <v>Jasa Konsultansi Pengawasan Paving Block Kec. Walantaka</v>
      </c>
      <c r="D18" s="8" t="s">
        <v>37</v>
      </c>
      <c r="E18" s="8" t="s">
        <v>38</v>
      </c>
      <c r="F18" s="18">
        <f>Konsultan!F45</f>
        <v>15000000</v>
      </c>
      <c r="G18" s="18">
        <f>Konsultan!G45</f>
        <v>15000000</v>
      </c>
      <c r="H18" s="18">
        <f>Konsultan!H45</f>
        <v>14622000</v>
      </c>
      <c r="I18" s="246" t="str">
        <f>Konsultan!K45</f>
        <v>PT. TANOERAYA KONSULTAN</v>
      </c>
      <c r="J18" s="6"/>
      <c r="K18" s="79" t="str">
        <f>Konsultan!O45</f>
        <v>Agi</v>
      </c>
      <c r="L18" s="51" t="str">
        <f>Konsultan!I45</f>
        <v>05/03/2019</v>
      </c>
      <c r="M18" s="3"/>
      <c r="N18" s="22"/>
      <c r="O18" s="3"/>
      <c r="P18" s="3"/>
      <c r="Q18" s="3"/>
      <c r="R18" s="26"/>
      <c r="S18" s="44"/>
      <c r="T18" s="27"/>
      <c r="U18" s="27"/>
      <c r="V18" s="31"/>
      <c r="W18" s="27"/>
      <c r="X18" s="27"/>
      <c r="Y18" s="27"/>
    </row>
    <row r="19" spans="1:25" ht="30" x14ac:dyDescent="0.25">
      <c r="A19" s="20">
        <v>4</v>
      </c>
      <c r="B19" s="76"/>
      <c r="C19" s="65" t="str">
        <f>Konsultan!C46</f>
        <v>Jasa Konsultansi Pengawasan Paving Block Kec. Cipocok jaya</v>
      </c>
      <c r="D19" s="8" t="s">
        <v>37</v>
      </c>
      <c r="E19" s="8" t="s">
        <v>38</v>
      </c>
      <c r="F19" s="18">
        <f>Konsultan!F46</f>
        <v>25000000</v>
      </c>
      <c r="G19" s="18">
        <f>Konsultan!G46</f>
        <v>25000000</v>
      </c>
      <c r="H19" s="18">
        <f>Konsultan!H46</f>
        <v>24453000</v>
      </c>
      <c r="I19" s="246" t="str">
        <f>Konsultan!K46</f>
        <v>PT. KONSEP DESAIN KONSULINDO</v>
      </c>
      <c r="J19" s="6"/>
      <c r="K19" s="79" t="str">
        <f>Konsultan!O46</f>
        <v>Agi</v>
      </c>
      <c r="L19" s="51" t="str">
        <f>Konsultan!I46</f>
        <v>06/03/2019</v>
      </c>
      <c r="M19" s="3"/>
      <c r="N19" s="22"/>
      <c r="O19" s="3"/>
      <c r="P19" s="3"/>
      <c r="Q19" s="3"/>
      <c r="R19" s="26"/>
      <c r="S19" s="44"/>
      <c r="T19" s="27"/>
      <c r="U19" s="27"/>
      <c r="V19" s="31"/>
      <c r="W19" s="27"/>
      <c r="X19" s="27"/>
      <c r="Y19" s="27"/>
    </row>
    <row r="20" spans="1:25" ht="15" customHeight="1" x14ac:dyDescent="0.25">
      <c r="A20" s="11" t="s">
        <v>33</v>
      </c>
      <c r="B20" s="71"/>
      <c r="C20" s="12" t="s">
        <v>43</v>
      </c>
      <c r="D20" s="8"/>
      <c r="E20" s="8"/>
      <c r="F20" s="18"/>
      <c r="G20" s="18"/>
      <c r="H20" s="18"/>
      <c r="I20" s="18"/>
      <c r="J20" s="6"/>
      <c r="K20" s="79"/>
      <c r="L20" s="3"/>
      <c r="M20" s="3"/>
      <c r="N20" s="22"/>
      <c r="O20" s="3"/>
      <c r="P20" s="3"/>
      <c r="Q20" s="3"/>
      <c r="R20" s="26"/>
      <c r="S20" s="27"/>
      <c r="T20" s="27"/>
      <c r="U20" s="27"/>
      <c r="V20" s="35"/>
      <c r="W20" s="27"/>
      <c r="X20" s="27"/>
      <c r="Y20" s="27"/>
    </row>
    <row r="21" spans="1:25" ht="30" x14ac:dyDescent="0.25">
      <c r="A21" s="20">
        <v>1</v>
      </c>
      <c r="B21" s="76"/>
      <c r="C21" s="65" t="str">
        <f>Pembangunan!B91</f>
        <v>Kp. Sepang Baru RT. 16/06 Kel. Sepang Kec. Taktakan</v>
      </c>
      <c r="D21" s="8" t="s">
        <v>37</v>
      </c>
      <c r="E21" s="8" t="s">
        <v>38</v>
      </c>
      <c r="F21" s="18">
        <f>Pembangunan!C91</f>
        <v>150000000</v>
      </c>
      <c r="G21" s="18">
        <f>Pembangunan!D91</f>
        <v>0</v>
      </c>
      <c r="H21" s="18">
        <f>Pembangunan!E91</f>
        <v>148950000</v>
      </c>
      <c r="I21" s="246" t="e">
        <f>Pembangunan!#REF!</f>
        <v>#REF!</v>
      </c>
      <c r="J21" s="6" t="str">
        <f>Pembangunan!F91</f>
        <v>640/01</v>
      </c>
      <c r="K21" s="79" t="str">
        <f>Pembangunan!G91</f>
        <v>/SPK/PSU/PERKIM-DPRKP/II/2019</v>
      </c>
      <c r="L21" s="244" t="str">
        <f>Pembangunan!H91</f>
        <v>28/02/2019</v>
      </c>
      <c r="M21" s="3"/>
      <c r="N21" s="22"/>
      <c r="O21" s="22" t="s">
        <v>50</v>
      </c>
      <c r="P21" s="3"/>
      <c r="Q21" s="3"/>
      <c r="R21" s="26"/>
      <c r="S21" s="27"/>
      <c r="T21" s="27"/>
      <c r="U21" s="27"/>
      <c r="V21" s="35"/>
      <c r="W21" s="27"/>
      <c r="X21" s="27"/>
      <c r="Y21" s="27"/>
    </row>
    <row r="22" spans="1:25" ht="30" x14ac:dyDescent="0.25">
      <c r="A22" s="20">
        <v>2</v>
      </c>
      <c r="B22" s="76"/>
      <c r="C22" s="65" t="str">
        <f>Pembangunan!B92</f>
        <v>Kp. Kuranji RT. 02/01 Kel. Kuranji Kec. Taktakan</v>
      </c>
      <c r="D22" s="8" t="s">
        <v>37</v>
      </c>
      <c r="E22" s="8" t="s">
        <v>38</v>
      </c>
      <c r="F22" s="18">
        <f>Pembangunan!C92</f>
        <v>168700000</v>
      </c>
      <c r="G22" s="18">
        <f>Pembangunan!D92</f>
        <v>0</v>
      </c>
      <c r="H22" s="18">
        <f>Pembangunan!E92</f>
        <v>163339000</v>
      </c>
      <c r="I22" s="246" t="e">
        <f>Pembangunan!#REF!</f>
        <v>#REF!</v>
      </c>
      <c r="J22" s="6" t="str">
        <f>Pembangunan!F92</f>
        <v>640/02</v>
      </c>
      <c r="K22" s="79" t="str">
        <f>Pembangunan!G92</f>
        <v>/SPK/PSU/PERKIM-DPRKP/II/2019</v>
      </c>
      <c r="L22" s="244" t="str">
        <f>Pembangunan!H92</f>
        <v>28/02/2019</v>
      </c>
      <c r="M22" s="3"/>
      <c r="N22" s="22"/>
      <c r="O22" s="22" t="s">
        <v>50</v>
      </c>
      <c r="P22" s="3"/>
      <c r="Q22" s="3"/>
      <c r="R22" s="26"/>
      <c r="S22" s="27"/>
      <c r="T22" s="27"/>
      <c r="U22" s="27"/>
      <c r="V22" s="35"/>
      <c r="W22" s="27"/>
      <c r="X22" s="27"/>
      <c r="Y22" s="27"/>
    </row>
    <row r="23" spans="1:25" ht="30" x14ac:dyDescent="0.25">
      <c r="A23" s="20">
        <v>3</v>
      </c>
      <c r="B23" s="76"/>
      <c r="C23" s="65" t="str">
        <f>Pembangunan!B93</f>
        <v>Kp. Sadiah RT. 01/01 Kel. Warung Jaud Kec. Kasemen</v>
      </c>
      <c r="D23" s="8" t="s">
        <v>37</v>
      </c>
      <c r="E23" s="8" t="s">
        <v>38</v>
      </c>
      <c r="F23" s="18">
        <f>Pembangunan!C93</f>
        <v>150000000</v>
      </c>
      <c r="G23" s="18">
        <f>Pembangunan!D93</f>
        <v>0</v>
      </c>
      <c r="H23" s="18">
        <f>Pembangunan!E93</f>
        <v>148840000</v>
      </c>
      <c r="I23" s="246" t="e">
        <f>Pembangunan!#REF!</f>
        <v>#REF!</v>
      </c>
      <c r="J23" s="6" t="str">
        <f>Pembangunan!F93</f>
        <v>640/03</v>
      </c>
      <c r="K23" s="79" t="str">
        <f>Pembangunan!G93</f>
        <v>/SPK/PSU/PERKIM-DPRKP/II/2019</v>
      </c>
      <c r="L23" s="244" t="str">
        <f>Pembangunan!H93</f>
        <v>28/02/2019</v>
      </c>
      <c r="M23" s="3"/>
      <c r="N23" s="22"/>
      <c r="O23" s="22" t="s">
        <v>50</v>
      </c>
      <c r="P23" s="3"/>
      <c r="Q23" s="3"/>
      <c r="R23" s="26"/>
      <c r="S23" s="27"/>
      <c r="T23" s="27"/>
      <c r="U23" s="27"/>
      <c r="V23" s="35"/>
      <c r="W23" s="27"/>
      <c r="X23" s="27"/>
      <c r="Y23" s="27"/>
    </row>
    <row r="24" spans="1:25" ht="30" x14ac:dyDescent="0.25">
      <c r="A24" s="20">
        <v>4</v>
      </c>
      <c r="B24" s="76"/>
      <c r="C24" s="65" t="str">
        <f>Pembangunan!B94</f>
        <v>Kp. Lemah Abang Gede RT. 13/03 Kel. Warung Jaud Kec. Kasemen</v>
      </c>
      <c r="D24" s="8" t="s">
        <v>37</v>
      </c>
      <c r="E24" s="8" t="s">
        <v>38</v>
      </c>
      <c r="F24" s="18">
        <f>Pembangunan!C94</f>
        <v>150000000</v>
      </c>
      <c r="G24" s="18">
        <f>Pembangunan!D94</f>
        <v>0</v>
      </c>
      <c r="H24" s="18">
        <f>Pembangunan!E94</f>
        <v>148905000</v>
      </c>
      <c r="I24" s="246" t="e">
        <f>Pembangunan!#REF!</f>
        <v>#REF!</v>
      </c>
      <c r="J24" s="6" t="str">
        <f>Pembangunan!F94</f>
        <v>640/04</v>
      </c>
      <c r="K24" s="79" t="str">
        <f>Pembangunan!G94</f>
        <v>/SPK/PSU/PERKIM-DPRKP/III/2019</v>
      </c>
      <c r="L24" s="244" t="str">
        <f>Pembangunan!H94</f>
        <v>05/03/2019</v>
      </c>
      <c r="M24" s="3"/>
      <c r="N24" s="22"/>
      <c r="O24" s="22"/>
      <c r="P24" s="3"/>
      <c r="Q24" s="3"/>
      <c r="R24" s="26"/>
      <c r="S24" s="27"/>
      <c r="T24" s="27"/>
      <c r="U24" s="27"/>
      <c r="V24" s="35"/>
      <c r="W24" s="27"/>
      <c r="X24" s="27"/>
      <c r="Y24" s="27"/>
    </row>
    <row r="25" spans="1:25" ht="30" x14ac:dyDescent="0.25">
      <c r="A25" s="20">
        <v>5</v>
      </c>
      <c r="B25" s="76"/>
      <c r="C25" s="65" t="str">
        <f>Pembangunan!B95</f>
        <v>Kp. Sumberan Kel. Warung Jaud Kec. Kasemen</v>
      </c>
      <c r="D25" s="8" t="s">
        <v>37</v>
      </c>
      <c r="E25" s="8" t="s">
        <v>38</v>
      </c>
      <c r="F25" s="18">
        <f>Pembangunan!C95</f>
        <v>200000000</v>
      </c>
      <c r="G25" s="18">
        <f>Pembangunan!D95</f>
        <v>0</v>
      </c>
      <c r="H25" s="18">
        <f>Pembangunan!E95</f>
        <v>198692000</v>
      </c>
      <c r="I25" s="246" t="e">
        <f>Pembangunan!#REF!</f>
        <v>#REF!</v>
      </c>
      <c r="J25" s="6" t="str">
        <f>Pembangunan!F95</f>
        <v>640/05</v>
      </c>
      <c r="K25" s="79" t="str">
        <f>Pembangunan!G95</f>
        <v>/SPK/PSU/PERKIM-DPRKP/III/2019</v>
      </c>
      <c r="L25" s="244" t="str">
        <f>Pembangunan!H95</f>
        <v>05/03/2019</v>
      </c>
      <c r="M25" s="3"/>
      <c r="N25" s="22"/>
      <c r="O25" s="22"/>
      <c r="P25" s="3"/>
      <c r="Q25" s="3"/>
      <c r="R25" s="26"/>
      <c r="S25" s="27"/>
      <c r="T25" s="27"/>
      <c r="U25" s="27"/>
      <c r="V25" s="35"/>
      <c r="W25" s="27"/>
      <c r="X25" s="27"/>
      <c r="Y25" s="27"/>
    </row>
    <row r="26" spans="1:25" x14ac:dyDescent="0.25">
      <c r="A26" s="20">
        <v>6</v>
      </c>
      <c r="B26" s="76"/>
      <c r="C26" s="65" t="str">
        <f>Pembangunan!B96</f>
        <v>Kp. Cibening Kel. Bendung Kec. Kasemen</v>
      </c>
      <c r="D26" s="8" t="s">
        <v>37</v>
      </c>
      <c r="E26" s="8" t="s">
        <v>38</v>
      </c>
      <c r="F26" s="18">
        <f>Pembangunan!C96</f>
        <v>200000000</v>
      </c>
      <c r="G26" s="18">
        <f>Pembangunan!D96</f>
        <v>0</v>
      </c>
      <c r="H26" s="18">
        <f>Pembangunan!E96</f>
        <v>198867000</v>
      </c>
      <c r="I26" s="246" t="e">
        <f>Pembangunan!#REF!</f>
        <v>#REF!</v>
      </c>
      <c r="J26" s="6" t="str">
        <f>Pembangunan!F96</f>
        <v>640/06</v>
      </c>
      <c r="K26" s="79" t="str">
        <f>Pembangunan!G96</f>
        <v>/SPK/PSU/PERKIM-DPRKP/III/2019</v>
      </c>
      <c r="L26" s="244" t="str">
        <f>Pembangunan!H96</f>
        <v>05/03/2019</v>
      </c>
      <c r="M26" s="3"/>
      <c r="N26" s="22"/>
      <c r="O26" s="22"/>
      <c r="P26" s="3"/>
      <c r="Q26" s="3"/>
      <c r="R26" s="26"/>
      <c r="S26" s="27"/>
      <c r="T26" s="27"/>
      <c r="U26" s="27"/>
      <c r="V26" s="35"/>
      <c r="W26" s="27"/>
      <c r="X26" s="27"/>
      <c r="Y26" s="27"/>
    </row>
    <row r="27" spans="1:25" ht="30" x14ac:dyDescent="0.25">
      <c r="A27" s="20">
        <v>7</v>
      </c>
      <c r="B27" s="76"/>
      <c r="C27" s="65" t="str">
        <f>Pembangunan!B97</f>
        <v>Kp. Kebasiran Kel. Sawah Luhur Kec. Kasemen</v>
      </c>
      <c r="D27" s="8" t="s">
        <v>37</v>
      </c>
      <c r="E27" s="8" t="s">
        <v>38</v>
      </c>
      <c r="F27" s="18">
        <f>Pembangunan!C97</f>
        <v>150000000</v>
      </c>
      <c r="G27" s="18">
        <f>Pembangunan!D97</f>
        <v>0</v>
      </c>
      <c r="H27" s="18">
        <f>Pembangunan!E97</f>
        <v>148900000</v>
      </c>
      <c r="I27" s="246" t="e">
        <f>Pembangunan!#REF!</f>
        <v>#REF!</v>
      </c>
      <c r="J27" s="6" t="str">
        <f>Pembangunan!F97</f>
        <v>640/07</v>
      </c>
      <c r="K27" s="79" t="str">
        <f>Pembangunan!G97</f>
        <v>/SPK/PSU/PERKIM-DPRKP/III/2019</v>
      </c>
      <c r="L27" s="244" t="str">
        <f>Pembangunan!H97</f>
        <v>05/03/2019</v>
      </c>
      <c r="M27" s="3"/>
      <c r="N27" s="22"/>
      <c r="O27" s="22"/>
      <c r="P27" s="3"/>
      <c r="Q27" s="3"/>
      <c r="R27" s="26"/>
      <c r="S27" s="27"/>
      <c r="T27" s="27"/>
      <c r="U27" s="27"/>
      <c r="V27" s="35"/>
      <c r="W27" s="27"/>
      <c r="X27" s="27"/>
      <c r="Y27" s="27"/>
    </row>
    <row r="28" spans="1:25" ht="30" x14ac:dyDescent="0.25">
      <c r="A28" s="20">
        <v>8</v>
      </c>
      <c r="B28" s="76"/>
      <c r="C28" s="65" t="str">
        <f>Pembangunan!B98</f>
        <v>Lingk. Pesanggrahan RT. 03/05 Kel. Walantaka Kec. Walantaka</v>
      </c>
      <c r="D28" s="8" t="s">
        <v>37</v>
      </c>
      <c r="E28" s="8" t="s">
        <v>38</v>
      </c>
      <c r="F28" s="18">
        <f>Pembangunan!C98</f>
        <v>150000000</v>
      </c>
      <c r="G28" s="18">
        <f>Pembangunan!D98</f>
        <v>0</v>
      </c>
      <c r="H28" s="18">
        <f>Pembangunan!E98</f>
        <v>148865000</v>
      </c>
      <c r="I28" s="246" t="e">
        <f>Pembangunan!#REF!</f>
        <v>#REF!</v>
      </c>
      <c r="J28" s="6" t="str">
        <f>Pembangunan!F98</f>
        <v>640/08</v>
      </c>
      <c r="K28" s="79" t="str">
        <f>Pembangunan!G98</f>
        <v>/SPK/PSU/PERKIM-DPRKP/III/2019</v>
      </c>
      <c r="L28" s="244" t="str">
        <f>Pembangunan!H98</f>
        <v>05/03/2019</v>
      </c>
      <c r="M28" s="3"/>
      <c r="N28" s="22"/>
      <c r="O28" s="22"/>
      <c r="P28" s="3"/>
      <c r="Q28" s="3"/>
      <c r="R28" s="26"/>
      <c r="S28" s="27"/>
      <c r="T28" s="27"/>
      <c r="U28" s="27"/>
      <c r="V28" s="35"/>
      <c r="W28" s="27"/>
      <c r="X28" s="27"/>
      <c r="Y28" s="27"/>
    </row>
    <row r="29" spans="1:25" ht="30" customHeight="1" x14ac:dyDescent="0.25">
      <c r="A29" s="20">
        <v>9</v>
      </c>
      <c r="B29" s="76"/>
      <c r="C29" s="65" t="str">
        <f>Pembangunan!B99</f>
        <v>Kp. Nyapah Pasar Barat RT. 03/01 Kel. Nyapah Kec. Walantaka</v>
      </c>
      <c r="D29" s="8" t="s">
        <v>37</v>
      </c>
      <c r="E29" s="8" t="s">
        <v>38</v>
      </c>
      <c r="F29" s="18">
        <f>Pembangunan!C99</f>
        <v>150000000</v>
      </c>
      <c r="G29" s="18">
        <f>Pembangunan!D99</f>
        <v>0</v>
      </c>
      <c r="H29" s="18">
        <f>Pembangunan!E99</f>
        <v>148803000</v>
      </c>
      <c r="I29" s="246" t="e">
        <f>Pembangunan!#REF!</f>
        <v>#REF!</v>
      </c>
      <c r="J29" s="6" t="str">
        <f>Pembangunan!F99</f>
        <v>640/09</v>
      </c>
      <c r="K29" s="79" t="str">
        <f>Pembangunan!G99</f>
        <v>/SPK/PSU/PERKIM-DPRKP/III/2019</v>
      </c>
      <c r="L29" s="244" t="str">
        <f>Pembangunan!H99</f>
        <v>06/03/2019</v>
      </c>
      <c r="M29" s="3"/>
      <c r="N29" s="22"/>
      <c r="O29" s="22"/>
      <c r="P29" s="3"/>
      <c r="Q29" s="3"/>
      <c r="R29" s="26"/>
      <c r="S29" s="27"/>
      <c r="T29" s="27"/>
      <c r="U29" s="27"/>
      <c r="V29" s="35"/>
      <c r="W29" s="27"/>
      <c r="X29" s="27"/>
      <c r="Y29" s="27"/>
    </row>
    <row r="30" spans="1:25" ht="30" x14ac:dyDescent="0.25">
      <c r="A30" s="20">
        <v>10</v>
      </c>
      <c r="B30" s="72"/>
      <c r="C30" s="65" t="str">
        <f>Pembangunan!B100</f>
        <v>Lingk. Ciwaru RT. 03/06 Kel. Banjar Agung Kec. Cipocok Jaya</v>
      </c>
      <c r="D30" s="8" t="s">
        <v>37</v>
      </c>
      <c r="E30" s="8" t="s">
        <v>38</v>
      </c>
      <c r="F30" s="18">
        <f>Pembangunan!C100</f>
        <v>150000000</v>
      </c>
      <c r="G30" s="18">
        <f>Pembangunan!D100</f>
        <v>0</v>
      </c>
      <c r="H30" s="18">
        <f>Pembangunan!E100</f>
        <v>148811000</v>
      </c>
      <c r="I30" s="246" t="e">
        <f>Pembangunan!#REF!</f>
        <v>#REF!</v>
      </c>
      <c r="J30" s="6" t="str">
        <f>Pembangunan!F100</f>
        <v>640/10</v>
      </c>
      <c r="K30" s="79" t="str">
        <f>Pembangunan!G100</f>
        <v>/SPK/PSU/PERKIM-DPRKP/III/2019</v>
      </c>
      <c r="L30" s="244" t="str">
        <f>Pembangunan!H100</f>
        <v>06/03/2019</v>
      </c>
      <c r="M30" s="3"/>
      <c r="N30" s="3"/>
      <c r="O30" s="3"/>
      <c r="P30" s="3"/>
      <c r="Q30" s="3"/>
      <c r="R30" s="47"/>
      <c r="S30" s="48"/>
      <c r="T30" s="48"/>
      <c r="U30" s="48"/>
      <c r="V30" s="48"/>
      <c r="W30" s="48"/>
      <c r="X30" s="48"/>
      <c r="Y30" s="48"/>
    </row>
    <row r="31" spans="1:25" ht="30" customHeight="1" x14ac:dyDescent="0.25">
      <c r="A31" s="20">
        <v>11</v>
      </c>
      <c r="B31" s="77"/>
      <c r="C31" s="65" t="str">
        <f>Pembangunan!B101</f>
        <v>Lingk. Tembong Kidul RT. 02/03 Kel. Tembong Kec. Cipocok Jaya</v>
      </c>
      <c r="D31" s="8" t="s">
        <v>37</v>
      </c>
      <c r="E31" s="8" t="s">
        <v>38</v>
      </c>
      <c r="F31" s="18">
        <f>Pembangunan!C101</f>
        <v>150000000</v>
      </c>
      <c r="G31" s="18">
        <f>Pembangunan!D101</f>
        <v>0</v>
      </c>
      <c r="H31" s="18">
        <f>Pembangunan!E101</f>
        <v>148784000</v>
      </c>
      <c r="I31" s="246" t="e">
        <f>Pembangunan!#REF!</f>
        <v>#REF!</v>
      </c>
      <c r="J31" s="6" t="str">
        <f>Pembangunan!F101</f>
        <v>640/11</v>
      </c>
      <c r="K31" s="79" t="str">
        <f>Pembangunan!G101</f>
        <v>/SPK/PSU/PERKIM-DPRKP/III/2019</v>
      </c>
      <c r="L31" s="244" t="str">
        <f>Pembangunan!H101</f>
        <v>06/03/2019</v>
      </c>
      <c r="M31" s="69"/>
      <c r="N31" s="69"/>
      <c r="O31" s="69"/>
      <c r="P31" s="69"/>
      <c r="Q31" s="69"/>
      <c r="R31" s="140"/>
      <c r="S31" s="70"/>
      <c r="T31" s="70"/>
      <c r="U31" s="70"/>
      <c r="V31" s="70"/>
      <c r="W31" s="70"/>
      <c r="X31" s="70"/>
      <c r="Y31" s="70"/>
    </row>
    <row r="32" spans="1:25" ht="30" x14ac:dyDescent="0.25">
      <c r="A32" s="20">
        <v>12</v>
      </c>
      <c r="B32" s="77"/>
      <c r="C32" s="65" t="str">
        <f>Pembangunan!B102</f>
        <v>Kp. Tembong RT. 01/07 Kel. Tembong Kec. Cipocok Jaya</v>
      </c>
      <c r="D32" s="8" t="s">
        <v>37</v>
      </c>
      <c r="E32" s="8" t="s">
        <v>38</v>
      </c>
      <c r="F32" s="18">
        <f>Pembangunan!C102</f>
        <v>200000000</v>
      </c>
      <c r="G32" s="18">
        <f>Pembangunan!D102</f>
        <v>0</v>
      </c>
      <c r="H32" s="18">
        <f>Pembangunan!E102</f>
        <v>198707000</v>
      </c>
      <c r="I32" s="246" t="e">
        <f>Pembangunan!#REF!</f>
        <v>#REF!</v>
      </c>
      <c r="J32" s="6" t="str">
        <f>Pembangunan!F102</f>
        <v>640/12</v>
      </c>
      <c r="K32" s="79" t="str">
        <f>Pembangunan!G102</f>
        <v>/SPK/PSU/PERKIM-DPRKP/III/2019</v>
      </c>
      <c r="L32" s="244" t="str">
        <f>Pembangunan!H102</f>
        <v>06/03/2019</v>
      </c>
      <c r="M32" s="69"/>
      <c r="N32" s="69"/>
      <c r="O32" s="69"/>
      <c r="P32" s="69"/>
      <c r="Q32" s="69"/>
      <c r="R32" s="140"/>
      <c r="S32" s="70"/>
      <c r="T32" s="70"/>
      <c r="U32" s="70"/>
      <c r="V32" s="70"/>
      <c r="W32" s="70"/>
      <c r="X32" s="70"/>
      <c r="Y32" s="70"/>
    </row>
    <row r="33" spans="1:25" ht="15.75" thickBot="1" x14ac:dyDescent="0.3">
      <c r="A33" s="4"/>
      <c r="B33" s="7"/>
      <c r="C33" s="7"/>
      <c r="D33" s="4"/>
      <c r="E33" s="4"/>
      <c r="F33" s="19"/>
      <c r="G33" s="19"/>
      <c r="H33" s="19"/>
      <c r="I33" s="19"/>
      <c r="J33" s="7"/>
      <c r="K33" s="78"/>
      <c r="L33" s="4"/>
      <c r="M33" s="4"/>
      <c r="N33" s="4"/>
      <c r="O33" s="4"/>
      <c r="P33" s="4"/>
      <c r="Q33" s="4"/>
      <c r="R33" s="49"/>
      <c r="S33" s="50"/>
      <c r="T33" s="50"/>
      <c r="U33" s="50"/>
      <c r="V33" s="50"/>
      <c r="W33" s="50"/>
      <c r="X33" s="50"/>
      <c r="Y33" s="50"/>
    </row>
  </sheetData>
  <mergeCells count="12">
    <mergeCell ref="C1:T1"/>
    <mergeCell ref="C2:T2"/>
    <mergeCell ref="C3:T3"/>
    <mergeCell ref="C4:T4"/>
    <mergeCell ref="R12:Y12"/>
    <mergeCell ref="A12:A13"/>
    <mergeCell ref="N12:P12"/>
    <mergeCell ref="Q12:Q13"/>
    <mergeCell ref="B12:B13"/>
    <mergeCell ref="I12:I13"/>
    <mergeCell ref="J12:K12"/>
    <mergeCell ref="J13:K13"/>
  </mergeCells>
  <pageMargins left="0.47244094488188981" right="0.31496062992125984" top="0.55118110236220474" bottom="0.35433070866141736" header="0.31496062992125984" footer="0.31496062992125984"/>
  <pageSetup paperSize="5" scale="82" orientation="landscape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2"/>
  <sheetViews>
    <sheetView view="pageBreakPreview" zoomScaleSheetLayoutView="100" workbookViewId="0">
      <selection activeCell="E8" sqref="E8:E18"/>
    </sheetView>
  </sheetViews>
  <sheetFormatPr defaultRowHeight="15" x14ac:dyDescent="0.25"/>
  <cols>
    <col min="1" max="1" width="5.42578125" style="113" customWidth="1"/>
    <col min="2" max="2" width="67.140625" style="113" bestFit="1" customWidth="1"/>
    <col min="3" max="3" width="9.7109375" style="113" hidden="1" customWidth="1"/>
    <col min="4" max="4" width="6.140625" style="113" customWidth="1"/>
    <col min="5" max="5" width="20.42578125" style="113" customWidth="1"/>
    <col min="6" max="6" width="18.85546875" style="113" bestFit="1" customWidth="1"/>
    <col min="7" max="7" width="18.7109375" style="113" hidden="1" customWidth="1"/>
    <col min="8" max="8" width="19.140625" style="113" hidden="1" customWidth="1"/>
    <col min="9" max="14" width="19.140625" style="113" bestFit="1" customWidth="1"/>
    <col min="15" max="16384" width="9.140625" style="113"/>
  </cols>
  <sheetData>
    <row r="1" spans="1:14" ht="18.75" x14ac:dyDescent="0.3">
      <c r="A1" s="474" t="s">
        <v>129</v>
      </c>
      <c r="B1" s="474"/>
      <c r="C1" s="474"/>
      <c r="D1" s="474"/>
      <c r="E1" s="474"/>
      <c r="F1" s="474"/>
      <c r="G1" s="474"/>
      <c r="H1" s="474"/>
      <c r="I1" s="133"/>
      <c r="J1" s="133"/>
      <c r="K1" s="133"/>
      <c r="L1" s="133"/>
    </row>
    <row r="2" spans="1:14" ht="18.75" x14ac:dyDescent="0.3">
      <c r="A2" s="474" t="s">
        <v>130</v>
      </c>
      <c r="B2" s="474"/>
      <c r="C2" s="474"/>
      <c r="D2" s="474"/>
      <c r="E2" s="474"/>
      <c r="F2" s="474"/>
      <c r="G2" s="474"/>
      <c r="H2" s="474"/>
      <c r="I2" s="133"/>
      <c r="J2" s="133"/>
      <c r="K2" s="133"/>
      <c r="L2" s="133"/>
    </row>
    <row r="3" spans="1:14" ht="18.75" x14ac:dyDescent="0.3">
      <c r="A3" s="474" t="s">
        <v>83</v>
      </c>
      <c r="B3" s="474"/>
      <c r="C3" s="474"/>
      <c r="D3" s="474"/>
      <c r="E3" s="474"/>
      <c r="F3" s="474"/>
      <c r="G3" s="474"/>
      <c r="H3" s="474"/>
      <c r="I3" s="133"/>
      <c r="J3" s="133"/>
      <c r="K3" s="133"/>
      <c r="L3" s="133"/>
    </row>
    <row r="7" spans="1:14" s="139" customFormat="1" ht="32.25" customHeight="1" x14ac:dyDescent="0.25">
      <c r="A7" s="136" t="s">
        <v>131</v>
      </c>
      <c r="B7" s="136" t="s">
        <v>132</v>
      </c>
      <c r="C7" s="495" t="s">
        <v>145</v>
      </c>
      <c r="D7" s="496"/>
      <c r="E7" s="136" t="s">
        <v>165</v>
      </c>
      <c r="F7" s="136" t="s">
        <v>133</v>
      </c>
      <c r="G7" s="136" t="s">
        <v>134</v>
      </c>
      <c r="H7" s="136" t="s">
        <v>135</v>
      </c>
      <c r="I7" s="136" t="s">
        <v>136</v>
      </c>
      <c r="J7" s="137" t="s">
        <v>137</v>
      </c>
      <c r="K7" s="138" t="s">
        <v>138</v>
      </c>
      <c r="L7" s="138" t="s">
        <v>139</v>
      </c>
      <c r="M7" s="492" t="s">
        <v>140</v>
      </c>
      <c r="N7" s="492"/>
    </row>
    <row r="8" spans="1:14" s="148" customFormat="1" x14ac:dyDescent="0.25">
      <c r="A8" s="142">
        <v>1</v>
      </c>
      <c r="B8" s="149" t="s">
        <v>163</v>
      </c>
      <c r="C8" s="143"/>
      <c r="D8" s="142" t="s">
        <v>141</v>
      </c>
      <c r="E8" s="145">
        <v>130000000</v>
      </c>
      <c r="F8" s="145"/>
      <c r="G8" s="144"/>
      <c r="H8" s="144"/>
      <c r="I8" s="146"/>
      <c r="J8" s="146"/>
      <c r="K8" s="147"/>
      <c r="L8" s="147"/>
      <c r="M8" s="147"/>
      <c r="N8" s="147"/>
    </row>
    <row r="9" spans="1:14" s="148" customFormat="1" x14ac:dyDescent="0.25">
      <c r="A9" s="142">
        <v>2</v>
      </c>
      <c r="B9" s="149" t="s">
        <v>164</v>
      </c>
      <c r="C9" s="143"/>
      <c r="D9" s="142" t="s">
        <v>141</v>
      </c>
      <c r="E9" s="145">
        <v>130000000</v>
      </c>
      <c r="F9" s="145"/>
      <c r="G9" s="144"/>
      <c r="H9" s="144"/>
      <c r="I9" s="146"/>
      <c r="J9" s="146"/>
      <c r="K9" s="147"/>
      <c r="L9" s="147"/>
      <c r="M9" s="147"/>
      <c r="N9" s="147"/>
    </row>
    <row r="10" spans="1:14" s="148" customFormat="1" x14ac:dyDescent="0.25">
      <c r="A10" s="142">
        <v>3</v>
      </c>
      <c r="B10" s="149" t="s">
        <v>166</v>
      </c>
      <c r="C10" s="143"/>
      <c r="D10" s="142" t="s">
        <v>141</v>
      </c>
      <c r="E10" s="145">
        <v>130000000</v>
      </c>
      <c r="F10" s="145"/>
      <c r="G10" s="144"/>
      <c r="H10" s="144"/>
      <c r="I10" s="146"/>
      <c r="J10" s="146"/>
      <c r="K10" s="147"/>
      <c r="L10" s="147"/>
      <c r="M10" s="147"/>
      <c r="N10" s="147"/>
    </row>
    <row r="11" spans="1:14" s="148" customFormat="1" x14ac:dyDescent="0.25">
      <c r="A11" s="142">
        <v>4</v>
      </c>
      <c r="B11" s="149" t="s">
        <v>167</v>
      </c>
      <c r="C11" s="143"/>
      <c r="D11" s="142" t="s">
        <v>141</v>
      </c>
      <c r="E11" s="145">
        <v>130000000</v>
      </c>
      <c r="F11" s="145"/>
      <c r="G11" s="144"/>
      <c r="H11" s="144"/>
      <c r="I11" s="146"/>
      <c r="J11" s="146"/>
      <c r="K11" s="147"/>
      <c r="L11" s="147"/>
      <c r="M11" s="147"/>
      <c r="N11" s="147"/>
    </row>
    <row r="12" spans="1:14" s="148" customFormat="1" x14ac:dyDescent="0.25">
      <c r="A12" s="142">
        <v>5</v>
      </c>
      <c r="B12" s="149" t="s">
        <v>168</v>
      </c>
      <c r="C12" s="143"/>
      <c r="D12" s="142" t="s">
        <v>141</v>
      </c>
      <c r="E12" s="145">
        <v>130000000</v>
      </c>
      <c r="F12" s="145"/>
      <c r="G12" s="144"/>
      <c r="H12" s="144"/>
      <c r="I12" s="146"/>
      <c r="J12" s="146"/>
      <c r="K12" s="147"/>
      <c r="L12" s="147"/>
      <c r="M12" s="147"/>
      <c r="N12" s="147"/>
    </row>
    <row r="13" spans="1:14" s="148" customFormat="1" x14ac:dyDescent="0.25">
      <c r="A13" s="142">
        <v>6</v>
      </c>
      <c r="B13" s="149" t="s">
        <v>169</v>
      </c>
      <c r="C13" s="143"/>
      <c r="D13" s="142" t="s">
        <v>141</v>
      </c>
      <c r="E13" s="145">
        <v>130000000</v>
      </c>
      <c r="F13" s="145"/>
      <c r="G13" s="144"/>
      <c r="H13" s="144"/>
      <c r="I13" s="146"/>
      <c r="J13" s="146"/>
      <c r="K13" s="147"/>
      <c r="L13" s="147"/>
      <c r="M13" s="147"/>
      <c r="N13" s="147"/>
    </row>
    <row r="14" spans="1:14" s="148" customFormat="1" x14ac:dyDescent="0.25">
      <c r="A14" s="142">
        <v>7</v>
      </c>
      <c r="B14" s="149" t="s">
        <v>170</v>
      </c>
      <c r="C14" s="143"/>
      <c r="D14" s="142" t="s">
        <v>141</v>
      </c>
      <c r="E14" s="145">
        <v>139030000</v>
      </c>
      <c r="F14" s="145"/>
      <c r="G14" s="144"/>
      <c r="H14" s="144"/>
      <c r="I14" s="146"/>
      <c r="J14" s="146"/>
      <c r="K14" s="147"/>
      <c r="L14" s="147"/>
      <c r="M14" s="147"/>
      <c r="N14" s="147"/>
    </row>
    <row r="15" spans="1:14" s="148" customFormat="1" x14ac:dyDescent="0.25">
      <c r="A15" s="142">
        <v>8</v>
      </c>
      <c r="B15" s="149" t="s">
        <v>171</v>
      </c>
      <c r="C15" s="143"/>
      <c r="D15" s="142" t="s">
        <v>141</v>
      </c>
      <c r="E15" s="145">
        <v>150000000</v>
      </c>
      <c r="F15" s="145"/>
      <c r="G15" s="144"/>
      <c r="H15" s="144"/>
      <c r="I15" s="146"/>
      <c r="J15" s="146"/>
      <c r="K15" s="147"/>
      <c r="L15" s="147"/>
      <c r="M15" s="147"/>
      <c r="N15" s="147"/>
    </row>
    <row r="16" spans="1:14" s="148" customFormat="1" x14ac:dyDescent="0.25">
      <c r="A16" s="142">
        <v>9</v>
      </c>
      <c r="B16" s="150" t="s">
        <v>157</v>
      </c>
      <c r="C16" s="143"/>
      <c r="D16" s="142" t="s">
        <v>141</v>
      </c>
      <c r="E16" s="145">
        <v>150000000</v>
      </c>
      <c r="F16" s="145"/>
      <c r="G16" s="144"/>
      <c r="H16" s="144"/>
      <c r="I16" s="146"/>
      <c r="J16" s="146"/>
      <c r="K16" s="147"/>
      <c r="L16" s="147"/>
      <c r="M16" s="147"/>
      <c r="N16" s="147"/>
    </row>
    <row r="17" spans="1:14" s="148" customFormat="1" x14ac:dyDescent="0.25">
      <c r="A17" s="142">
        <v>10</v>
      </c>
      <c r="B17" s="150" t="s">
        <v>172</v>
      </c>
      <c r="C17" s="143"/>
      <c r="D17" s="142" t="s">
        <v>141</v>
      </c>
      <c r="E17" s="145">
        <v>130000000</v>
      </c>
      <c r="F17" s="145"/>
      <c r="G17" s="144"/>
      <c r="H17" s="144"/>
      <c r="I17" s="146"/>
      <c r="J17" s="146"/>
      <c r="K17" s="147"/>
      <c r="L17" s="147"/>
      <c r="M17" s="147"/>
      <c r="N17" s="147"/>
    </row>
    <row r="18" spans="1:14" s="148" customFormat="1" x14ac:dyDescent="0.25">
      <c r="A18" s="142">
        <v>11</v>
      </c>
      <c r="B18" s="150" t="s">
        <v>173</v>
      </c>
      <c r="C18" s="143"/>
      <c r="D18" s="142" t="s">
        <v>141</v>
      </c>
      <c r="E18" s="145">
        <v>150000000</v>
      </c>
      <c r="F18" s="145"/>
      <c r="G18" s="144"/>
      <c r="H18" s="144"/>
      <c r="I18" s="146"/>
      <c r="J18" s="146"/>
      <c r="K18" s="147"/>
      <c r="L18" s="147"/>
      <c r="M18" s="147"/>
      <c r="N18" s="147"/>
    </row>
    <row r="19" spans="1:14" x14ac:dyDescent="0.25">
      <c r="A19" s="142"/>
      <c r="B19" s="121"/>
      <c r="C19" s="114"/>
      <c r="D19" s="132"/>
      <c r="E19" s="141"/>
      <c r="F19" s="141"/>
      <c r="G19" s="115"/>
      <c r="H19" s="115"/>
      <c r="I19" s="116"/>
      <c r="J19" s="116"/>
      <c r="K19" s="117"/>
      <c r="L19" s="117"/>
      <c r="M19" s="117"/>
      <c r="N19" s="117"/>
    </row>
    <row r="20" spans="1:14" x14ac:dyDescent="0.25">
      <c r="A20" s="121"/>
      <c r="B20" s="493" t="s">
        <v>142</v>
      </c>
      <c r="C20" s="494"/>
      <c r="D20" s="494"/>
      <c r="E20" s="122">
        <f>SUM(E8:E19)</f>
        <v>1499030000</v>
      </c>
      <c r="F20" s="122">
        <f>SUM(F8:F19)</f>
        <v>0</v>
      </c>
      <c r="G20" s="122">
        <f>SUM(G8:G19)</f>
        <v>0</v>
      </c>
      <c r="H20" s="122">
        <f>SUM(H8:H19)</f>
        <v>0</v>
      </c>
      <c r="I20" s="123"/>
      <c r="J20" s="123"/>
      <c r="K20" s="123"/>
      <c r="L20" s="123"/>
      <c r="M20" s="123"/>
      <c r="N20" s="123"/>
    </row>
    <row r="21" spans="1:14" x14ac:dyDescent="0.25">
      <c r="E21" s="124"/>
      <c r="F21" s="124"/>
      <c r="G21" s="124">
        <v>118180000</v>
      </c>
      <c r="H21" s="124">
        <f>G20+G31</f>
        <v>35100000</v>
      </c>
      <c r="N21" s="125"/>
    </row>
    <row r="22" spans="1:14" x14ac:dyDescent="0.25">
      <c r="E22" s="124"/>
      <c r="F22" s="124"/>
      <c r="G22" s="126">
        <v>19450000</v>
      </c>
      <c r="H22" s="124"/>
      <c r="N22" s="125"/>
    </row>
    <row r="23" spans="1:14" x14ac:dyDescent="0.25">
      <c r="G23" s="127">
        <f>G21-G22</f>
        <v>98730000</v>
      </c>
      <c r="H23" s="127">
        <f>G23-H21</f>
        <v>63630000</v>
      </c>
      <c r="N23" s="125"/>
    </row>
    <row r="24" spans="1:14" x14ac:dyDescent="0.25">
      <c r="E24" s="125"/>
      <c r="G24" s="127">
        <f>G23-G20</f>
        <v>98730000</v>
      </c>
      <c r="H24" s="128"/>
      <c r="I24" s="119"/>
      <c r="J24" s="119"/>
      <c r="K24" s="119"/>
      <c r="L24" s="119"/>
      <c r="N24" s="125"/>
    </row>
    <row r="25" spans="1:14" x14ac:dyDescent="0.25">
      <c r="E25" s="125"/>
      <c r="F25" s="119"/>
      <c r="G25" s="124"/>
      <c r="H25" s="127"/>
    </row>
    <row r="26" spans="1:14" x14ac:dyDescent="0.25">
      <c r="B26" s="113">
        <f>A19/6</f>
        <v>0</v>
      </c>
      <c r="E26" s="125"/>
      <c r="F26" s="125"/>
      <c r="G26" s="129"/>
      <c r="H26" s="119"/>
    </row>
    <row r="27" spans="1:14" x14ac:dyDescent="0.25">
      <c r="E27" s="130"/>
      <c r="F27" s="120"/>
      <c r="G27" s="125"/>
    </row>
    <row r="28" spans="1:14" x14ac:dyDescent="0.25">
      <c r="E28" s="119"/>
      <c r="F28" s="125"/>
      <c r="G28" s="127"/>
    </row>
    <row r="29" spans="1:14" x14ac:dyDescent="0.25">
      <c r="E29" s="119">
        <f>900000*4</f>
        <v>3600000</v>
      </c>
      <c r="F29" s="113">
        <v>9</v>
      </c>
      <c r="G29" s="127">
        <f>E29*F29</f>
        <v>32400000</v>
      </c>
    </row>
    <row r="30" spans="1:14" x14ac:dyDescent="0.25">
      <c r="C30" s="118"/>
      <c r="D30" s="118"/>
      <c r="E30" s="119">
        <f>900000*3</f>
        <v>2700000</v>
      </c>
      <c r="F30" s="113">
        <v>1</v>
      </c>
      <c r="G30" s="127">
        <f>E30*F30</f>
        <v>2700000</v>
      </c>
    </row>
    <row r="31" spans="1:14" x14ac:dyDescent="0.25">
      <c r="C31" s="118"/>
      <c r="D31" s="118"/>
      <c r="E31" s="119"/>
      <c r="G31" s="127">
        <f>SUM(G29:G30)</f>
        <v>35100000</v>
      </c>
    </row>
    <row r="32" spans="1:14" x14ac:dyDescent="0.25">
      <c r="C32" s="118"/>
      <c r="D32" s="118"/>
      <c r="E32" s="119"/>
      <c r="G32" s="127">
        <f>G24-G31</f>
        <v>63630000</v>
      </c>
    </row>
  </sheetData>
  <mergeCells count="6">
    <mergeCell ref="M7:N7"/>
    <mergeCell ref="B20:D20"/>
    <mergeCell ref="A1:H1"/>
    <mergeCell ref="A2:H2"/>
    <mergeCell ref="A3:H3"/>
    <mergeCell ref="C7:D7"/>
  </mergeCells>
  <pageMargins left="0.70866141732283472" right="0.70866141732283472" top="0.74803149606299213" bottom="0.74803149606299213" header="0.31496062992125984" footer="0.31496062992125984"/>
  <pageSetup paperSize="9" scale="34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8"/>
  <sheetViews>
    <sheetView view="pageBreakPreview" topLeftCell="A7" zoomScaleNormal="100" zoomScaleSheetLayoutView="100" workbookViewId="0">
      <selection activeCell="C17" sqref="C17"/>
    </sheetView>
  </sheetViews>
  <sheetFormatPr defaultRowHeight="15" x14ac:dyDescent="0.25"/>
  <cols>
    <col min="1" max="1" width="7" style="1" customWidth="1"/>
    <col min="2" max="2" width="9.85546875" style="1" customWidth="1"/>
    <col min="3" max="3" width="40.140625" style="1" customWidth="1"/>
    <col min="4" max="4" width="9.140625" style="1" hidden="1" customWidth="1"/>
    <col min="5" max="5" width="12.7109375" style="1" hidden="1" customWidth="1"/>
    <col min="6" max="6" width="16.5703125" style="1" bestFit="1" customWidth="1"/>
    <col min="7" max="9" width="17.5703125" style="13" customWidth="1"/>
    <col min="10" max="10" width="37.42578125" style="1" customWidth="1"/>
    <col min="11" max="11" width="10.7109375" style="1" customWidth="1"/>
    <col min="12" max="14" width="9.140625" style="1" hidden="1" customWidth="1"/>
    <col min="15" max="15" width="11.140625" style="1" bestFit="1" customWidth="1"/>
    <col min="16" max="18" width="0" hidden="1" customWidth="1"/>
    <col min="19" max="19" width="11" hidden="1" customWidth="1"/>
    <col min="20" max="24" width="0" hidden="1" customWidth="1"/>
  </cols>
  <sheetData>
    <row r="1" spans="1:24" ht="21" x14ac:dyDescent="0.25">
      <c r="C1" s="480" t="s">
        <v>0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</row>
    <row r="2" spans="1:24" ht="21" x14ac:dyDescent="0.25">
      <c r="C2" s="480" t="s">
        <v>1</v>
      </c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</row>
    <row r="3" spans="1:24" ht="21" x14ac:dyDescent="0.25">
      <c r="C3" s="480" t="s">
        <v>2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</row>
    <row r="4" spans="1:24" ht="21" x14ac:dyDescent="0.25">
      <c r="C4" s="480" t="s">
        <v>83</v>
      </c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</row>
    <row r="7" spans="1:24" x14ac:dyDescent="0.25">
      <c r="A7" s="1" t="s">
        <v>3</v>
      </c>
      <c r="C7" s="1" t="s">
        <v>44</v>
      </c>
    </row>
    <row r="8" spans="1:24" x14ac:dyDescent="0.25">
      <c r="A8" s="1" t="s">
        <v>4</v>
      </c>
      <c r="C8" s="1" t="s">
        <v>45</v>
      </c>
    </row>
    <row r="9" spans="1:24" x14ac:dyDescent="0.25">
      <c r="A9" s="1" t="s">
        <v>65</v>
      </c>
      <c r="C9" s="1" t="s">
        <v>88</v>
      </c>
      <c r="E9" s="13"/>
      <c r="F9" s="13"/>
      <c r="T9" s="32"/>
      <c r="U9" s="32"/>
    </row>
    <row r="10" spans="1:24" x14ac:dyDescent="0.25">
      <c r="A10" s="1" t="s">
        <v>5</v>
      </c>
      <c r="C10" s="1" t="s">
        <v>7</v>
      </c>
    </row>
    <row r="11" spans="1:24" hidden="1" x14ac:dyDescent="0.25">
      <c r="C11" s="1" t="s">
        <v>8</v>
      </c>
    </row>
    <row r="12" spans="1:24" ht="15.75" thickBot="1" x14ac:dyDescent="0.3"/>
    <row r="13" spans="1:24" ht="15.75" thickBot="1" x14ac:dyDescent="0.3">
      <c r="A13" s="475" t="s">
        <v>10</v>
      </c>
      <c r="B13" s="475" t="s">
        <v>66</v>
      </c>
      <c r="C13" s="66" t="s">
        <v>11</v>
      </c>
      <c r="D13" s="9" t="s">
        <v>13</v>
      </c>
      <c r="E13" s="9" t="s">
        <v>15</v>
      </c>
      <c r="F13" s="14" t="s">
        <v>39</v>
      </c>
      <c r="G13" s="14" t="s">
        <v>39</v>
      </c>
      <c r="H13" s="14" t="s">
        <v>39</v>
      </c>
      <c r="I13" s="478" t="s">
        <v>23</v>
      </c>
      <c r="J13" s="9" t="s">
        <v>20</v>
      </c>
      <c r="K13" s="63" t="s">
        <v>61</v>
      </c>
      <c r="L13" s="489" t="s">
        <v>24</v>
      </c>
      <c r="M13" s="490"/>
      <c r="N13" s="491"/>
      <c r="O13" s="475" t="s">
        <v>28</v>
      </c>
      <c r="P13" s="481"/>
      <c r="Q13" s="482"/>
      <c r="R13" s="482"/>
      <c r="S13" s="482"/>
      <c r="T13" s="482"/>
      <c r="U13" s="482"/>
      <c r="V13" s="482"/>
      <c r="W13" s="482"/>
      <c r="X13" s="488"/>
    </row>
    <row r="14" spans="1:24" ht="15.75" thickBot="1" x14ac:dyDescent="0.3">
      <c r="A14" s="476"/>
      <c r="B14" s="476"/>
      <c r="C14" s="67" t="s">
        <v>12</v>
      </c>
      <c r="D14" s="10" t="s">
        <v>14</v>
      </c>
      <c r="E14" s="10" t="s">
        <v>16</v>
      </c>
      <c r="F14" s="15" t="s">
        <v>70</v>
      </c>
      <c r="G14" s="15" t="s">
        <v>143</v>
      </c>
      <c r="H14" s="15" t="s">
        <v>40</v>
      </c>
      <c r="I14" s="479"/>
      <c r="J14" s="10" t="s">
        <v>19</v>
      </c>
      <c r="K14" s="64" t="s">
        <v>62</v>
      </c>
      <c r="L14" s="10" t="s">
        <v>25</v>
      </c>
      <c r="M14" s="10" t="s">
        <v>26</v>
      </c>
      <c r="N14" s="10" t="s">
        <v>27</v>
      </c>
      <c r="O14" s="476"/>
      <c r="P14" s="53" t="s">
        <v>51</v>
      </c>
      <c r="Q14" s="54" t="s">
        <v>52</v>
      </c>
      <c r="R14" s="54" t="s">
        <v>53</v>
      </c>
      <c r="S14" s="54" t="s">
        <v>54</v>
      </c>
      <c r="T14" s="55" t="s">
        <v>55</v>
      </c>
      <c r="U14" s="55" t="s">
        <v>60</v>
      </c>
      <c r="V14" s="54" t="s">
        <v>56</v>
      </c>
      <c r="W14" s="54" t="s">
        <v>57</v>
      </c>
      <c r="X14" s="54" t="s">
        <v>58</v>
      </c>
    </row>
    <row r="15" spans="1:24" x14ac:dyDescent="0.25">
      <c r="A15" s="2"/>
      <c r="B15" s="5"/>
      <c r="C15" s="5"/>
      <c r="D15" s="2"/>
      <c r="E15" s="2"/>
      <c r="F15" s="16"/>
      <c r="G15" s="16"/>
      <c r="H15" s="16"/>
      <c r="I15" s="16"/>
      <c r="J15" s="2"/>
      <c r="K15" s="2"/>
      <c r="L15" s="2"/>
      <c r="M15" s="2"/>
      <c r="N15" s="2"/>
      <c r="O15" s="2"/>
      <c r="P15" s="24"/>
      <c r="Q15" s="25"/>
      <c r="R15" s="25"/>
      <c r="S15" s="25"/>
      <c r="T15" s="34"/>
      <c r="U15" s="34"/>
      <c r="V15" s="25"/>
      <c r="W15" s="25"/>
      <c r="X15" s="25"/>
    </row>
    <row r="16" spans="1:24" x14ac:dyDescent="0.25">
      <c r="A16" s="11" t="s">
        <v>32</v>
      </c>
      <c r="B16" s="71" t="s">
        <v>89</v>
      </c>
      <c r="C16" s="12" t="s">
        <v>29</v>
      </c>
      <c r="D16" s="3"/>
      <c r="E16" s="3"/>
      <c r="F16" s="17"/>
      <c r="G16" s="17"/>
      <c r="H16" s="17"/>
      <c r="I16" s="17"/>
      <c r="J16" s="3"/>
      <c r="K16" s="3"/>
      <c r="L16" s="3"/>
      <c r="M16" s="3"/>
      <c r="N16" s="3"/>
      <c r="O16" s="3"/>
      <c r="P16" s="26"/>
      <c r="Q16" s="27"/>
      <c r="R16" s="27"/>
      <c r="S16" s="27"/>
      <c r="T16" s="35"/>
      <c r="U16" s="35"/>
      <c r="V16" s="27"/>
      <c r="W16" s="27"/>
      <c r="X16" s="27"/>
    </row>
    <row r="17" spans="1:24" ht="45" x14ac:dyDescent="0.25">
      <c r="A17" s="20">
        <v>1</v>
      </c>
      <c r="B17" s="76"/>
      <c r="C17" s="151" t="str">
        <f>Konsultan!C51</f>
        <v>Perencanaan Revitalisasi Gapura Selamat Datang/Jalan RS. Sari Asih, Jalan Parung dan Jalan Pom B</v>
      </c>
      <c r="D17" s="8" t="s">
        <v>37</v>
      </c>
      <c r="E17" s="8" t="s">
        <v>38</v>
      </c>
      <c r="F17" s="18">
        <f>Konsultan!F51</f>
        <v>30000000</v>
      </c>
      <c r="G17" s="18">
        <f>Konsultan!G51</f>
        <v>0</v>
      </c>
      <c r="H17" s="18">
        <f>Konsultan!H51</f>
        <v>0</v>
      </c>
      <c r="I17" s="246">
        <f>Konsultan!K51</f>
        <v>0</v>
      </c>
      <c r="J17" s="3">
        <f>Konsultan!L51</f>
        <v>0</v>
      </c>
      <c r="K17" s="244">
        <f>Konsultan!I51</f>
        <v>0</v>
      </c>
      <c r="L17" s="22" t="s">
        <v>50</v>
      </c>
      <c r="M17" s="3"/>
      <c r="N17" s="3"/>
      <c r="O17" s="3">
        <f>Konsultan!O51</f>
        <v>0</v>
      </c>
      <c r="P17" s="26"/>
      <c r="Q17" s="44"/>
      <c r="R17" s="27"/>
      <c r="S17" s="31"/>
      <c r="T17" s="31"/>
      <c r="U17" s="31"/>
      <c r="V17" s="27"/>
      <c r="W17" s="27"/>
      <c r="X17" s="27"/>
    </row>
    <row r="18" spans="1:24" x14ac:dyDescent="0.25">
      <c r="A18" s="11" t="s">
        <v>33</v>
      </c>
      <c r="B18" s="71"/>
      <c r="C18" s="12" t="s">
        <v>30</v>
      </c>
      <c r="D18" s="3"/>
      <c r="E18" s="3"/>
      <c r="F18" s="17"/>
      <c r="G18" s="17"/>
      <c r="H18" s="17"/>
      <c r="I18" s="246"/>
      <c r="J18" s="3"/>
      <c r="K18" s="244"/>
      <c r="L18" s="22"/>
      <c r="M18" s="3"/>
      <c r="N18" s="3"/>
      <c r="O18" s="3"/>
      <c r="P18" s="26"/>
      <c r="Q18" s="27"/>
      <c r="R18" s="27"/>
      <c r="S18" s="27"/>
      <c r="T18" s="35"/>
      <c r="U18" s="35"/>
      <c r="V18" s="27"/>
      <c r="W18" s="27"/>
      <c r="X18" s="27"/>
    </row>
    <row r="19" spans="1:24" x14ac:dyDescent="0.25">
      <c r="A19" s="20">
        <v>3</v>
      </c>
      <c r="B19" s="76"/>
      <c r="C19" s="21" t="str">
        <f>Konsultan!C53</f>
        <v>Pembangunan / Revitalisasi Taman</v>
      </c>
      <c r="D19" s="8" t="s">
        <v>37</v>
      </c>
      <c r="E19" s="8" t="s">
        <v>38</v>
      </c>
      <c r="F19" s="18">
        <f>Konsultan!F53</f>
        <v>45000000</v>
      </c>
      <c r="G19" s="18">
        <f>Konsultan!G53</f>
        <v>0</v>
      </c>
      <c r="H19" s="18">
        <f>Konsultan!H53</f>
        <v>0</v>
      </c>
      <c r="I19" s="246">
        <f>Konsultan!K53</f>
        <v>0</v>
      </c>
      <c r="J19" s="3">
        <f>Konsultan!L53</f>
        <v>0</v>
      </c>
      <c r="K19" s="244">
        <f>Konsultan!I53</f>
        <v>0</v>
      </c>
      <c r="L19" s="22" t="s">
        <v>50</v>
      </c>
      <c r="M19" s="3"/>
      <c r="N19" s="3"/>
      <c r="O19" s="3">
        <f>Konsultan!O53</f>
        <v>0</v>
      </c>
      <c r="P19" s="26"/>
      <c r="Q19" s="27"/>
      <c r="R19" s="48"/>
      <c r="S19" s="44"/>
      <c r="T19" s="35"/>
      <c r="U19" s="35"/>
      <c r="V19" s="27"/>
      <c r="W19" s="27"/>
      <c r="X19" s="27"/>
    </row>
    <row r="20" spans="1:24" x14ac:dyDescent="0.25">
      <c r="A20" s="11" t="s">
        <v>34</v>
      </c>
      <c r="B20" s="71"/>
      <c r="C20" s="12" t="s">
        <v>46</v>
      </c>
      <c r="D20" s="8"/>
      <c r="E20" s="8"/>
      <c r="F20" s="18"/>
      <c r="G20" s="18"/>
      <c r="H20" s="18"/>
      <c r="I20" s="18"/>
      <c r="J20" s="3"/>
      <c r="K20" s="3"/>
      <c r="L20" s="3"/>
      <c r="M20" s="3"/>
      <c r="N20" s="3"/>
      <c r="O20" s="3"/>
      <c r="P20" s="47"/>
      <c r="Q20" s="48"/>
      <c r="R20" s="48"/>
      <c r="S20" s="48"/>
      <c r="T20" s="48"/>
      <c r="U20" s="48"/>
      <c r="V20" s="48"/>
      <c r="W20" s="48"/>
      <c r="X20" s="48"/>
    </row>
    <row r="21" spans="1:24" ht="30" x14ac:dyDescent="0.25">
      <c r="A21" s="20">
        <v>4</v>
      </c>
      <c r="B21" s="76"/>
      <c r="C21" s="65" t="s">
        <v>174</v>
      </c>
      <c r="D21" s="8" t="s">
        <v>37</v>
      </c>
      <c r="E21" s="8" t="s">
        <v>38</v>
      </c>
      <c r="F21" s="18">
        <v>600761000</v>
      </c>
      <c r="G21" s="18"/>
      <c r="H21" s="18"/>
      <c r="I21" s="18"/>
      <c r="J21" s="3"/>
      <c r="K21" s="3"/>
      <c r="L21" s="3"/>
      <c r="M21" s="22" t="s">
        <v>50</v>
      </c>
      <c r="N21" s="3"/>
      <c r="O21" s="3"/>
      <c r="P21" s="47"/>
      <c r="Q21" s="48"/>
      <c r="R21" s="48"/>
      <c r="S21" s="48"/>
      <c r="T21" s="48"/>
      <c r="U21" s="52"/>
      <c r="V21" s="48"/>
      <c r="W21" s="48"/>
      <c r="X21" s="48"/>
    </row>
    <row r="22" spans="1:24" ht="30" x14ac:dyDescent="0.25">
      <c r="A22" s="20">
        <v>5</v>
      </c>
      <c r="B22" s="76"/>
      <c r="C22" s="65" t="s">
        <v>175</v>
      </c>
      <c r="D22" s="8" t="s">
        <v>37</v>
      </c>
      <c r="E22" s="8" t="s">
        <v>38</v>
      </c>
      <c r="F22" s="18">
        <v>280620000</v>
      </c>
      <c r="G22" s="18"/>
      <c r="H22" s="18"/>
      <c r="I22" s="18"/>
      <c r="J22" s="3"/>
      <c r="K22" s="3"/>
      <c r="L22" s="3"/>
      <c r="M22" s="22" t="s">
        <v>50</v>
      </c>
      <c r="N22" s="3"/>
      <c r="O22" s="3"/>
      <c r="P22" s="47"/>
      <c r="Q22" s="52"/>
      <c r="R22" s="48"/>
      <c r="S22" s="52"/>
      <c r="T22" s="48"/>
      <c r="U22" s="52"/>
      <c r="V22" s="48"/>
      <c r="W22" s="48"/>
      <c r="X22" s="48"/>
    </row>
    <row r="23" spans="1:24" x14ac:dyDescent="0.25">
      <c r="A23" s="8"/>
      <c r="B23" s="72"/>
      <c r="C23" s="6"/>
      <c r="D23" s="3"/>
      <c r="E23" s="3"/>
      <c r="F23" s="17"/>
      <c r="G23" s="17"/>
      <c r="H23" s="17"/>
      <c r="I23" s="17"/>
      <c r="J23" s="3"/>
      <c r="K23" s="3"/>
      <c r="L23" s="3"/>
      <c r="M23" s="3"/>
      <c r="N23" s="3"/>
      <c r="O23" s="3"/>
      <c r="P23" s="47"/>
      <c r="Q23" s="48"/>
      <c r="R23" s="48"/>
      <c r="S23" s="48"/>
      <c r="T23" s="48"/>
      <c r="U23" s="48"/>
      <c r="V23" s="48"/>
      <c r="W23" s="48"/>
      <c r="X23" s="48"/>
    </row>
    <row r="24" spans="1:24" ht="15.75" thickBot="1" x14ac:dyDescent="0.3">
      <c r="A24" s="4"/>
      <c r="B24" s="7"/>
      <c r="C24" s="7"/>
      <c r="D24" s="4"/>
      <c r="E24" s="4"/>
      <c r="F24" s="19"/>
      <c r="G24" s="19"/>
      <c r="H24" s="19"/>
      <c r="I24" s="19"/>
      <c r="J24" s="4"/>
      <c r="K24" s="4"/>
      <c r="L24" s="4"/>
      <c r="M24" s="4"/>
      <c r="N24" s="4"/>
      <c r="O24" s="4"/>
      <c r="P24" s="49"/>
      <c r="Q24" s="50"/>
      <c r="R24" s="50"/>
      <c r="S24" s="50"/>
      <c r="T24" s="50"/>
      <c r="U24" s="50"/>
      <c r="V24" s="50"/>
      <c r="W24" s="50"/>
      <c r="X24" s="50"/>
    </row>
    <row r="25" spans="1:24" x14ac:dyDescent="0.25">
      <c r="F25" s="13"/>
    </row>
    <row r="27" spans="1:24" x14ac:dyDescent="0.25">
      <c r="P27" s="42"/>
      <c r="Q27" s="57"/>
      <c r="R27" s="42"/>
      <c r="S27" s="58"/>
      <c r="T27" s="58"/>
    </row>
    <row r="28" spans="1:24" x14ac:dyDescent="0.25">
      <c r="K28" s="42"/>
      <c r="L28" s="59"/>
      <c r="M28" s="42"/>
      <c r="N28" s="42"/>
      <c r="O28" s="42"/>
      <c r="P28" s="60"/>
      <c r="Q28" s="60"/>
      <c r="R28" s="60"/>
      <c r="S28" s="61"/>
      <c r="T28" s="60"/>
    </row>
  </sheetData>
  <mergeCells count="10">
    <mergeCell ref="C1:R1"/>
    <mergeCell ref="C2:R2"/>
    <mergeCell ref="C3:R3"/>
    <mergeCell ref="C4:R4"/>
    <mergeCell ref="P13:X13"/>
    <mergeCell ref="A13:A14"/>
    <mergeCell ref="L13:N13"/>
    <mergeCell ref="O13:O14"/>
    <mergeCell ref="I13:I14"/>
    <mergeCell ref="B13:B14"/>
  </mergeCells>
  <pageMargins left="0.31496062992125984" right="0.31496062992125984" top="0.55118110236220474" bottom="0.35433070866141736" header="0.31496062992125984" footer="0.31496062992125984"/>
  <pageSetup paperSize="5" scale="81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view="pageBreakPreview" topLeftCell="A66" zoomScale="90" zoomScaleNormal="100" zoomScaleSheetLayoutView="90" workbookViewId="0">
      <selection activeCell="E84" sqref="E84"/>
    </sheetView>
  </sheetViews>
  <sheetFormatPr defaultRowHeight="15" x14ac:dyDescent="0.25"/>
  <cols>
    <col min="1" max="1" width="7" style="131" customWidth="1"/>
    <col min="2" max="2" width="37.7109375" style="131" customWidth="1"/>
    <col min="3" max="3" width="17.5703125" style="185" customWidth="1"/>
    <col min="4" max="4" width="17.5703125" style="185" hidden="1" customWidth="1"/>
    <col min="5" max="5" width="17.5703125" style="185" customWidth="1"/>
    <col min="6" max="6" width="6.85546875" style="131" customWidth="1"/>
    <col min="7" max="7" width="23" style="131" customWidth="1"/>
    <col min="8" max="9" width="11.42578125" style="131" customWidth="1"/>
    <col min="10" max="10" width="22.7109375" style="131" bestFit="1" customWidth="1"/>
    <col min="11" max="11" width="15.42578125" style="131" customWidth="1"/>
    <col min="12" max="16384" width="9.140625" style="82"/>
  </cols>
  <sheetData>
    <row r="1" spans="1:11" ht="21" x14ac:dyDescent="0.25">
      <c r="B1" s="453" t="s">
        <v>0</v>
      </c>
      <c r="C1" s="453"/>
      <c r="D1" s="453"/>
      <c r="E1" s="453"/>
      <c r="F1" s="453"/>
      <c r="G1" s="453"/>
      <c r="H1" s="453"/>
      <c r="I1" s="453"/>
      <c r="J1" s="453"/>
      <c r="K1" s="453"/>
    </row>
    <row r="2" spans="1:11" ht="21" x14ac:dyDescent="0.25">
      <c r="B2" s="453" t="s">
        <v>1</v>
      </c>
      <c r="C2" s="453"/>
      <c r="D2" s="453"/>
      <c r="E2" s="453"/>
      <c r="F2" s="453"/>
      <c r="G2" s="453"/>
      <c r="H2" s="453"/>
      <c r="I2" s="453"/>
      <c r="J2" s="453"/>
      <c r="K2" s="453"/>
    </row>
    <row r="3" spans="1:11" ht="21" x14ac:dyDescent="0.25">
      <c r="B3" s="453" t="s">
        <v>119</v>
      </c>
      <c r="C3" s="453"/>
      <c r="D3" s="453"/>
      <c r="E3" s="453"/>
      <c r="F3" s="453"/>
      <c r="G3" s="453"/>
      <c r="H3" s="453"/>
      <c r="I3" s="453"/>
      <c r="J3" s="453"/>
      <c r="K3" s="453"/>
    </row>
    <row r="4" spans="1:11" ht="21" x14ac:dyDescent="0.25">
      <c r="B4" s="453" t="s">
        <v>245</v>
      </c>
      <c r="C4" s="453"/>
      <c r="D4" s="453"/>
      <c r="E4" s="453"/>
      <c r="F4" s="453"/>
      <c r="G4" s="453"/>
      <c r="H4" s="453"/>
      <c r="I4" s="453"/>
      <c r="J4" s="453"/>
      <c r="K4" s="453"/>
    </row>
    <row r="6" spans="1:11" ht="15.75" customHeight="1" thickBot="1" x14ac:dyDescent="0.3"/>
    <row r="7" spans="1:11" ht="30.75" customHeight="1" thickBot="1" x14ac:dyDescent="0.3">
      <c r="A7" s="370" t="s">
        <v>95</v>
      </c>
      <c r="B7" s="290" t="s">
        <v>118</v>
      </c>
      <c r="C7" s="290"/>
      <c r="D7" s="290"/>
      <c r="E7" s="290"/>
      <c r="F7" s="290"/>
      <c r="G7" s="290"/>
      <c r="H7" s="290"/>
      <c r="I7" s="290"/>
      <c r="J7" s="290"/>
      <c r="K7" s="291"/>
    </row>
    <row r="8" spans="1:11" ht="15" customHeight="1" x14ac:dyDescent="0.25">
      <c r="A8" s="433" t="s">
        <v>10</v>
      </c>
      <c r="B8" s="186" t="s">
        <v>11</v>
      </c>
      <c r="C8" s="187" t="s">
        <v>39</v>
      </c>
      <c r="D8" s="187" t="s">
        <v>39</v>
      </c>
      <c r="E8" s="187" t="s">
        <v>39</v>
      </c>
      <c r="F8" s="447" t="s">
        <v>20</v>
      </c>
      <c r="G8" s="448"/>
      <c r="H8" s="445" t="s">
        <v>63</v>
      </c>
      <c r="I8" s="445" t="s">
        <v>63</v>
      </c>
      <c r="J8" s="186" t="s">
        <v>117</v>
      </c>
      <c r="K8" s="433" t="s">
        <v>28</v>
      </c>
    </row>
    <row r="9" spans="1:11" ht="15.75" customHeight="1" thickBot="1" x14ac:dyDescent="0.3">
      <c r="A9" s="434"/>
      <c r="B9" s="189" t="s">
        <v>12</v>
      </c>
      <c r="C9" s="190" t="s">
        <v>70</v>
      </c>
      <c r="D9" s="190" t="s">
        <v>143</v>
      </c>
      <c r="E9" s="190" t="s">
        <v>18</v>
      </c>
      <c r="F9" s="449" t="s">
        <v>19</v>
      </c>
      <c r="G9" s="450"/>
      <c r="H9" s="446"/>
      <c r="I9" s="446"/>
      <c r="J9" s="189" t="s">
        <v>23</v>
      </c>
      <c r="K9" s="434"/>
    </row>
    <row r="10" spans="1:11" ht="15" customHeight="1" x14ac:dyDescent="0.25">
      <c r="A10" s="257"/>
      <c r="B10" s="258"/>
      <c r="C10" s="259"/>
      <c r="D10" s="259"/>
      <c r="E10" s="259"/>
      <c r="F10" s="258"/>
      <c r="G10" s="292"/>
      <c r="H10" s="257"/>
      <c r="I10" s="257"/>
      <c r="J10" s="257"/>
      <c r="K10" s="257"/>
    </row>
    <row r="11" spans="1:11" ht="30" customHeight="1" x14ac:dyDescent="0.25">
      <c r="A11" s="178">
        <v>1</v>
      </c>
      <c r="B11" s="213" t="s">
        <v>178</v>
      </c>
      <c r="C11" s="210">
        <v>200000000</v>
      </c>
      <c r="D11" s="210"/>
      <c r="E11" s="210">
        <v>198876000</v>
      </c>
      <c r="F11" s="208" t="s">
        <v>354</v>
      </c>
      <c r="G11" s="293" t="s">
        <v>476</v>
      </c>
      <c r="H11" s="181" t="s">
        <v>471</v>
      </c>
      <c r="I11" s="181" t="s">
        <v>517</v>
      </c>
      <c r="J11" s="294" t="s">
        <v>317</v>
      </c>
      <c r="K11" s="294"/>
    </row>
    <row r="12" spans="1:11" ht="30" customHeight="1" x14ac:dyDescent="0.25">
      <c r="A12" s="178">
        <v>2</v>
      </c>
      <c r="B12" s="213" t="s">
        <v>179</v>
      </c>
      <c r="C12" s="210">
        <v>300000000</v>
      </c>
      <c r="D12" s="210">
        <f>Lelang!E11</f>
        <v>0</v>
      </c>
      <c r="E12" s="210">
        <f>Lelang!F11</f>
        <v>0</v>
      </c>
      <c r="F12" s="208"/>
      <c r="G12" s="293"/>
      <c r="H12" s="181"/>
      <c r="I12" s="181"/>
      <c r="J12" s="327" t="s">
        <v>538</v>
      </c>
      <c r="K12" s="134" t="s">
        <v>528</v>
      </c>
    </row>
    <row r="13" spans="1:11" ht="30" customHeight="1" x14ac:dyDescent="0.25">
      <c r="A13" s="178">
        <v>3</v>
      </c>
      <c r="B13" s="213" t="s">
        <v>180</v>
      </c>
      <c r="C13" s="210">
        <v>300000000</v>
      </c>
      <c r="D13" s="210">
        <f>Lelang!E12</f>
        <v>0</v>
      </c>
      <c r="E13" s="210">
        <f>Lelang!F12</f>
        <v>0</v>
      </c>
      <c r="F13" s="208"/>
      <c r="G13" s="293"/>
      <c r="H13" s="181"/>
      <c r="I13" s="181"/>
      <c r="J13" s="268" t="s">
        <v>539</v>
      </c>
      <c r="K13" s="134" t="s">
        <v>527</v>
      </c>
    </row>
    <row r="14" spans="1:11" ht="30" customHeight="1" x14ac:dyDescent="0.25">
      <c r="A14" s="178">
        <v>4</v>
      </c>
      <c r="B14" s="213" t="s">
        <v>181</v>
      </c>
      <c r="C14" s="210">
        <v>241500000</v>
      </c>
      <c r="D14" s="210">
        <f>Lelang!E13</f>
        <v>0</v>
      </c>
      <c r="E14" s="210">
        <f>Lelang!F13</f>
        <v>0</v>
      </c>
      <c r="F14" s="208"/>
      <c r="G14" s="293"/>
      <c r="H14" s="181"/>
      <c r="I14" s="181"/>
      <c r="J14" s="327" t="s">
        <v>540</v>
      </c>
      <c r="K14" s="134" t="s">
        <v>528</v>
      </c>
    </row>
    <row r="15" spans="1:11" ht="30" customHeight="1" x14ac:dyDescent="0.25">
      <c r="A15" s="178">
        <v>5</v>
      </c>
      <c r="B15" s="213" t="s">
        <v>182</v>
      </c>
      <c r="C15" s="210">
        <v>170700000</v>
      </c>
      <c r="D15" s="210"/>
      <c r="E15" s="210">
        <v>169668000</v>
      </c>
      <c r="F15" s="208" t="s">
        <v>355</v>
      </c>
      <c r="G15" s="293" t="s">
        <v>476</v>
      </c>
      <c r="H15" s="181" t="s">
        <v>471</v>
      </c>
      <c r="I15" s="181" t="s">
        <v>517</v>
      </c>
      <c r="J15" s="294" t="s">
        <v>461</v>
      </c>
      <c r="K15" s="134"/>
    </row>
    <row r="16" spans="1:11" ht="30" customHeight="1" x14ac:dyDescent="0.25">
      <c r="A16" s="178">
        <v>6</v>
      </c>
      <c r="B16" s="213" t="s">
        <v>183</v>
      </c>
      <c r="C16" s="210">
        <v>200000000</v>
      </c>
      <c r="D16" s="210"/>
      <c r="E16" s="210">
        <v>198705000</v>
      </c>
      <c r="F16" s="208" t="s">
        <v>356</v>
      </c>
      <c r="G16" s="293" t="s">
        <v>476</v>
      </c>
      <c r="H16" s="181" t="s">
        <v>471</v>
      </c>
      <c r="I16" s="181" t="s">
        <v>517</v>
      </c>
      <c r="J16" s="294" t="s">
        <v>460</v>
      </c>
      <c r="K16" s="134"/>
    </row>
    <row r="17" spans="1:11" ht="30" customHeight="1" x14ac:dyDescent="0.25">
      <c r="A17" s="178">
        <v>7</v>
      </c>
      <c r="B17" s="213" t="s">
        <v>184</v>
      </c>
      <c r="C17" s="210">
        <v>200000000</v>
      </c>
      <c r="D17" s="210"/>
      <c r="E17" s="210">
        <v>198803000</v>
      </c>
      <c r="F17" s="208" t="s">
        <v>357</v>
      </c>
      <c r="G17" s="293" t="s">
        <v>476</v>
      </c>
      <c r="H17" s="181" t="s">
        <v>471</v>
      </c>
      <c r="I17" s="181" t="s">
        <v>517</v>
      </c>
      <c r="J17" s="294" t="s">
        <v>459</v>
      </c>
      <c r="K17" s="134"/>
    </row>
    <row r="18" spans="1:11" ht="30" customHeight="1" x14ac:dyDescent="0.25">
      <c r="A18" s="178">
        <v>8</v>
      </c>
      <c r="B18" s="213" t="s">
        <v>185</v>
      </c>
      <c r="C18" s="210">
        <v>200000000</v>
      </c>
      <c r="D18" s="210"/>
      <c r="E18" s="210">
        <v>198881000</v>
      </c>
      <c r="F18" s="208" t="s">
        <v>358</v>
      </c>
      <c r="G18" s="293" t="s">
        <v>476</v>
      </c>
      <c r="H18" s="181" t="s">
        <v>471</v>
      </c>
      <c r="I18" s="181" t="s">
        <v>517</v>
      </c>
      <c r="J18" s="134" t="s">
        <v>422</v>
      </c>
      <c r="K18" s="134"/>
    </row>
    <row r="19" spans="1:11" ht="30" customHeight="1" x14ac:dyDescent="0.25">
      <c r="A19" s="178">
        <v>9</v>
      </c>
      <c r="B19" s="213" t="s">
        <v>186</v>
      </c>
      <c r="C19" s="210">
        <v>200000000</v>
      </c>
      <c r="D19" s="210"/>
      <c r="E19" s="210">
        <v>198862000</v>
      </c>
      <c r="F19" s="208" t="s">
        <v>359</v>
      </c>
      <c r="G19" s="293" t="s">
        <v>476</v>
      </c>
      <c r="H19" s="181" t="s">
        <v>472</v>
      </c>
      <c r="I19" s="181" t="s">
        <v>516</v>
      </c>
      <c r="J19" s="295" t="s">
        <v>468</v>
      </c>
      <c r="K19" s="294"/>
    </row>
    <row r="20" spans="1:11" ht="30" customHeight="1" x14ac:dyDescent="0.25">
      <c r="A20" s="178">
        <v>10</v>
      </c>
      <c r="B20" s="213" t="s">
        <v>187</v>
      </c>
      <c r="C20" s="210">
        <v>200000000</v>
      </c>
      <c r="D20" s="210"/>
      <c r="E20" s="210">
        <v>198899000</v>
      </c>
      <c r="F20" s="208" t="s">
        <v>360</v>
      </c>
      <c r="G20" s="293" t="s">
        <v>476</v>
      </c>
      <c r="H20" s="181" t="s">
        <v>472</v>
      </c>
      <c r="I20" s="181" t="s">
        <v>516</v>
      </c>
      <c r="J20" s="294" t="s">
        <v>320</v>
      </c>
      <c r="K20" s="134"/>
    </row>
    <row r="21" spans="1:11" ht="30" customHeight="1" x14ac:dyDescent="0.25">
      <c r="A21" s="178">
        <v>11</v>
      </c>
      <c r="B21" s="213" t="s">
        <v>188</v>
      </c>
      <c r="C21" s="210">
        <v>200000000</v>
      </c>
      <c r="D21" s="210"/>
      <c r="E21" s="210">
        <v>198940000</v>
      </c>
      <c r="F21" s="208" t="s">
        <v>361</v>
      </c>
      <c r="G21" s="293" t="s">
        <v>476</v>
      </c>
      <c r="H21" s="181" t="s">
        <v>472</v>
      </c>
      <c r="I21" s="181" t="s">
        <v>516</v>
      </c>
      <c r="J21" s="294" t="s">
        <v>464</v>
      </c>
      <c r="K21" s="134"/>
    </row>
    <row r="22" spans="1:11" ht="30" customHeight="1" x14ac:dyDescent="0.25">
      <c r="A22" s="178">
        <v>12</v>
      </c>
      <c r="B22" s="213" t="s">
        <v>189</v>
      </c>
      <c r="C22" s="210">
        <v>200000000</v>
      </c>
      <c r="D22" s="210"/>
      <c r="E22" s="210">
        <v>198979000</v>
      </c>
      <c r="F22" s="208" t="s">
        <v>362</v>
      </c>
      <c r="G22" s="293" t="s">
        <v>476</v>
      </c>
      <c r="H22" s="181" t="s">
        <v>472</v>
      </c>
      <c r="I22" s="181" t="s">
        <v>516</v>
      </c>
      <c r="J22" s="294" t="s">
        <v>330</v>
      </c>
      <c r="K22" s="134"/>
    </row>
    <row r="23" spans="1:11" ht="30" customHeight="1" x14ac:dyDescent="0.25">
      <c r="A23" s="178">
        <v>13</v>
      </c>
      <c r="B23" s="213" t="s">
        <v>190</v>
      </c>
      <c r="C23" s="210">
        <v>200000000</v>
      </c>
      <c r="D23" s="210"/>
      <c r="E23" s="210">
        <v>198827000</v>
      </c>
      <c r="F23" s="208" t="s">
        <v>363</v>
      </c>
      <c r="G23" s="293" t="s">
        <v>476</v>
      </c>
      <c r="H23" s="181" t="s">
        <v>472</v>
      </c>
      <c r="I23" s="181" t="s">
        <v>516</v>
      </c>
      <c r="J23" s="294" t="s">
        <v>467</v>
      </c>
      <c r="K23" s="294"/>
    </row>
    <row r="24" spans="1:11" ht="30" customHeight="1" x14ac:dyDescent="0.25">
      <c r="A24" s="178">
        <v>14</v>
      </c>
      <c r="B24" s="213" t="s">
        <v>191</v>
      </c>
      <c r="C24" s="210">
        <v>300000000</v>
      </c>
      <c r="D24" s="210">
        <f>Lelang!E14</f>
        <v>0</v>
      </c>
      <c r="E24" s="210">
        <f>Lelang!F14</f>
        <v>0</v>
      </c>
      <c r="F24" s="208"/>
      <c r="G24" s="293"/>
      <c r="H24" s="181"/>
      <c r="I24" s="181"/>
      <c r="J24" s="268">
        <f>Lelang!L14</f>
        <v>0</v>
      </c>
      <c r="K24" s="134" t="s">
        <v>527</v>
      </c>
    </row>
    <row r="25" spans="1:11" ht="30" customHeight="1" x14ac:dyDescent="0.25">
      <c r="A25" s="178">
        <v>15</v>
      </c>
      <c r="B25" s="213" t="s">
        <v>192</v>
      </c>
      <c r="C25" s="210">
        <v>320000000</v>
      </c>
      <c r="D25" s="210">
        <f>Lelang!E15</f>
        <v>0</v>
      </c>
      <c r="E25" s="210">
        <f>Lelang!F15</f>
        <v>0</v>
      </c>
      <c r="F25" s="208"/>
      <c r="G25" s="293"/>
      <c r="H25" s="181"/>
      <c r="I25" s="181"/>
      <c r="J25" s="268">
        <f>Lelang!L15</f>
        <v>0</v>
      </c>
      <c r="K25" s="134" t="s">
        <v>526</v>
      </c>
    </row>
    <row r="26" spans="1:11" ht="30" customHeight="1" x14ac:dyDescent="0.25">
      <c r="A26" s="178">
        <v>16</v>
      </c>
      <c r="B26" s="213" t="s">
        <v>193</v>
      </c>
      <c r="C26" s="210">
        <v>420000000</v>
      </c>
      <c r="D26" s="210">
        <f>Lelang!E16</f>
        <v>0</v>
      </c>
      <c r="E26" s="210">
        <f>Lelang!F16</f>
        <v>0</v>
      </c>
      <c r="F26" s="208"/>
      <c r="G26" s="293"/>
      <c r="H26" s="181"/>
      <c r="I26" s="181"/>
      <c r="J26" s="268">
        <f>Lelang!L16</f>
        <v>0</v>
      </c>
      <c r="K26" s="134" t="s">
        <v>526</v>
      </c>
    </row>
    <row r="27" spans="1:11" ht="30" customHeight="1" x14ac:dyDescent="0.25">
      <c r="A27" s="178">
        <v>17</v>
      </c>
      <c r="B27" s="213" t="s">
        <v>194</v>
      </c>
      <c r="C27" s="210">
        <v>100000000</v>
      </c>
      <c r="D27" s="210"/>
      <c r="E27" s="210">
        <v>99276000</v>
      </c>
      <c r="F27" s="208" t="s">
        <v>364</v>
      </c>
      <c r="G27" s="293" t="s">
        <v>476</v>
      </c>
      <c r="H27" s="181" t="s">
        <v>473</v>
      </c>
      <c r="I27" s="181" t="s">
        <v>513</v>
      </c>
      <c r="J27" s="294" t="s">
        <v>403</v>
      </c>
      <c r="K27" s="294"/>
    </row>
    <row r="28" spans="1:11" ht="30" customHeight="1" x14ac:dyDescent="0.25">
      <c r="A28" s="178">
        <v>18</v>
      </c>
      <c r="B28" s="213" t="s">
        <v>195</v>
      </c>
      <c r="C28" s="210">
        <v>120000000</v>
      </c>
      <c r="D28" s="210"/>
      <c r="E28" s="210">
        <v>119126000</v>
      </c>
      <c r="F28" s="208" t="s">
        <v>365</v>
      </c>
      <c r="G28" s="293" t="s">
        <v>476</v>
      </c>
      <c r="H28" s="181" t="s">
        <v>473</v>
      </c>
      <c r="I28" s="181" t="s">
        <v>513</v>
      </c>
      <c r="J28" s="295" t="s">
        <v>342</v>
      </c>
      <c r="K28" s="294"/>
    </row>
    <row r="29" spans="1:11" ht="30" customHeight="1" x14ac:dyDescent="0.25">
      <c r="A29" s="178">
        <v>19</v>
      </c>
      <c r="B29" s="213" t="s">
        <v>196</v>
      </c>
      <c r="C29" s="210">
        <v>200000000</v>
      </c>
      <c r="D29" s="210"/>
      <c r="E29" s="210">
        <v>198989000</v>
      </c>
      <c r="F29" s="208" t="s">
        <v>366</v>
      </c>
      <c r="G29" s="293" t="s">
        <v>476</v>
      </c>
      <c r="H29" s="181" t="s">
        <v>473</v>
      </c>
      <c r="I29" s="181" t="s">
        <v>513</v>
      </c>
      <c r="J29" s="294" t="s">
        <v>463</v>
      </c>
      <c r="K29" s="294"/>
    </row>
    <row r="30" spans="1:11" ht="30" customHeight="1" x14ac:dyDescent="0.25">
      <c r="A30" s="178">
        <v>20</v>
      </c>
      <c r="B30" s="213" t="s">
        <v>197</v>
      </c>
      <c r="C30" s="210">
        <v>200000000</v>
      </c>
      <c r="D30" s="210"/>
      <c r="E30" s="210">
        <v>198910000</v>
      </c>
      <c r="F30" s="208" t="s">
        <v>367</v>
      </c>
      <c r="G30" s="293" t="s">
        <v>476</v>
      </c>
      <c r="H30" s="181" t="s">
        <v>473</v>
      </c>
      <c r="I30" s="181" t="s">
        <v>513</v>
      </c>
      <c r="J30" s="294" t="s">
        <v>486</v>
      </c>
      <c r="K30" s="134"/>
    </row>
    <row r="31" spans="1:11" ht="30" customHeight="1" x14ac:dyDescent="0.25">
      <c r="A31" s="178">
        <v>21</v>
      </c>
      <c r="B31" s="213" t="s">
        <v>198</v>
      </c>
      <c r="C31" s="210">
        <v>350000000</v>
      </c>
      <c r="D31" s="210">
        <f>Lelang!E17</f>
        <v>0</v>
      </c>
      <c r="E31" s="210">
        <f>Lelang!F17</f>
        <v>0</v>
      </c>
      <c r="F31" s="208"/>
      <c r="G31" s="293"/>
      <c r="H31" s="268"/>
      <c r="I31" s="181"/>
      <c r="J31" s="327" t="s">
        <v>541</v>
      </c>
      <c r="K31" s="134" t="s">
        <v>528</v>
      </c>
    </row>
    <row r="32" spans="1:11" ht="30" customHeight="1" x14ac:dyDescent="0.25">
      <c r="A32" s="178">
        <v>22</v>
      </c>
      <c r="B32" s="213" t="s">
        <v>199</v>
      </c>
      <c r="C32" s="210">
        <v>250000000</v>
      </c>
      <c r="D32" s="210">
        <f>Lelang!E18</f>
        <v>0</v>
      </c>
      <c r="E32" s="210">
        <f>Lelang!F18</f>
        <v>0</v>
      </c>
      <c r="F32" s="208"/>
      <c r="G32" s="293"/>
      <c r="H32" s="268"/>
      <c r="I32" s="181"/>
      <c r="J32" s="268" t="s">
        <v>539</v>
      </c>
      <c r="K32" s="134" t="s">
        <v>526</v>
      </c>
    </row>
    <row r="33" spans="1:11" ht="30" customHeight="1" x14ac:dyDescent="0.25">
      <c r="A33" s="178">
        <v>23</v>
      </c>
      <c r="B33" s="213" t="s">
        <v>200</v>
      </c>
      <c r="C33" s="210">
        <v>200000000</v>
      </c>
      <c r="D33" s="210"/>
      <c r="E33" s="210"/>
      <c r="F33" s="208" t="s">
        <v>368</v>
      </c>
      <c r="G33" s="293" t="s">
        <v>476</v>
      </c>
      <c r="H33" s="181" t="s">
        <v>473</v>
      </c>
      <c r="I33" s="181" t="s">
        <v>513</v>
      </c>
      <c r="J33" s="327" t="s">
        <v>485</v>
      </c>
      <c r="K33" s="294"/>
    </row>
    <row r="34" spans="1:11" ht="30" customHeight="1" x14ac:dyDescent="0.25">
      <c r="A34" s="178">
        <v>24</v>
      </c>
      <c r="B34" s="213" t="s">
        <v>201</v>
      </c>
      <c r="C34" s="210">
        <v>438307000</v>
      </c>
      <c r="D34" s="210">
        <f>Lelang!E19</f>
        <v>0</v>
      </c>
      <c r="E34" s="210">
        <f>Lelang!F19</f>
        <v>0</v>
      </c>
      <c r="F34" s="208"/>
      <c r="G34" s="293"/>
      <c r="H34" s="268"/>
      <c r="I34" s="268"/>
      <c r="J34" s="268">
        <f>Lelang!L19</f>
        <v>0</v>
      </c>
      <c r="K34" s="134" t="s">
        <v>526</v>
      </c>
    </row>
    <row r="35" spans="1:11" ht="30" customHeight="1" x14ac:dyDescent="0.25">
      <c r="A35" s="178">
        <v>25</v>
      </c>
      <c r="B35" s="213" t="s">
        <v>202</v>
      </c>
      <c r="C35" s="210">
        <v>200000000</v>
      </c>
      <c r="D35" s="210"/>
      <c r="E35" s="210">
        <v>198990000</v>
      </c>
      <c r="F35" s="208" t="s">
        <v>369</v>
      </c>
      <c r="G35" s="293" t="s">
        <v>476</v>
      </c>
      <c r="H35" s="181" t="s">
        <v>474</v>
      </c>
      <c r="I35" s="181" t="s">
        <v>514</v>
      </c>
      <c r="J35" s="294" t="s">
        <v>484</v>
      </c>
      <c r="K35" s="294"/>
    </row>
    <row r="36" spans="1:11" ht="30" customHeight="1" x14ac:dyDescent="0.25">
      <c r="A36" s="178">
        <v>26</v>
      </c>
      <c r="B36" s="213" t="s">
        <v>203</v>
      </c>
      <c r="C36" s="210">
        <v>200000000</v>
      </c>
      <c r="D36" s="210"/>
      <c r="E36" s="210">
        <v>199102000</v>
      </c>
      <c r="F36" s="208" t="s">
        <v>370</v>
      </c>
      <c r="G36" s="293" t="s">
        <v>476</v>
      </c>
      <c r="H36" s="181" t="s">
        <v>474</v>
      </c>
      <c r="I36" s="181" t="s">
        <v>514</v>
      </c>
      <c r="J36" s="294" t="s">
        <v>477</v>
      </c>
      <c r="K36" s="294"/>
    </row>
    <row r="37" spans="1:11" ht="30" customHeight="1" x14ac:dyDescent="0.25">
      <c r="A37" s="178">
        <v>27</v>
      </c>
      <c r="B37" s="213" t="s">
        <v>204</v>
      </c>
      <c r="C37" s="210">
        <v>200000000</v>
      </c>
      <c r="D37" s="210"/>
      <c r="E37" s="210">
        <v>198959000</v>
      </c>
      <c r="F37" s="208" t="s">
        <v>371</v>
      </c>
      <c r="G37" s="293" t="s">
        <v>476</v>
      </c>
      <c r="H37" s="181" t="s">
        <v>474</v>
      </c>
      <c r="I37" s="181" t="s">
        <v>514</v>
      </c>
      <c r="J37" s="294" t="s">
        <v>470</v>
      </c>
      <c r="K37" s="134"/>
    </row>
    <row r="38" spans="1:11" ht="30" customHeight="1" x14ac:dyDescent="0.25">
      <c r="A38" s="178">
        <v>28</v>
      </c>
      <c r="B38" s="213" t="s">
        <v>171</v>
      </c>
      <c r="C38" s="210">
        <v>200000000</v>
      </c>
      <c r="D38" s="210"/>
      <c r="E38" s="210">
        <v>198911000</v>
      </c>
      <c r="F38" s="208" t="s">
        <v>372</v>
      </c>
      <c r="G38" s="293" t="s">
        <v>476</v>
      </c>
      <c r="H38" s="181" t="s">
        <v>474</v>
      </c>
      <c r="I38" s="181" t="s">
        <v>514</v>
      </c>
      <c r="J38" s="295" t="s">
        <v>488</v>
      </c>
      <c r="K38" s="134"/>
    </row>
    <row r="39" spans="1:11" ht="30" customHeight="1" x14ac:dyDescent="0.25">
      <c r="A39" s="178">
        <v>29</v>
      </c>
      <c r="B39" s="213" t="s">
        <v>157</v>
      </c>
      <c r="C39" s="210">
        <v>200000000</v>
      </c>
      <c r="D39" s="210"/>
      <c r="E39" s="210">
        <v>199290000</v>
      </c>
      <c r="F39" s="208" t="s">
        <v>373</v>
      </c>
      <c r="G39" s="293" t="s">
        <v>476</v>
      </c>
      <c r="H39" s="181" t="s">
        <v>474</v>
      </c>
      <c r="I39" s="181" t="s">
        <v>514</v>
      </c>
      <c r="J39" s="294" t="s">
        <v>465</v>
      </c>
      <c r="K39" s="134"/>
    </row>
    <row r="40" spans="1:11" ht="30" customHeight="1" x14ac:dyDescent="0.25">
      <c r="A40" s="178">
        <v>30</v>
      </c>
      <c r="B40" s="213" t="s">
        <v>260</v>
      </c>
      <c r="C40" s="210">
        <v>200000000</v>
      </c>
      <c r="D40" s="210"/>
      <c r="E40" s="210">
        <v>199098000</v>
      </c>
      <c r="F40" s="208" t="s">
        <v>374</v>
      </c>
      <c r="G40" s="293" t="s">
        <v>476</v>
      </c>
      <c r="H40" s="181" t="s">
        <v>475</v>
      </c>
      <c r="I40" s="181" t="s">
        <v>515</v>
      </c>
      <c r="J40" s="294" t="s">
        <v>466</v>
      </c>
      <c r="K40" s="134"/>
    </row>
    <row r="41" spans="1:11" ht="30" customHeight="1" x14ac:dyDescent="0.25">
      <c r="A41" s="178">
        <v>31</v>
      </c>
      <c r="B41" s="213" t="s">
        <v>205</v>
      </c>
      <c r="C41" s="210">
        <v>346954000</v>
      </c>
      <c r="D41" s="210">
        <f>Lelang!E20</f>
        <v>0</v>
      </c>
      <c r="E41" s="210"/>
      <c r="F41" s="208"/>
      <c r="G41" s="293"/>
      <c r="H41" s="268"/>
      <c r="I41" s="181"/>
      <c r="J41" s="268">
        <f>Lelang!L20</f>
        <v>0</v>
      </c>
      <c r="K41" s="134" t="s">
        <v>526</v>
      </c>
    </row>
    <row r="42" spans="1:11" ht="30" customHeight="1" x14ac:dyDescent="0.25">
      <c r="A42" s="178">
        <v>32</v>
      </c>
      <c r="B42" s="213" t="s">
        <v>206</v>
      </c>
      <c r="C42" s="210">
        <v>200000000</v>
      </c>
      <c r="D42" s="210"/>
      <c r="E42" s="210">
        <v>198749000</v>
      </c>
      <c r="F42" s="208" t="s">
        <v>375</v>
      </c>
      <c r="G42" s="293" t="s">
        <v>476</v>
      </c>
      <c r="H42" s="181" t="s">
        <v>475</v>
      </c>
      <c r="I42" s="181" t="s">
        <v>515</v>
      </c>
      <c r="J42" s="294" t="s">
        <v>393</v>
      </c>
      <c r="K42" s="294"/>
    </row>
    <row r="43" spans="1:11" ht="30" customHeight="1" x14ac:dyDescent="0.25">
      <c r="A43" s="178">
        <v>33</v>
      </c>
      <c r="B43" s="213" t="s">
        <v>207</v>
      </c>
      <c r="C43" s="210">
        <v>200000000</v>
      </c>
      <c r="D43" s="210"/>
      <c r="E43" s="210">
        <v>198715000</v>
      </c>
      <c r="F43" s="208" t="s">
        <v>376</v>
      </c>
      <c r="G43" s="293" t="s">
        <v>476</v>
      </c>
      <c r="H43" s="181" t="s">
        <v>475</v>
      </c>
      <c r="I43" s="181" t="s">
        <v>515</v>
      </c>
      <c r="J43" s="294" t="s">
        <v>462</v>
      </c>
      <c r="K43" s="294"/>
    </row>
    <row r="44" spans="1:11" ht="30" customHeight="1" x14ac:dyDescent="0.25">
      <c r="A44" s="178">
        <v>34</v>
      </c>
      <c r="B44" s="213" t="s">
        <v>208</v>
      </c>
      <c r="C44" s="210">
        <v>200000000</v>
      </c>
      <c r="D44" s="210"/>
      <c r="E44" s="210">
        <v>198703000</v>
      </c>
      <c r="F44" s="208" t="s">
        <v>377</v>
      </c>
      <c r="G44" s="293" t="s">
        <v>476</v>
      </c>
      <c r="H44" s="181" t="s">
        <v>475</v>
      </c>
      <c r="I44" s="181" t="s">
        <v>515</v>
      </c>
      <c r="J44" s="294" t="s">
        <v>322</v>
      </c>
      <c r="K44" s="134"/>
    </row>
    <row r="45" spans="1:11" ht="30" customHeight="1" x14ac:dyDescent="0.25">
      <c r="A45" s="178">
        <v>35</v>
      </c>
      <c r="B45" s="213" t="s">
        <v>209</v>
      </c>
      <c r="C45" s="210">
        <v>100000000</v>
      </c>
      <c r="D45" s="210"/>
      <c r="E45" s="210">
        <v>98863000</v>
      </c>
      <c r="F45" s="208" t="s">
        <v>378</v>
      </c>
      <c r="G45" s="293" t="s">
        <v>476</v>
      </c>
      <c r="H45" s="181" t="s">
        <v>475</v>
      </c>
      <c r="I45" s="181" t="s">
        <v>515</v>
      </c>
      <c r="J45" s="294" t="s">
        <v>469</v>
      </c>
      <c r="K45" s="134"/>
    </row>
    <row r="46" spans="1:11" ht="15.75" customHeight="1" thickBot="1" x14ac:dyDescent="0.3">
      <c r="A46" s="241"/>
      <c r="B46" s="274"/>
      <c r="C46" s="275"/>
      <c r="D46" s="275"/>
      <c r="E46" s="275"/>
      <c r="F46" s="274"/>
      <c r="G46" s="297"/>
      <c r="H46" s="241"/>
      <c r="I46" s="241"/>
      <c r="J46" s="241"/>
      <c r="K46" s="241"/>
    </row>
    <row r="47" spans="1:11" ht="15" customHeight="1" x14ac:dyDescent="0.25"/>
    <row r="48" spans="1:11" ht="15" customHeight="1" x14ac:dyDescent="0.25"/>
    <row r="49" spans="1:19" ht="15.75" thickBot="1" x14ac:dyDescent="0.3"/>
    <row r="50" spans="1:19" ht="30.75" customHeight="1" thickBot="1" x14ac:dyDescent="0.3">
      <c r="A50" s="370" t="s">
        <v>97</v>
      </c>
      <c r="B50" s="451" t="s">
        <v>242</v>
      </c>
      <c r="C50" s="451"/>
      <c r="D50" s="451"/>
      <c r="E50" s="451"/>
      <c r="F50" s="451"/>
      <c r="G50" s="451"/>
      <c r="H50" s="451"/>
      <c r="I50" s="451"/>
      <c r="J50" s="451"/>
      <c r="K50" s="452"/>
    </row>
    <row r="51" spans="1:19" x14ac:dyDescent="0.25">
      <c r="A51" s="433" t="s">
        <v>10</v>
      </c>
      <c r="B51" s="186" t="s">
        <v>11</v>
      </c>
      <c r="C51" s="187" t="s">
        <v>39</v>
      </c>
      <c r="D51" s="187" t="s">
        <v>39</v>
      </c>
      <c r="E51" s="187" t="s">
        <v>39</v>
      </c>
      <c r="F51" s="447" t="s">
        <v>20</v>
      </c>
      <c r="G51" s="448"/>
      <c r="H51" s="445" t="s">
        <v>63</v>
      </c>
      <c r="I51" s="445" t="s">
        <v>63</v>
      </c>
      <c r="J51" s="186" t="s">
        <v>117</v>
      </c>
      <c r="K51" s="433" t="s">
        <v>28</v>
      </c>
      <c r="M51" s="342" t="s">
        <v>335</v>
      </c>
      <c r="N51" s="342">
        <v>11</v>
      </c>
      <c r="O51" s="342" t="s">
        <v>341</v>
      </c>
    </row>
    <row r="52" spans="1:19" ht="15.75" thickBot="1" x14ac:dyDescent="0.3">
      <c r="A52" s="434"/>
      <c r="B52" s="189" t="s">
        <v>12</v>
      </c>
      <c r="C52" s="190" t="s">
        <v>70</v>
      </c>
      <c r="D52" s="190" t="s">
        <v>143</v>
      </c>
      <c r="E52" s="190" t="s">
        <v>18</v>
      </c>
      <c r="F52" s="449" t="s">
        <v>19</v>
      </c>
      <c r="G52" s="450"/>
      <c r="H52" s="446"/>
      <c r="I52" s="446"/>
      <c r="J52" s="189" t="s">
        <v>23</v>
      </c>
      <c r="K52" s="434"/>
      <c r="M52" s="342" t="s">
        <v>336</v>
      </c>
      <c r="N52" s="342">
        <v>25</v>
      </c>
      <c r="O52" s="342" t="s">
        <v>341</v>
      </c>
    </row>
    <row r="53" spans="1:19" x14ac:dyDescent="0.25">
      <c r="A53" s="135"/>
      <c r="B53" s="298"/>
      <c r="C53" s="299"/>
      <c r="D53" s="299"/>
      <c r="E53" s="299"/>
      <c r="F53" s="298"/>
      <c r="G53" s="300"/>
      <c r="H53" s="301"/>
      <c r="I53" s="301"/>
      <c r="J53" s="302"/>
      <c r="K53" s="303"/>
      <c r="M53" s="342" t="s">
        <v>337</v>
      </c>
      <c r="N53" s="342">
        <v>11</v>
      </c>
      <c r="O53" s="342"/>
    </row>
    <row r="54" spans="1:19" x14ac:dyDescent="0.25">
      <c r="A54" s="203" t="s">
        <v>32</v>
      </c>
      <c r="B54" s="205" t="s">
        <v>215</v>
      </c>
      <c r="C54" s="210"/>
      <c r="D54" s="210"/>
      <c r="E54" s="210"/>
      <c r="F54" s="207"/>
      <c r="G54" s="296"/>
      <c r="H54" s="134"/>
      <c r="I54" s="134"/>
      <c r="J54" s="134"/>
      <c r="K54" s="134"/>
      <c r="M54" s="342" t="s">
        <v>338</v>
      </c>
      <c r="N54" s="342">
        <v>2</v>
      </c>
      <c r="O54" s="342"/>
    </row>
    <row r="55" spans="1:19" ht="30" x14ac:dyDescent="0.25">
      <c r="A55" s="178">
        <v>1</v>
      </c>
      <c r="B55" s="213" t="s">
        <v>214</v>
      </c>
      <c r="C55" s="210">
        <v>200000000</v>
      </c>
      <c r="D55" s="210"/>
      <c r="E55" s="210">
        <v>198950000</v>
      </c>
      <c r="F55" s="208" t="s">
        <v>354</v>
      </c>
      <c r="G55" s="293" t="s">
        <v>386</v>
      </c>
      <c r="H55" s="181" t="s">
        <v>520</v>
      </c>
      <c r="I55" s="181" t="s">
        <v>522</v>
      </c>
      <c r="J55" s="294" t="s">
        <v>552</v>
      </c>
      <c r="K55" s="294"/>
      <c r="M55" s="343" t="s">
        <v>339</v>
      </c>
      <c r="N55" s="343">
        <v>12</v>
      </c>
      <c r="O55" s="342"/>
    </row>
    <row r="56" spans="1:19" ht="30" x14ac:dyDescent="0.25">
      <c r="A56" s="178">
        <v>2</v>
      </c>
      <c r="B56" s="213" t="s">
        <v>216</v>
      </c>
      <c r="C56" s="210">
        <v>200000000</v>
      </c>
      <c r="D56" s="210"/>
      <c r="E56" s="210">
        <v>198900000</v>
      </c>
      <c r="F56" s="208" t="s">
        <v>355</v>
      </c>
      <c r="G56" s="293" t="s">
        <v>386</v>
      </c>
      <c r="H56" s="181" t="s">
        <v>521</v>
      </c>
      <c r="I56" s="181" t="s">
        <v>522</v>
      </c>
      <c r="J56" s="294" t="s">
        <v>551</v>
      </c>
      <c r="K56" s="294"/>
      <c r="N56" s="342">
        <f>SUM(N53:N55)</f>
        <v>25</v>
      </c>
    </row>
    <row r="57" spans="1:19" x14ac:dyDescent="0.25">
      <c r="A57" s="203" t="s">
        <v>33</v>
      </c>
      <c r="B57" s="212" t="s">
        <v>31</v>
      </c>
      <c r="C57" s="210"/>
      <c r="D57" s="210"/>
      <c r="E57" s="210"/>
      <c r="F57" s="208"/>
      <c r="G57" s="293"/>
      <c r="H57" s="267"/>
      <c r="I57" s="267"/>
      <c r="J57" s="294"/>
      <c r="K57" s="134"/>
    </row>
    <row r="58" spans="1:19" ht="30.75" thickBot="1" x14ac:dyDescent="0.3">
      <c r="A58" s="178">
        <v>1</v>
      </c>
      <c r="B58" s="213" t="s">
        <v>219</v>
      </c>
      <c r="C58" s="210">
        <v>148460000</v>
      </c>
      <c r="D58" s="210"/>
      <c r="E58" s="210">
        <v>147441000</v>
      </c>
      <c r="F58" s="208" t="s">
        <v>354</v>
      </c>
      <c r="G58" s="293" t="s">
        <v>387</v>
      </c>
      <c r="H58" s="181" t="s">
        <v>379</v>
      </c>
      <c r="I58" s="181" t="s">
        <v>518</v>
      </c>
      <c r="J58" s="294" t="s">
        <v>317</v>
      </c>
      <c r="K58" s="134"/>
    </row>
    <row r="59" spans="1:19" ht="30" x14ac:dyDescent="0.25">
      <c r="A59" s="178">
        <v>2</v>
      </c>
      <c r="B59" s="213" t="s">
        <v>220</v>
      </c>
      <c r="C59" s="210">
        <v>140000000</v>
      </c>
      <c r="D59" s="210"/>
      <c r="E59" s="210">
        <v>138930000</v>
      </c>
      <c r="F59" s="208" t="s">
        <v>355</v>
      </c>
      <c r="G59" s="293" t="s">
        <v>387</v>
      </c>
      <c r="H59" s="181" t="s">
        <v>379</v>
      </c>
      <c r="I59" s="181" t="s">
        <v>518</v>
      </c>
      <c r="J59" s="294" t="s">
        <v>403</v>
      </c>
      <c r="K59" s="134"/>
      <c r="M59" s="338" t="s">
        <v>112</v>
      </c>
      <c r="N59" s="338" t="s">
        <v>113</v>
      </c>
      <c r="O59" s="338" t="s">
        <v>333</v>
      </c>
      <c r="P59" s="338" t="s">
        <v>116</v>
      </c>
      <c r="Q59" s="339" t="s">
        <v>334</v>
      </c>
      <c r="R59" s="340" t="s">
        <v>340</v>
      </c>
      <c r="S59" s="341" t="s">
        <v>17</v>
      </c>
    </row>
    <row r="60" spans="1:19" ht="30.75" thickBot="1" x14ac:dyDescent="0.3">
      <c r="A60" s="178">
        <v>3</v>
      </c>
      <c r="B60" s="213" t="s">
        <v>221</v>
      </c>
      <c r="C60" s="210">
        <v>140000000</v>
      </c>
      <c r="D60" s="210"/>
      <c r="E60" s="210">
        <v>138928000</v>
      </c>
      <c r="F60" s="208" t="s">
        <v>356</v>
      </c>
      <c r="G60" s="293" t="s">
        <v>387</v>
      </c>
      <c r="H60" s="181" t="s">
        <v>379</v>
      </c>
      <c r="I60" s="181" t="s">
        <v>518</v>
      </c>
      <c r="J60" s="294" t="s">
        <v>318</v>
      </c>
      <c r="K60" s="134"/>
      <c r="M60" s="338">
        <v>6</v>
      </c>
      <c r="N60" s="338">
        <v>6</v>
      </c>
      <c r="O60" s="338">
        <v>6</v>
      </c>
      <c r="P60" s="338">
        <v>4</v>
      </c>
      <c r="Q60" s="339">
        <v>3</v>
      </c>
      <c r="R60" s="428">
        <f>SUM(M60:Q60)</f>
        <v>25</v>
      </c>
      <c r="S60" s="429">
        <f>R60-N56</f>
        <v>0</v>
      </c>
    </row>
    <row r="61" spans="1:19" ht="30" x14ac:dyDescent="0.25">
      <c r="A61" s="178">
        <v>4</v>
      </c>
      <c r="B61" s="213" t="s">
        <v>222</v>
      </c>
      <c r="C61" s="210">
        <v>140000000</v>
      </c>
      <c r="D61" s="210"/>
      <c r="E61" s="210">
        <v>138998000</v>
      </c>
      <c r="F61" s="208" t="s">
        <v>357</v>
      </c>
      <c r="G61" s="293" t="s">
        <v>387</v>
      </c>
      <c r="H61" s="181" t="s">
        <v>380</v>
      </c>
      <c r="I61" s="181" t="s">
        <v>519</v>
      </c>
      <c r="J61" s="294" t="s">
        <v>395</v>
      </c>
      <c r="K61" s="134"/>
    </row>
    <row r="62" spans="1:19" ht="30" x14ac:dyDescent="0.25">
      <c r="A62" s="178">
        <v>5</v>
      </c>
      <c r="B62" s="213" t="s">
        <v>223</v>
      </c>
      <c r="C62" s="210">
        <v>140000000</v>
      </c>
      <c r="D62" s="210"/>
      <c r="E62" s="210">
        <v>138891000</v>
      </c>
      <c r="F62" s="208" t="s">
        <v>358</v>
      </c>
      <c r="G62" s="293" t="s">
        <v>387</v>
      </c>
      <c r="H62" s="181" t="s">
        <v>380</v>
      </c>
      <c r="I62" s="181" t="s">
        <v>519</v>
      </c>
      <c r="J62" s="294" t="s">
        <v>315</v>
      </c>
      <c r="K62" s="294"/>
      <c r="M62" s="82">
        <v>27</v>
      </c>
    </row>
    <row r="63" spans="1:19" ht="30" x14ac:dyDescent="0.25">
      <c r="A63" s="178">
        <v>6</v>
      </c>
      <c r="B63" s="213" t="s">
        <v>224</v>
      </c>
      <c r="C63" s="210">
        <v>140000000</v>
      </c>
      <c r="D63" s="210"/>
      <c r="E63" s="210">
        <v>138916000</v>
      </c>
      <c r="F63" s="208" t="s">
        <v>359</v>
      </c>
      <c r="G63" s="293" t="s">
        <v>387</v>
      </c>
      <c r="H63" s="181" t="s">
        <v>380</v>
      </c>
      <c r="I63" s="181" t="s">
        <v>519</v>
      </c>
      <c r="J63" s="294" t="s">
        <v>329</v>
      </c>
      <c r="K63" s="294"/>
      <c r="M63" s="82">
        <v>30</v>
      </c>
    </row>
    <row r="64" spans="1:19" ht="30" x14ac:dyDescent="0.25">
      <c r="A64" s="178">
        <v>7</v>
      </c>
      <c r="B64" s="213" t="s">
        <v>225</v>
      </c>
      <c r="C64" s="210">
        <v>145000000</v>
      </c>
      <c r="D64" s="210"/>
      <c r="E64" s="210"/>
      <c r="F64" s="208" t="s">
        <v>360</v>
      </c>
      <c r="G64" s="293" t="s">
        <v>387</v>
      </c>
      <c r="H64" s="181" t="s">
        <v>380</v>
      </c>
      <c r="I64" s="181" t="s">
        <v>519</v>
      </c>
      <c r="J64" s="294" t="s">
        <v>344</v>
      </c>
      <c r="K64" s="294"/>
      <c r="M64" s="82">
        <v>31</v>
      </c>
    </row>
    <row r="65" spans="1:13" ht="30" x14ac:dyDescent="0.25">
      <c r="A65" s="178">
        <v>8</v>
      </c>
      <c r="B65" s="213" t="s">
        <v>226</v>
      </c>
      <c r="C65" s="210">
        <v>150000000</v>
      </c>
      <c r="D65" s="210"/>
      <c r="E65" s="210"/>
      <c r="F65" s="208" t="s">
        <v>361</v>
      </c>
      <c r="G65" s="293" t="s">
        <v>387</v>
      </c>
      <c r="H65" s="181" t="s">
        <v>380</v>
      </c>
      <c r="I65" s="181" t="s">
        <v>519</v>
      </c>
      <c r="J65" s="294" t="s">
        <v>330</v>
      </c>
      <c r="K65" s="294"/>
      <c r="M65" s="82">
        <v>2</v>
      </c>
    </row>
    <row r="66" spans="1:13" ht="30" x14ac:dyDescent="0.25">
      <c r="A66" s="178">
        <v>9</v>
      </c>
      <c r="B66" s="213" t="s">
        <v>171</v>
      </c>
      <c r="C66" s="210">
        <v>150000000</v>
      </c>
      <c r="D66" s="210"/>
      <c r="E66" s="210"/>
      <c r="F66" s="208" t="s">
        <v>362</v>
      </c>
      <c r="G66" s="293" t="s">
        <v>387</v>
      </c>
      <c r="H66" s="181" t="s">
        <v>380</v>
      </c>
      <c r="I66" s="181" t="s">
        <v>519</v>
      </c>
      <c r="J66" s="294" t="s">
        <v>328</v>
      </c>
      <c r="K66" s="294"/>
      <c r="L66" s="82">
        <v>215861</v>
      </c>
      <c r="M66" s="82">
        <f>SUM(M62:M65)</f>
        <v>90</v>
      </c>
    </row>
    <row r="67" spans="1:13" ht="15" hidden="1" customHeight="1" x14ac:dyDescent="0.25">
      <c r="A67" s="178"/>
      <c r="B67" s="205" t="s">
        <v>76</v>
      </c>
      <c r="C67" s="210"/>
      <c r="D67" s="210"/>
      <c r="E67" s="210"/>
      <c r="F67" s="208"/>
      <c r="G67" s="293"/>
      <c r="H67" s="267"/>
      <c r="I67" s="267"/>
      <c r="J67" s="294"/>
      <c r="K67" s="134"/>
    </row>
    <row r="68" spans="1:13" ht="30" hidden="1" customHeight="1" x14ac:dyDescent="0.25">
      <c r="A68" s="178">
        <v>1</v>
      </c>
      <c r="B68" s="213" t="s">
        <v>229</v>
      </c>
      <c r="C68" s="210">
        <v>1000000000</v>
      </c>
      <c r="D68" s="210"/>
      <c r="E68" s="210"/>
      <c r="F68" s="208"/>
      <c r="G68" s="293"/>
      <c r="H68" s="267"/>
      <c r="I68" s="267"/>
      <c r="J68" s="294"/>
      <c r="K68" s="134"/>
    </row>
    <row r="69" spans="1:13" ht="15" hidden="1" customHeight="1" x14ac:dyDescent="0.25">
      <c r="A69" s="178"/>
      <c r="B69" s="205" t="s">
        <v>210</v>
      </c>
      <c r="C69" s="210"/>
      <c r="D69" s="210"/>
      <c r="E69" s="210"/>
      <c r="F69" s="208"/>
      <c r="G69" s="293"/>
      <c r="H69" s="267"/>
      <c r="I69" s="267"/>
      <c r="J69" s="294"/>
      <c r="K69" s="134"/>
    </row>
    <row r="70" spans="1:13" ht="15" hidden="1" customHeight="1" x14ac:dyDescent="0.25">
      <c r="A70" s="226"/>
      <c r="B70" s="273" t="s">
        <v>211</v>
      </c>
      <c r="C70" s="177"/>
      <c r="D70" s="177"/>
      <c r="E70" s="177"/>
      <c r="F70" s="179"/>
      <c r="G70" s="304"/>
      <c r="H70" s="305"/>
      <c r="I70" s="305"/>
      <c r="J70" s="184"/>
      <c r="K70" s="184"/>
    </row>
    <row r="71" spans="1:13" ht="30" hidden="1" customHeight="1" x14ac:dyDescent="0.25">
      <c r="A71" s="178">
        <v>1</v>
      </c>
      <c r="B71" s="213" t="s">
        <v>212</v>
      </c>
      <c r="C71" s="210">
        <v>1400000000</v>
      </c>
      <c r="D71" s="210"/>
      <c r="E71" s="210"/>
      <c r="F71" s="208"/>
      <c r="G71" s="293"/>
      <c r="H71" s="267"/>
      <c r="I71" s="267"/>
      <c r="J71" s="294"/>
      <c r="K71" s="134"/>
    </row>
    <row r="72" spans="1:13" ht="30" hidden="1" customHeight="1" x14ac:dyDescent="0.25">
      <c r="A72" s="178">
        <v>2</v>
      </c>
      <c r="B72" s="213" t="s">
        <v>213</v>
      </c>
      <c r="C72" s="210">
        <v>600000000</v>
      </c>
      <c r="D72" s="210"/>
      <c r="E72" s="210"/>
      <c r="F72" s="208"/>
      <c r="G72" s="306"/>
      <c r="H72" s="267"/>
      <c r="I72" s="267"/>
      <c r="J72" s="134"/>
      <c r="K72" s="134"/>
    </row>
    <row r="73" spans="1:13" ht="15.75" thickBot="1" x14ac:dyDescent="0.3">
      <c r="A73" s="237"/>
      <c r="B73" s="239"/>
      <c r="C73" s="240"/>
      <c r="D73" s="240"/>
      <c r="E73" s="240"/>
      <c r="F73" s="238"/>
      <c r="G73" s="307"/>
      <c r="H73" s="308"/>
      <c r="I73" s="308"/>
      <c r="J73" s="241"/>
      <c r="K73" s="241"/>
    </row>
    <row r="74" spans="1:13" ht="15.75" thickBot="1" x14ac:dyDescent="0.3">
      <c r="A74" s="309"/>
      <c r="B74" s="310"/>
      <c r="C74" s="311"/>
      <c r="D74" s="311"/>
      <c r="E74" s="311"/>
      <c r="F74" s="309"/>
      <c r="G74" s="312"/>
      <c r="H74" s="313"/>
      <c r="I74" s="313"/>
      <c r="J74" s="314"/>
      <c r="K74" s="314"/>
    </row>
    <row r="75" spans="1:13" ht="30" customHeight="1" thickBot="1" x14ac:dyDescent="0.3">
      <c r="A75" s="370" t="s">
        <v>97</v>
      </c>
      <c r="B75" s="290" t="s">
        <v>243</v>
      </c>
      <c r="C75" s="290"/>
      <c r="D75" s="290"/>
      <c r="E75" s="290"/>
      <c r="F75" s="290"/>
      <c r="G75" s="290"/>
      <c r="H75" s="290"/>
      <c r="I75" s="290"/>
      <c r="J75" s="290"/>
      <c r="K75" s="291"/>
    </row>
    <row r="76" spans="1:13" x14ac:dyDescent="0.25">
      <c r="A76" s="433" t="s">
        <v>10</v>
      </c>
      <c r="B76" s="186" t="s">
        <v>11</v>
      </c>
      <c r="C76" s="187" t="s">
        <v>39</v>
      </c>
      <c r="D76" s="187" t="s">
        <v>39</v>
      </c>
      <c r="E76" s="187" t="s">
        <v>39</v>
      </c>
      <c r="F76" s="447" t="s">
        <v>20</v>
      </c>
      <c r="G76" s="448"/>
      <c r="H76" s="445" t="s">
        <v>63</v>
      </c>
      <c r="I76" s="445" t="s">
        <v>63</v>
      </c>
      <c r="J76" s="186" t="s">
        <v>117</v>
      </c>
      <c r="K76" s="433" t="s">
        <v>28</v>
      </c>
    </row>
    <row r="77" spans="1:13" ht="15.75" thickBot="1" x14ac:dyDescent="0.3">
      <c r="A77" s="434"/>
      <c r="B77" s="189" t="s">
        <v>12</v>
      </c>
      <c r="C77" s="190" t="s">
        <v>70</v>
      </c>
      <c r="D77" s="190" t="s">
        <v>143</v>
      </c>
      <c r="E77" s="190" t="s">
        <v>18</v>
      </c>
      <c r="F77" s="449" t="s">
        <v>19</v>
      </c>
      <c r="G77" s="450"/>
      <c r="H77" s="446"/>
      <c r="I77" s="446"/>
      <c r="J77" s="189" t="s">
        <v>23</v>
      </c>
      <c r="K77" s="434"/>
    </row>
    <row r="78" spans="1:13" x14ac:dyDescent="0.25">
      <c r="A78" s="203"/>
      <c r="B78" s="205"/>
      <c r="C78" s="210"/>
      <c r="D78" s="210"/>
      <c r="E78" s="210"/>
      <c r="F78" s="207"/>
      <c r="G78" s="296"/>
      <c r="H78" s="134"/>
      <c r="I78" s="134"/>
      <c r="J78" s="134"/>
      <c r="K78" s="134"/>
    </row>
    <row r="79" spans="1:13" x14ac:dyDescent="0.25">
      <c r="A79" s="203" t="s">
        <v>32</v>
      </c>
      <c r="B79" s="212" t="s">
        <v>42</v>
      </c>
      <c r="C79" s="210"/>
      <c r="D79" s="210"/>
      <c r="E79" s="210"/>
      <c r="F79" s="208"/>
      <c r="G79" s="306"/>
      <c r="H79" s="181"/>
      <c r="I79" s="181"/>
      <c r="J79" s="134"/>
      <c r="K79" s="134"/>
    </row>
    <row r="80" spans="1:13" ht="45" x14ac:dyDescent="0.25">
      <c r="A80" s="178">
        <v>1</v>
      </c>
      <c r="B80" s="213" t="s">
        <v>147</v>
      </c>
      <c r="C80" s="210">
        <v>140000000</v>
      </c>
      <c r="D80" s="210"/>
      <c r="E80" s="210">
        <v>139205000</v>
      </c>
      <c r="F80" s="208" t="s">
        <v>354</v>
      </c>
      <c r="G80" s="293" t="s">
        <v>385</v>
      </c>
      <c r="H80" s="181" t="s">
        <v>381</v>
      </c>
      <c r="I80" s="181" t="s">
        <v>523</v>
      </c>
      <c r="J80" s="134" t="s">
        <v>326</v>
      </c>
      <c r="K80" s="134"/>
    </row>
    <row r="81" spans="1:12" ht="45" x14ac:dyDescent="0.25">
      <c r="A81" s="178">
        <v>2</v>
      </c>
      <c r="B81" s="213" t="s">
        <v>148</v>
      </c>
      <c r="C81" s="210">
        <v>140000000</v>
      </c>
      <c r="D81" s="210"/>
      <c r="E81" s="210">
        <v>139090000</v>
      </c>
      <c r="F81" s="208" t="s">
        <v>355</v>
      </c>
      <c r="G81" s="293" t="s">
        <v>385</v>
      </c>
      <c r="H81" s="181" t="s">
        <v>381</v>
      </c>
      <c r="I81" s="181" t="s">
        <v>523</v>
      </c>
      <c r="J81" s="294" t="s">
        <v>393</v>
      </c>
      <c r="K81" s="134"/>
    </row>
    <row r="82" spans="1:12" ht="30" hidden="1" customHeight="1" x14ac:dyDescent="0.25">
      <c r="A82" s="203" t="s">
        <v>33</v>
      </c>
      <c r="B82" s="212" t="s">
        <v>77</v>
      </c>
      <c r="C82" s="210"/>
      <c r="D82" s="210"/>
      <c r="E82" s="210"/>
      <c r="F82" s="208"/>
      <c r="G82" s="306"/>
      <c r="H82" s="181"/>
      <c r="I82" s="181"/>
      <c r="J82" s="134"/>
      <c r="K82" s="134"/>
    </row>
    <row r="83" spans="1:12" ht="30" hidden="1" customHeight="1" x14ac:dyDescent="0.25">
      <c r="A83" s="178">
        <v>3</v>
      </c>
      <c r="B83" s="213" t="s">
        <v>150</v>
      </c>
      <c r="C83" s="210">
        <v>780490000</v>
      </c>
      <c r="D83" s="210"/>
      <c r="E83" s="210"/>
      <c r="F83" s="208"/>
      <c r="G83" s="306"/>
      <c r="H83" s="181"/>
      <c r="I83" s="181"/>
      <c r="J83" s="134"/>
      <c r="K83" s="134"/>
    </row>
    <row r="84" spans="1:12" ht="15.75" thickBot="1" x14ac:dyDescent="0.3">
      <c r="A84" s="237"/>
      <c r="B84" s="239"/>
      <c r="C84" s="240"/>
      <c r="D84" s="240"/>
      <c r="E84" s="240"/>
      <c r="F84" s="238"/>
      <c r="G84" s="307"/>
      <c r="H84" s="242"/>
      <c r="I84" s="242"/>
      <c r="J84" s="241"/>
      <c r="K84" s="241"/>
    </row>
    <row r="85" spans="1:12" ht="15.75" thickBot="1" x14ac:dyDescent="0.3">
      <c r="B85" s="278"/>
    </row>
    <row r="86" spans="1:12" ht="30" customHeight="1" thickBot="1" x14ac:dyDescent="0.3">
      <c r="A86" s="370" t="s">
        <v>99</v>
      </c>
      <c r="B86" s="290" t="s">
        <v>244</v>
      </c>
      <c r="C86" s="290"/>
      <c r="D86" s="290"/>
      <c r="E86" s="290"/>
      <c r="F86" s="290"/>
      <c r="G86" s="290"/>
      <c r="H86" s="290"/>
      <c r="I86" s="290"/>
      <c r="J86" s="290"/>
      <c r="K86" s="291"/>
    </row>
    <row r="87" spans="1:12" x14ac:dyDescent="0.25">
      <c r="A87" s="433" t="s">
        <v>10</v>
      </c>
      <c r="B87" s="186" t="s">
        <v>11</v>
      </c>
      <c r="C87" s="187" t="s">
        <v>39</v>
      </c>
      <c r="D87" s="187" t="s">
        <v>39</v>
      </c>
      <c r="E87" s="187" t="s">
        <v>39</v>
      </c>
      <c r="F87" s="447" t="s">
        <v>20</v>
      </c>
      <c r="G87" s="448"/>
      <c r="H87" s="445" t="s">
        <v>63</v>
      </c>
      <c r="I87" s="445" t="s">
        <v>63</v>
      </c>
      <c r="J87" s="186" t="s">
        <v>117</v>
      </c>
      <c r="K87" s="433" t="s">
        <v>28</v>
      </c>
      <c r="L87" s="82">
        <f>149517000/149843000</f>
        <v>0.99782438952770569</v>
      </c>
    </row>
    <row r="88" spans="1:12" ht="15.75" thickBot="1" x14ac:dyDescent="0.3">
      <c r="A88" s="434"/>
      <c r="B88" s="189" t="s">
        <v>12</v>
      </c>
      <c r="C88" s="190" t="s">
        <v>70</v>
      </c>
      <c r="D88" s="190" t="s">
        <v>143</v>
      </c>
      <c r="E88" s="190" t="s">
        <v>18</v>
      </c>
      <c r="F88" s="449" t="s">
        <v>19</v>
      </c>
      <c r="G88" s="450"/>
      <c r="H88" s="446"/>
      <c r="I88" s="446"/>
      <c r="J88" s="189" t="s">
        <v>23</v>
      </c>
      <c r="K88" s="434"/>
    </row>
    <row r="89" spans="1:12" x14ac:dyDescent="0.25">
      <c r="A89" s="203"/>
      <c r="B89" s="205"/>
      <c r="C89" s="210"/>
      <c r="D89" s="210"/>
      <c r="E89" s="210"/>
      <c r="F89" s="207"/>
      <c r="G89" s="296"/>
      <c r="H89" s="134"/>
      <c r="I89" s="134"/>
      <c r="J89" s="134"/>
      <c r="K89" s="294"/>
    </row>
    <row r="90" spans="1:12" x14ac:dyDescent="0.25">
      <c r="A90" s="203"/>
      <c r="B90" s="205" t="s">
        <v>43</v>
      </c>
      <c r="C90" s="210"/>
      <c r="D90" s="210"/>
      <c r="E90" s="210"/>
      <c r="F90" s="207"/>
      <c r="G90" s="296"/>
      <c r="H90" s="134"/>
      <c r="I90" s="134"/>
      <c r="J90" s="134"/>
      <c r="K90" s="294"/>
    </row>
    <row r="91" spans="1:12" ht="30" customHeight="1" x14ac:dyDescent="0.25">
      <c r="A91" s="178">
        <v>1</v>
      </c>
      <c r="B91" s="213" t="s">
        <v>152</v>
      </c>
      <c r="C91" s="210">
        <v>150000000</v>
      </c>
      <c r="D91" s="210"/>
      <c r="E91" s="210">
        <v>148950000</v>
      </c>
      <c r="F91" s="208" t="s">
        <v>354</v>
      </c>
      <c r="G91" s="344" t="s">
        <v>384</v>
      </c>
      <c r="H91" s="181" t="s">
        <v>381</v>
      </c>
      <c r="I91" s="181" t="s">
        <v>523</v>
      </c>
      <c r="J91" s="294" t="s">
        <v>325</v>
      </c>
      <c r="K91" s="294"/>
    </row>
    <row r="92" spans="1:12" ht="30" customHeight="1" x14ac:dyDescent="0.25">
      <c r="A92" s="178">
        <v>2</v>
      </c>
      <c r="B92" s="213" t="s">
        <v>154</v>
      </c>
      <c r="C92" s="210">
        <v>168700000</v>
      </c>
      <c r="D92" s="210"/>
      <c r="E92" s="210">
        <v>163339000</v>
      </c>
      <c r="F92" s="208" t="s">
        <v>355</v>
      </c>
      <c r="G92" s="344" t="s">
        <v>384</v>
      </c>
      <c r="H92" s="181" t="s">
        <v>381</v>
      </c>
      <c r="I92" s="181" t="s">
        <v>523</v>
      </c>
      <c r="J92" s="294" t="s">
        <v>343</v>
      </c>
      <c r="K92" s="294"/>
    </row>
    <row r="93" spans="1:12" ht="30" customHeight="1" x14ac:dyDescent="0.25">
      <c r="A93" s="178">
        <v>3</v>
      </c>
      <c r="B93" s="213" t="s">
        <v>153</v>
      </c>
      <c r="C93" s="210">
        <v>150000000</v>
      </c>
      <c r="D93" s="210"/>
      <c r="E93" s="210">
        <v>148840000</v>
      </c>
      <c r="F93" s="208" t="s">
        <v>356</v>
      </c>
      <c r="G93" s="344" t="s">
        <v>384</v>
      </c>
      <c r="H93" s="181" t="s">
        <v>381</v>
      </c>
      <c r="I93" s="181" t="s">
        <v>523</v>
      </c>
      <c r="J93" s="294" t="s">
        <v>320</v>
      </c>
      <c r="K93" s="294"/>
    </row>
    <row r="94" spans="1:12" ht="30" customHeight="1" x14ac:dyDescent="0.25">
      <c r="A94" s="178">
        <v>4</v>
      </c>
      <c r="B94" s="213" t="s">
        <v>392</v>
      </c>
      <c r="C94" s="210">
        <v>150000000</v>
      </c>
      <c r="D94" s="210"/>
      <c r="E94" s="210">
        <v>148905000</v>
      </c>
      <c r="F94" s="208" t="s">
        <v>357</v>
      </c>
      <c r="G94" s="344" t="s">
        <v>389</v>
      </c>
      <c r="H94" s="181" t="s">
        <v>382</v>
      </c>
      <c r="I94" s="181" t="s">
        <v>524</v>
      </c>
      <c r="J94" s="134" t="s">
        <v>321</v>
      </c>
      <c r="K94" s="294"/>
    </row>
    <row r="95" spans="1:12" ht="30" customHeight="1" x14ac:dyDescent="0.25">
      <c r="A95" s="178">
        <v>5</v>
      </c>
      <c r="B95" s="213" t="s">
        <v>171</v>
      </c>
      <c r="C95" s="210">
        <v>200000000</v>
      </c>
      <c r="D95" s="210"/>
      <c r="E95" s="210">
        <v>198692000</v>
      </c>
      <c r="F95" s="208" t="s">
        <v>358</v>
      </c>
      <c r="G95" s="344" t="s">
        <v>389</v>
      </c>
      <c r="H95" s="181" t="s">
        <v>382</v>
      </c>
      <c r="I95" s="181" t="s">
        <v>524</v>
      </c>
      <c r="J95" s="134" t="s">
        <v>422</v>
      </c>
      <c r="K95" s="294"/>
    </row>
    <row r="96" spans="1:12" ht="30" customHeight="1" x14ac:dyDescent="0.25">
      <c r="A96" s="178">
        <v>6</v>
      </c>
      <c r="B96" s="213" t="s">
        <v>157</v>
      </c>
      <c r="C96" s="210">
        <v>200000000</v>
      </c>
      <c r="D96" s="210"/>
      <c r="E96" s="210">
        <v>198867000</v>
      </c>
      <c r="F96" s="208" t="s">
        <v>359</v>
      </c>
      <c r="G96" s="344" t="s">
        <v>389</v>
      </c>
      <c r="H96" s="181" t="s">
        <v>382</v>
      </c>
      <c r="I96" s="181" t="s">
        <v>524</v>
      </c>
      <c r="J96" s="134" t="s">
        <v>423</v>
      </c>
      <c r="K96" s="294"/>
    </row>
    <row r="97" spans="1:11" ht="30" customHeight="1" x14ac:dyDescent="0.25">
      <c r="A97" s="178">
        <v>7</v>
      </c>
      <c r="B97" s="213" t="s">
        <v>390</v>
      </c>
      <c r="C97" s="210">
        <v>150000000</v>
      </c>
      <c r="D97" s="210"/>
      <c r="E97" s="210">
        <v>148900000</v>
      </c>
      <c r="F97" s="208" t="s">
        <v>360</v>
      </c>
      <c r="G97" s="344" t="s">
        <v>389</v>
      </c>
      <c r="H97" s="181" t="s">
        <v>382</v>
      </c>
      <c r="I97" s="181" t="s">
        <v>524</v>
      </c>
      <c r="J97" s="134" t="s">
        <v>323</v>
      </c>
      <c r="K97" s="294"/>
    </row>
    <row r="98" spans="1:11" ht="30" customHeight="1" x14ac:dyDescent="0.25">
      <c r="A98" s="178">
        <v>8</v>
      </c>
      <c r="B98" s="213" t="s">
        <v>294</v>
      </c>
      <c r="C98" s="210">
        <v>150000000</v>
      </c>
      <c r="D98" s="210"/>
      <c r="E98" s="210">
        <v>148865000</v>
      </c>
      <c r="F98" s="208" t="s">
        <v>361</v>
      </c>
      <c r="G98" s="344" t="s">
        <v>389</v>
      </c>
      <c r="H98" s="181" t="s">
        <v>382</v>
      </c>
      <c r="I98" s="181" t="s">
        <v>524</v>
      </c>
      <c r="J98" s="134" t="s">
        <v>322</v>
      </c>
      <c r="K98" s="294"/>
    </row>
    <row r="99" spans="1:11" ht="30" customHeight="1" x14ac:dyDescent="0.25">
      <c r="A99" s="178">
        <v>9</v>
      </c>
      <c r="B99" s="213" t="s">
        <v>391</v>
      </c>
      <c r="C99" s="210">
        <v>150000000</v>
      </c>
      <c r="D99" s="210"/>
      <c r="E99" s="210">
        <v>148803000</v>
      </c>
      <c r="F99" s="208" t="s">
        <v>362</v>
      </c>
      <c r="G99" s="344" t="s">
        <v>389</v>
      </c>
      <c r="H99" s="181" t="s">
        <v>383</v>
      </c>
      <c r="I99" s="181" t="s">
        <v>525</v>
      </c>
      <c r="J99" s="134" t="s">
        <v>388</v>
      </c>
      <c r="K99" s="294"/>
    </row>
    <row r="100" spans="1:11" ht="30" customHeight="1" x14ac:dyDescent="0.25">
      <c r="A100" s="178">
        <v>10</v>
      </c>
      <c r="B100" s="213" t="s">
        <v>297</v>
      </c>
      <c r="C100" s="210">
        <v>150000000</v>
      </c>
      <c r="D100" s="210"/>
      <c r="E100" s="210">
        <v>148811000</v>
      </c>
      <c r="F100" s="208" t="s">
        <v>363</v>
      </c>
      <c r="G100" s="344" t="s">
        <v>389</v>
      </c>
      <c r="H100" s="181" t="s">
        <v>383</v>
      </c>
      <c r="I100" s="181" t="s">
        <v>525</v>
      </c>
      <c r="J100" s="134" t="s">
        <v>316</v>
      </c>
      <c r="K100" s="294"/>
    </row>
    <row r="101" spans="1:11" ht="30" customHeight="1" x14ac:dyDescent="0.25">
      <c r="A101" s="178">
        <v>11</v>
      </c>
      <c r="B101" s="213" t="s">
        <v>298</v>
      </c>
      <c r="C101" s="210">
        <v>150000000</v>
      </c>
      <c r="D101" s="210"/>
      <c r="E101" s="210">
        <v>148784000</v>
      </c>
      <c r="F101" s="208" t="s">
        <v>364</v>
      </c>
      <c r="G101" s="344" t="s">
        <v>389</v>
      </c>
      <c r="H101" s="181" t="s">
        <v>383</v>
      </c>
      <c r="I101" s="181" t="s">
        <v>525</v>
      </c>
      <c r="J101" s="134" t="s">
        <v>313</v>
      </c>
      <c r="K101" s="294"/>
    </row>
    <row r="102" spans="1:11" ht="30" customHeight="1" x14ac:dyDescent="0.25">
      <c r="A102" s="178">
        <v>12</v>
      </c>
      <c r="B102" s="213" t="s">
        <v>300</v>
      </c>
      <c r="C102" s="210">
        <v>200000000</v>
      </c>
      <c r="D102" s="210"/>
      <c r="E102" s="210">
        <v>198707000</v>
      </c>
      <c r="F102" s="208" t="s">
        <v>365</v>
      </c>
      <c r="G102" s="344" t="s">
        <v>389</v>
      </c>
      <c r="H102" s="181" t="s">
        <v>383</v>
      </c>
      <c r="I102" s="181" t="s">
        <v>525</v>
      </c>
      <c r="J102" s="134" t="s">
        <v>319</v>
      </c>
      <c r="K102" s="294"/>
    </row>
    <row r="103" spans="1:11" ht="15.75" thickBot="1" x14ac:dyDescent="0.3">
      <c r="A103" s="241"/>
      <c r="B103" s="274"/>
      <c r="C103" s="275"/>
      <c r="D103" s="275"/>
      <c r="E103" s="275"/>
      <c r="F103" s="274"/>
      <c r="G103" s="297"/>
      <c r="H103" s="241"/>
      <c r="I103" s="241"/>
      <c r="J103" s="241"/>
      <c r="K103" s="241"/>
    </row>
    <row r="104" spans="1:11" ht="15.75" thickBot="1" x14ac:dyDescent="0.3">
      <c r="B104" s="278"/>
    </row>
    <row r="105" spans="1:11" ht="30" customHeight="1" thickBot="1" x14ac:dyDescent="0.3">
      <c r="A105" s="421" t="s">
        <v>100</v>
      </c>
      <c r="B105" s="290" t="s">
        <v>542</v>
      </c>
      <c r="C105" s="290"/>
      <c r="D105" s="290"/>
      <c r="E105" s="290"/>
      <c r="F105" s="290"/>
      <c r="G105" s="290"/>
      <c r="H105" s="290"/>
      <c r="I105" s="290"/>
      <c r="J105" s="290"/>
      <c r="K105" s="291"/>
    </row>
    <row r="106" spans="1:11" x14ac:dyDescent="0.25">
      <c r="A106" s="433" t="s">
        <v>10</v>
      </c>
      <c r="B106" s="186" t="s">
        <v>11</v>
      </c>
      <c r="C106" s="187" t="s">
        <v>39</v>
      </c>
      <c r="D106" s="187" t="s">
        <v>39</v>
      </c>
      <c r="E106" s="187" t="s">
        <v>39</v>
      </c>
      <c r="F106" s="447" t="s">
        <v>20</v>
      </c>
      <c r="G106" s="448"/>
      <c r="H106" s="445" t="s">
        <v>63</v>
      </c>
      <c r="I106" s="445" t="s">
        <v>63</v>
      </c>
      <c r="J106" s="186" t="s">
        <v>117</v>
      </c>
      <c r="K106" s="433" t="s">
        <v>28</v>
      </c>
    </row>
    <row r="107" spans="1:11" ht="15.75" thickBot="1" x14ac:dyDescent="0.3">
      <c r="A107" s="434"/>
      <c r="B107" s="189" t="s">
        <v>12</v>
      </c>
      <c r="C107" s="190" t="s">
        <v>70</v>
      </c>
      <c r="D107" s="190" t="s">
        <v>143</v>
      </c>
      <c r="E107" s="190" t="s">
        <v>18</v>
      </c>
      <c r="F107" s="449" t="s">
        <v>19</v>
      </c>
      <c r="G107" s="450"/>
      <c r="H107" s="446"/>
      <c r="I107" s="446"/>
      <c r="J107" s="189" t="s">
        <v>23</v>
      </c>
      <c r="K107" s="434"/>
    </row>
    <row r="108" spans="1:11" x14ac:dyDescent="0.25">
      <c r="A108" s="203"/>
      <c r="B108" s="205"/>
      <c r="C108" s="210"/>
      <c r="D108" s="210"/>
      <c r="E108" s="210"/>
      <c r="F108" s="207"/>
      <c r="G108" s="296"/>
      <c r="H108" s="134"/>
      <c r="I108" s="134"/>
      <c r="J108" s="134"/>
      <c r="K108" s="134"/>
    </row>
    <row r="109" spans="1:11" x14ac:dyDescent="0.25">
      <c r="A109" s="203" t="s">
        <v>32</v>
      </c>
      <c r="B109" s="212" t="s">
        <v>123</v>
      </c>
      <c r="C109" s="210"/>
      <c r="D109" s="210"/>
      <c r="E109" s="210"/>
      <c r="F109" s="208"/>
      <c r="G109" s="306"/>
      <c r="H109" s="181"/>
      <c r="I109" s="181"/>
      <c r="J109" s="134"/>
      <c r="K109" s="134"/>
    </row>
    <row r="110" spans="1:11" ht="45" x14ac:dyDescent="0.25">
      <c r="A110" s="178">
        <v>1</v>
      </c>
      <c r="B110" s="213" t="s">
        <v>213</v>
      </c>
      <c r="C110" s="210">
        <v>600000000</v>
      </c>
      <c r="D110" s="210"/>
      <c r="E110" s="210">
        <v>525094100</v>
      </c>
      <c r="F110" s="208" t="s">
        <v>544</v>
      </c>
      <c r="G110" s="293" t="s">
        <v>543</v>
      </c>
      <c r="H110" s="181" t="s">
        <v>512</v>
      </c>
      <c r="I110" s="181" t="s">
        <v>537</v>
      </c>
      <c r="J110" s="134" t="s">
        <v>508</v>
      </c>
      <c r="K110" s="134"/>
    </row>
    <row r="111" spans="1:11" ht="45" x14ac:dyDescent="0.25">
      <c r="A111" s="178">
        <v>2</v>
      </c>
      <c r="B111" s="213" t="s">
        <v>212</v>
      </c>
      <c r="C111" s="210">
        <v>1400000000</v>
      </c>
      <c r="D111" s="210"/>
      <c r="E111" s="210">
        <v>1357666140</v>
      </c>
      <c r="F111" s="208" t="s">
        <v>545</v>
      </c>
      <c r="G111" s="293" t="s">
        <v>546</v>
      </c>
      <c r="H111" s="181" t="s">
        <v>512</v>
      </c>
      <c r="I111" s="181" t="s">
        <v>537</v>
      </c>
      <c r="J111" s="294" t="s">
        <v>506</v>
      </c>
      <c r="K111" s="134"/>
    </row>
    <row r="112" spans="1:11" ht="30" hidden="1" customHeight="1" x14ac:dyDescent="0.25">
      <c r="A112" s="203" t="s">
        <v>33</v>
      </c>
      <c r="B112" s="212" t="s">
        <v>77</v>
      </c>
      <c r="C112" s="210"/>
      <c r="D112" s="210"/>
      <c r="E112" s="210"/>
      <c r="F112" s="208"/>
      <c r="G112" s="306"/>
      <c r="H112" s="181"/>
      <c r="I112" s="181"/>
      <c r="J112" s="134"/>
      <c r="K112" s="134"/>
    </row>
    <row r="113" spans="1:11" ht="30" hidden="1" customHeight="1" x14ac:dyDescent="0.25">
      <c r="A113" s="178">
        <v>3</v>
      </c>
      <c r="B113" s="213" t="s">
        <v>150</v>
      </c>
      <c r="C113" s="210">
        <v>780490000</v>
      </c>
      <c r="D113" s="210"/>
      <c r="E113" s="210"/>
      <c r="F113" s="208"/>
      <c r="G113" s="306"/>
      <c r="H113" s="181"/>
      <c r="I113" s="181"/>
      <c r="J113" s="134"/>
      <c r="K113" s="134"/>
    </row>
    <row r="114" spans="1:11" ht="15.75" thickBot="1" x14ac:dyDescent="0.3">
      <c r="A114" s="237"/>
      <c r="B114" s="239"/>
      <c r="C114" s="240"/>
      <c r="D114" s="240"/>
      <c r="E114" s="240"/>
      <c r="F114" s="238"/>
      <c r="G114" s="307"/>
      <c r="H114" s="242"/>
      <c r="I114" s="242"/>
      <c r="J114" s="241"/>
      <c r="K114" s="241"/>
    </row>
  </sheetData>
  <mergeCells count="35">
    <mergeCell ref="B1:K1"/>
    <mergeCell ref="B2:K2"/>
    <mergeCell ref="B3:K3"/>
    <mergeCell ref="B4:K4"/>
    <mergeCell ref="K8:K9"/>
    <mergeCell ref="H8:H9"/>
    <mergeCell ref="F8:G8"/>
    <mergeCell ref="F9:G9"/>
    <mergeCell ref="A8:A9"/>
    <mergeCell ref="K76:K77"/>
    <mergeCell ref="F77:G77"/>
    <mergeCell ref="A51:A52"/>
    <mergeCell ref="F51:G51"/>
    <mergeCell ref="H51:H52"/>
    <mergeCell ref="K51:K52"/>
    <mergeCell ref="F52:G52"/>
    <mergeCell ref="A76:A77"/>
    <mergeCell ref="F76:G76"/>
    <mergeCell ref="H76:H77"/>
    <mergeCell ref="B50:K50"/>
    <mergeCell ref="I8:I9"/>
    <mergeCell ref="I51:I52"/>
    <mergeCell ref="I76:I77"/>
    <mergeCell ref="A87:A88"/>
    <mergeCell ref="F87:G87"/>
    <mergeCell ref="H87:H88"/>
    <mergeCell ref="K87:K88"/>
    <mergeCell ref="F88:G88"/>
    <mergeCell ref="I87:I88"/>
    <mergeCell ref="A106:A107"/>
    <mergeCell ref="F106:G106"/>
    <mergeCell ref="H106:H107"/>
    <mergeCell ref="I106:I107"/>
    <mergeCell ref="K106:K107"/>
    <mergeCell ref="F107:G107"/>
  </mergeCells>
  <printOptions horizontalCentered="1"/>
  <pageMargins left="0.11811023622047245" right="0.11811023622047245" top="0.55118110236220474" bottom="0.35433070866141736" header="0.31496062992125984" footer="0.31496062992125984"/>
  <pageSetup paperSize="5" scale="83" orientation="portrait" horizontalDpi="4294967293" verticalDpi="0" r:id="rId1"/>
  <rowBreaks count="1" manualBreakCount="1">
    <brk id="47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view="pageBreakPreview" topLeftCell="A16" zoomScale="90" zoomScaleNormal="100" zoomScaleSheetLayoutView="90" workbookViewId="0">
      <selection activeCell="C24" sqref="C24"/>
    </sheetView>
  </sheetViews>
  <sheetFormatPr defaultRowHeight="15" x14ac:dyDescent="0.25"/>
  <cols>
    <col min="1" max="1" width="7" style="131" customWidth="1"/>
    <col min="2" max="2" width="37.7109375" style="131" customWidth="1"/>
    <col min="3" max="3" width="22.7109375" style="131" customWidth="1"/>
    <col min="4" max="4" width="13.140625" style="350" bestFit="1" customWidth="1"/>
    <col min="5" max="8" width="8.140625" style="131" customWidth="1"/>
    <col min="9" max="16384" width="9.140625" style="84"/>
  </cols>
  <sheetData>
    <row r="1" spans="1:8" ht="21" x14ac:dyDescent="0.25">
      <c r="B1" s="453" t="s">
        <v>0</v>
      </c>
      <c r="C1" s="453"/>
      <c r="D1" s="453"/>
      <c r="E1" s="453"/>
      <c r="F1" s="453"/>
      <c r="G1" s="453"/>
      <c r="H1" s="453"/>
    </row>
    <row r="2" spans="1:8" ht="21" x14ac:dyDescent="0.25">
      <c r="B2" s="453" t="s">
        <v>1</v>
      </c>
      <c r="C2" s="453"/>
      <c r="D2" s="453"/>
      <c r="E2" s="453"/>
      <c r="F2" s="453"/>
      <c r="G2" s="453"/>
      <c r="H2" s="453"/>
    </row>
    <row r="3" spans="1:8" ht="21" x14ac:dyDescent="0.25">
      <c r="B3" s="453" t="s">
        <v>119</v>
      </c>
      <c r="C3" s="453"/>
      <c r="D3" s="453"/>
      <c r="E3" s="453"/>
      <c r="F3" s="453"/>
      <c r="G3" s="453"/>
      <c r="H3" s="453"/>
    </row>
    <row r="4" spans="1:8" ht="21" x14ac:dyDescent="0.25">
      <c r="B4" s="453" t="s">
        <v>245</v>
      </c>
      <c r="C4" s="453"/>
      <c r="D4" s="453"/>
      <c r="E4" s="453"/>
      <c r="F4" s="453"/>
      <c r="G4" s="453"/>
      <c r="H4" s="453"/>
    </row>
    <row r="5" spans="1:8" ht="15.75" thickBot="1" x14ac:dyDescent="0.3"/>
    <row r="6" spans="1:8" ht="15.75" thickBot="1" x14ac:dyDescent="0.3">
      <c r="A6" s="345" t="s">
        <v>95</v>
      </c>
      <c r="B6" s="290" t="s">
        <v>118</v>
      </c>
      <c r="C6" s="290"/>
      <c r="D6" s="346"/>
      <c r="E6" s="290"/>
      <c r="F6" s="290"/>
      <c r="G6" s="290"/>
      <c r="H6" s="291"/>
    </row>
    <row r="7" spans="1:8" x14ac:dyDescent="0.25">
      <c r="A7" s="433" t="s">
        <v>10</v>
      </c>
      <c r="B7" s="186" t="s">
        <v>11</v>
      </c>
      <c r="C7" s="186" t="s">
        <v>432</v>
      </c>
      <c r="D7" s="186" t="s">
        <v>117</v>
      </c>
      <c r="E7" s="445" t="s">
        <v>433</v>
      </c>
      <c r="F7" s="445" t="s">
        <v>434</v>
      </c>
      <c r="G7" s="445" t="s">
        <v>435</v>
      </c>
      <c r="H7" s="433" t="s">
        <v>308</v>
      </c>
    </row>
    <row r="8" spans="1:8" ht="15.75" thickBot="1" x14ac:dyDescent="0.3">
      <c r="A8" s="434"/>
      <c r="B8" s="189" t="s">
        <v>12</v>
      </c>
      <c r="C8" s="189" t="s">
        <v>23</v>
      </c>
      <c r="D8" s="189" t="s">
        <v>23</v>
      </c>
      <c r="E8" s="446"/>
      <c r="F8" s="446"/>
      <c r="G8" s="446"/>
      <c r="H8" s="434"/>
    </row>
    <row r="9" spans="1:8" x14ac:dyDescent="0.25">
      <c r="A9" s="257"/>
      <c r="B9" s="258"/>
      <c r="C9" s="258"/>
      <c r="D9" s="351"/>
      <c r="E9" s="257"/>
      <c r="F9" s="257"/>
      <c r="G9" s="257"/>
      <c r="H9" s="257"/>
    </row>
    <row r="10" spans="1:8" ht="30" x14ac:dyDescent="0.25">
      <c r="A10" s="178">
        <v>1</v>
      </c>
      <c r="B10" s="213" t="s">
        <v>178</v>
      </c>
      <c r="C10" s="208"/>
      <c r="D10" s="348"/>
      <c r="E10" s="267"/>
      <c r="F10" s="267"/>
      <c r="G10" s="294"/>
      <c r="H10" s="134"/>
    </row>
    <row r="11" spans="1:8" ht="30" x14ac:dyDescent="0.25">
      <c r="A11" s="178">
        <v>2</v>
      </c>
      <c r="B11" s="213" t="s">
        <v>179</v>
      </c>
      <c r="C11" s="208"/>
      <c r="D11" s="348"/>
      <c r="E11" s="268"/>
      <c r="F11" s="268"/>
      <c r="G11" s="268"/>
      <c r="H11" s="134"/>
    </row>
    <row r="12" spans="1:8" ht="30" x14ac:dyDescent="0.25">
      <c r="A12" s="178">
        <v>3</v>
      </c>
      <c r="B12" s="213" t="s">
        <v>180</v>
      </c>
      <c r="C12" s="208"/>
      <c r="D12" s="348"/>
      <c r="E12" s="268"/>
      <c r="F12" s="268"/>
      <c r="G12" s="268"/>
      <c r="H12" s="134"/>
    </row>
    <row r="13" spans="1:8" ht="30" x14ac:dyDescent="0.25">
      <c r="A13" s="178">
        <v>4</v>
      </c>
      <c r="B13" s="213" t="s">
        <v>181</v>
      </c>
      <c r="C13" s="208"/>
      <c r="D13" s="348"/>
      <c r="E13" s="268"/>
      <c r="F13" s="268"/>
      <c r="G13" s="268"/>
      <c r="H13" s="134"/>
    </row>
    <row r="14" spans="1:8" ht="30" x14ac:dyDescent="0.25">
      <c r="A14" s="178">
        <v>5</v>
      </c>
      <c r="B14" s="213" t="s">
        <v>182</v>
      </c>
      <c r="C14" s="208"/>
      <c r="D14" s="348"/>
      <c r="E14" s="267"/>
      <c r="F14" s="267"/>
      <c r="G14" s="294"/>
      <c r="H14" s="134"/>
    </row>
    <row r="15" spans="1:8" ht="45" x14ac:dyDescent="0.25">
      <c r="A15" s="178">
        <v>6</v>
      </c>
      <c r="B15" s="213" t="s">
        <v>183</v>
      </c>
      <c r="C15" s="208"/>
      <c r="D15" s="348"/>
      <c r="E15" s="267"/>
      <c r="F15" s="267"/>
      <c r="G15" s="294"/>
      <c r="H15" s="134"/>
    </row>
    <row r="16" spans="1:8" x14ac:dyDescent="0.25">
      <c r="A16" s="178">
        <v>7</v>
      </c>
      <c r="B16" s="213" t="s">
        <v>184</v>
      </c>
      <c r="C16" s="208"/>
      <c r="D16" s="348"/>
      <c r="E16" s="267"/>
      <c r="F16" s="267"/>
      <c r="G16" s="294"/>
      <c r="H16" s="134"/>
    </row>
    <row r="17" spans="1:8" ht="30" x14ac:dyDescent="0.25">
      <c r="A17" s="178">
        <v>8</v>
      </c>
      <c r="B17" s="213" t="s">
        <v>185</v>
      </c>
      <c r="C17" s="208"/>
      <c r="D17" s="348"/>
      <c r="E17" s="267"/>
      <c r="F17" s="267"/>
      <c r="G17" s="294"/>
      <c r="H17" s="134"/>
    </row>
    <row r="18" spans="1:8" ht="30" x14ac:dyDescent="0.25">
      <c r="A18" s="178">
        <v>9</v>
      </c>
      <c r="B18" s="213" t="s">
        <v>186</v>
      </c>
      <c r="C18" s="208"/>
      <c r="D18" s="348"/>
      <c r="E18" s="267"/>
      <c r="F18" s="267"/>
      <c r="G18" s="295"/>
      <c r="H18" s="134"/>
    </row>
    <row r="19" spans="1:8" ht="30" x14ac:dyDescent="0.25">
      <c r="A19" s="178">
        <v>10</v>
      </c>
      <c r="B19" s="213" t="s">
        <v>187</v>
      </c>
      <c r="C19" s="208"/>
      <c r="D19" s="348"/>
      <c r="E19" s="267"/>
      <c r="F19" s="267"/>
      <c r="G19" s="294"/>
      <c r="H19" s="134"/>
    </row>
    <row r="20" spans="1:8" ht="30" x14ac:dyDescent="0.25">
      <c r="A20" s="178">
        <v>11</v>
      </c>
      <c r="B20" s="213" t="s">
        <v>188</v>
      </c>
      <c r="C20" s="208"/>
      <c r="D20" s="348"/>
      <c r="E20" s="267"/>
      <c r="F20" s="267"/>
      <c r="G20" s="294"/>
      <c r="H20" s="134"/>
    </row>
    <row r="21" spans="1:8" ht="30" x14ac:dyDescent="0.25">
      <c r="A21" s="178">
        <v>12</v>
      </c>
      <c r="B21" s="213" t="s">
        <v>189</v>
      </c>
      <c r="C21" s="208"/>
      <c r="D21" s="348"/>
      <c r="E21" s="267"/>
      <c r="F21" s="267"/>
      <c r="G21" s="294"/>
      <c r="H21" s="134"/>
    </row>
    <row r="22" spans="1:8" ht="30" x14ac:dyDescent="0.25">
      <c r="A22" s="178">
        <v>13</v>
      </c>
      <c r="B22" s="213" t="s">
        <v>190</v>
      </c>
      <c r="C22" s="208"/>
      <c r="D22" s="348"/>
      <c r="E22" s="267"/>
      <c r="F22" s="267"/>
      <c r="G22" s="294"/>
      <c r="H22" s="134"/>
    </row>
    <row r="23" spans="1:8" ht="30" x14ac:dyDescent="0.25">
      <c r="A23" s="178">
        <v>14</v>
      </c>
      <c r="B23" s="213" t="s">
        <v>191</v>
      </c>
      <c r="C23" s="208"/>
      <c r="D23" s="348"/>
      <c r="E23" s="268"/>
      <c r="F23" s="268"/>
      <c r="G23" s="268"/>
      <c r="H23" s="134"/>
    </row>
    <row r="24" spans="1:8" ht="30" x14ac:dyDescent="0.25">
      <c r="A24" s="178">
        <v>15</v>
      </c>
      <c r="B24" s="213" t="s">
        <v>192</v>
      </c>
      <c r="C24" s="208"/>
      <c r="D24" s="348"/>
      <c r="E24" s="268"/>
      <c r="F24" s="268"/>
      <c r="G24" s="268"/>
      <c r="H24" s="134"/>
    </row>
    <row r="25" spans="1:8" ht="30" x14ac:dyDescent="0.25">
      <c r="A25" s="178">
        <v>16</v>
      </c>
      <c r="B25" s="213" t="s">
        <v>193</v>
      </c>
      <c r="C25" s="208"/>
      <c r="D25" s="348"/>
      <c r="E25" s="268"/>
      <c r="F25" s="268"/>
      <c r="G25" s="268"/>
      <c r="H25" s="134"/>
    </row>
    <row r="26" spans="1:8" ht="30" x14ac:dyDescent="0.25">
      <c r="A26" s="178">
        <v>17</v>
      </c>
      <c r="B26" s="213" t="s">
        <v>194</v>
      </c>
      <c r="C26" s="208"/>
      <c r="D26" s="348"/>
      <c r="E26" s="267"/>
      <c r="F26" s="267"/>
      <c r="G26" s="295"/>
      <c r="H26" s="134"/>
    </row>
    <row r="27" spans="1:8" ht="30" x14ac:dyDescent="0.25">
      <c r="A27" s="178">
        <v>18</v>
      </c>
      <c r="B27" s="213" t="s">
        <v>195</v>
      </c>
      <c r="C27" s="208"/>
      <c r="D27" s="348"/>
      <c r="E27" s="267"/>
      <c r="F27" s="267"/>
      <c r="G27" s="295"/>
      <c r="H27" s="294"/>
    </row>
    <row r="28" spans="1:8" ht="30" x14ac:dyDescent="0.25">
      <c r="A28" s="178">
        <v>19</v>
      </c>
      <c r="B28" s="213" t="s">
        <v>196</v>
      </c>
      <c r="C28" s="208"/>
      <c r="D28" s="348"/>
      <c r="E28" s="267"/>
      <c r="F28" s="267"/>
      <c r="G28" s="294"/>
      <c r="H28" s="134"/>
    </row>
    <row r="29" spans="1:8" ht="30" x14ac:dyDescent="0.25">
      <c r="A29" s="178">
        <v>20</v>
      </c>
      <c r="B29" s="213" t="s">
        <v>197</v>
      </c>
      <c r="C29" s="208"/>
      <c r="D29" s="348"/>
      <c r="E29" s="267"/>
      <c r="F29" s="267"/>
      <c r="G29" s="294"/>
      <c r="H29" s="134"/>
    </row>
    <row r="30" spans="1:8" ht="30" x14ac:dyDescent="0.25">
      <c r="A30" s="178">
        <v>21</v>
      </c>
      <c r="B30" s="213" t="s">
        <v>198</v>
      </c>
      <c r="C30" s="208"/>
      <c r="D30" s="348"/>
      <c r="E30" s="268"/>
      <c r="F30" s="268"/>
      <c r="G30" s="268"/>
      <c r="H30" s="134"/>
    </row>
    <row r="31" spans="1:8" ht="30" x14ac:dyDescent="0.25">
      <c r="A31" s="178">
        <v>22</v>
      </c>
      <c r="B31" s="213" t="s">
        <v>199</v>
      </c>
      <c r="C31" s="208"/>
      <c r="D31" s="348"/>
      <c r="E31" s="268"/>
      <c r="F31" s="268"/>
      <c r="G31" s="268"/>
      <c r="H31" s="134"/>
    </row>
    <row r="32" spans="1:8" x14ac:dyDescent="0.25">
      <c r="A32" s="178">
        <v>23</v>
      </c>
      <c r="B32" s="213" t="s">
        <v>200</v>
      </c>
      <c r="C32" s="208"/>
      <c r="D32" s="348"/>
      <c r="E32" s="210"/>
      <c r="F32" s="210"/>
      <c r="G32" s="210"/>
      <c r="H32" s="134"/>
    </row>
    <row r="33" spans="1:8" ht="30" x14ac:dyDescent="0.25">
      <c r="A33" s="178">
        <v>24</v>
      </c>
      <c r="B33" s="213" t="s">
        <v>201</v>
      </c>
      <c r="C33" s="208"/>
      <c r="D33" s="348"/>
      <c r="E33" s="268"/>
      <c r="F33" s="268"/>
      <c r="G33" s="268"/>
      <c r="H33" s="134"/>
    </row>
    <row r="34" spans="1:8" ht="30" x14ac:dyDescent="0.25">
      <c r="A34" s="178">
        <v>25</v>
      </c>
      <c r="B34" s="213" t="s">
        <v>202</v>
      </c>
      <c r="C34" s="208"/>
      <c r="D34" s="348"/>
      <c r="E34" s="267"/>
      <c r="F34" s="267"/>
      <c r="G34" s="294"/>
      <c r="H34" s="134"/>
    </row>
    <row r="35" spans="1:8" ht="30" x14ac:dyDescent="0.25">
      <c r="A35" s="178">
        <v>26</v>
      </c>
      <c r="B35" s="213" t="s">
        <v>203</v>
      </c>
      <c r="C35" s="208"/>
      <c r="D35" s="348"/>
      <c r="E35" s="267"/>
      <c r="F35" s="267"/>
      <c r="G35" s="294"/>
      <c r="H35" s="134"/>
    </row>
    <row r="36" spans="1:8" ht="30" x14ac:dyDescent="0.25">
      <c r="A36" s="178">
        <v>27</v>
      </c>
      <c r="B36" s="213" t="s">
        <v>204</v>
      </c>
      <c r="C36" s="208"/>
      <c r="D36" s="348"/>
      <c r="E36" s="267"/>
      <c r="F36" s="267"/>
      <c r="G36" s="294"/>
      <c r="H36" s="134"/>
    </row>
    <row r="37" spans="1:8" ht="30" x14ac:dyDescent="0.25">
      <c r="A37" s="178">
        <v>28</v>
      </c>
      <c r="B37" s="213" t="s">
        <v>171</v>
      </c>
      <c r="C37" s="208"/>
      <c r="D37" s="348"/>
      <c r="E37" s="267"/>
      <c r="F37" s="267"/>
      <c r="G37" s="295"/>
      <c r="H37" s="134"/>
    </row>
    <row r="38" spans="1:8" ht="30" x14ac:dyDescent="0.25">
      <c r="A38" s="178">
        <v>29</v>
      </c>
      <c r="B38" s="213" t="s">
        <v>157</v>
      </c>
      <c r="C38" s="208"/>
      <c r="D38" s="348"/>
      <c r="E38" s="267"/>
      <c r="F38" s="267"/>
      <c r="G38" s="294"/>
      <c r="H38" s="134"/>
    </row>
    <row r="39" spans="1:8" ht="15.75" thickBot="1" x14ac:dyDescent="0.3">
      <c r="A39" s="237">
        <v>30</v>
      </c>
      <c r="B39" s="239" t="s">
        <v>260</v>
      </c>
      <c r="C39" s="238"/>
      <c r="D39" s="349"/>
      <c r="E39" s="308"/>
      <c r="F39" s="308"/>
      <c r="G39" s="353"/>
      <c r="H39" s="241"/>
    </row>
    <row r="40" spans="1:8" ht="30" x14ac:dyDescent="0.25">
      <c r="A40" s="351">
        <v>31</v>
      </c>
      <c r="B40" s="354" t="s">
        <v>205</v>
      </c>
      <c r="C40" s="355"/>
      <c r="D40" s="356"/>
      <c r="E40" s="357"/>
      <c r="F40" s="357"/>
      <c r="G40" s="357"/>
      <c r="H40" s="257"/>
    </row>
    <row r="41" spans="1:8" ht="30" x14ac:dyDescent="0.25">
      <c r="A41" s="178">
        <v>32</v>
      </c>
      <c r="B41" s="213" t="s">
        <v>206</v>
      </c>
      <c r="C41" s="208"/>
      <c r="D41" s="348"/>
      <c r="E41" s="267"/>
      <c r="F41" s="267"/>
      <c r="G41" s="294"/>
      <c r="H41" s="134"/>
    </row>
    <row r="42" spans="1:8" ht="30" x14ac:dyDescent="0.25">
      <c r="A42" s="178">
        <v>33</v>
      </c>
      <c r="B42" s="213" t="s">
        <v>207</v>
      </c>
      <c r="C42" s="208"/>
      <c r="D42" s="348"/>
      <c r="E42" s="267"/>
      <c r="F42" s="267"/>
      <c r="G42" s="294"/>
      <c r="H42" s="134"/>
    </row>
    <row r="43" spans="1:8" ht="30" x14ac:dyDescent="0.25">
      <c r="A43" s="178">
        <v>34</v>
      </c>
      <c r="B43" s="213" t="s">
        <v>208</v>
      </c>
      <c r="C43" s="208"/>
      <c r="D43" s="348"/>
      <c r="E43" s="267"/>
      <c r="F43" s="267"/>
      <c r="G43" s="294"/>
      <c r="H43" s="134"/>
    </row>
    <row r="44" spans="1:8" ht="30" x14ac:dyDescent="0.25">
      <c r="A44" s="178">
        <v>35</v>
      </c>
      <c r="B44" s="213" t="s">
        <v>209</v>
      </c>
      <c r="C44" s="208"/>
      <c r="D44" s="348"/>
      <c r="E44" s="267"/>
      <c r="F44" s="267"/>
      <c r="G44" s="294"/>
      <c r="H44" s="134"/>
    </row>
    <row r="45" spans="1:8" ht="15.75" thickBot="1" x14ac:dyDescent="0.3">
      <c r="A45" s="241"/>
      <c r="B45" s="274"/>
      <c r="C45" s="274"/>
      <c r="D45" s="237"/>
      <c r="E45" s="241"/>
      <c r="F45" s="241"/>
      <c r="G45" s="241"/>
      <c r="H45" s="241"/>
    </row>
    <row r="47" spans="1:8" ht="15.75" thickBot="1" x14ac:dyDescent="0.3"/>
    <row r="48" spans="1:8" ht="15.75" thickBot="1" x14ac:dyDescent="0.3">
      <c r="A48" s="345" t="s">
        <v>95</v>
      </c>
      <c r="B48" s="451" t="s">
        <v>242</v>
      </c>
      <c r="C48" s="451"/>
      <c r="D48" s="451"/>
      <c r="E48" s="451"/>
      <c r="F48" s="451"/>
      <c r="G48" s="451"/>
      <c r="H48" s="452"/>
    </row>
    <row r="49" spans="1:8" x14ac:dyDescent="0.25">
      <c r="A49" s="433" t="s">
        <v>10</v>
      </c>
      <c r="B49" s="186" t="s">
        <v>11</v>
      </c>
      <c r="C49" s="186" t="s">
        <v>432</v>
      </c>
      <c r="D49" s="186" t="s">
        <v>117</v>
      </c>
      <c r="E49" s="445" t="s">
        <v>433</v>
      </c>
      <c r="F49" s="445" t="s">
        <v>434</v>
      </c>
      <c r="G49" s="445" t="s">
        <v>435</v>
      </c>
      <c r="H49" s="433" t="s">
        <v>308</v>
      </c>
    </row>
    <row r="50" spans="1:8" ht="15.75" thickBot="1" x14ac:dyDescent="0.3">
      <c r="A50" s="434"/>
      <c r="B50" s="189" t="s">
        <v>12</v>
      </c>
      <c r="C50" s="189" t="s">
        <v>23</v>
      </c>
      <c r="D50" s="189" t="s">
        <v>23</v>
      </c>
      <c r="E50" s="446"/>
      <c r="F50" s="446"/>
      <c r="G50" s="446"/>
      <c r="H50" s="434"/>
    </row>
    <row r="51" spans="1:8" x14ac:dyDescent="0.25">
      <c r="A51" s="135"/>
      <c r="B51" s="298"/>
      <c r="C51" s="302"/>
      <c r="D51" s="303"/>
      <c r="E51" s="301"/>
      <c r="F51" s="301"/>
      <c r="G51" s="302"/>
      <c r="H51" s="303"/>
    </row>
    <row r="52" spans="1:8" x14ac:dyDescent="0.25">
      <c r="A52" s="203" t="s">
        <v>32</v>
      </c>
      <c r="B52" s="205" t="s">
        <v>215</v>
      </c>
      <c r="C52" s="134"/>
      <c r="D52" s="178"/>
      <c r="E52" s="134"/>
      <c r="F52" s="134"/>
      <c r="G52" s="134"/>
      <c r="H52" s="134"/>
    </row>
    <row r="53" spans="1:8" ht="30" x14ac:dyDescent="0.25">
      <c r="A53" s="178">
        <v>1</v>
      </c>
      <c r="B53" s="213" t="s">
        <v>214</v>
      </c>
      <c r="C53" s="294" t="s">
        <v>394</v>
      </c>
      <c r="D53" s="352" t="s">
        <v>331</v>
      </c>
      <c r="E53" s="181"/>
      <c r="F53" s="181"/>
      <c r="G53" s="294"/>
      <c r="H53" s="294"/>
    </row>
    <row r="54" spans="1:8" ht="30" x14ac:dyDescent="0.25">
      <c r="A54" s="178">
        <v>2</v>
      </c>
      <c r="B54" s="213" t="s">
        <v>216</v>
      </c>
      <c r="C54" s="294" t="s">
        <v>314</v>
      </c>
      <c r="D54" s="352" t="s">
        <v>331</v>
      </c>
      <c r="E54" s="181"/>
      <c r="F54" s="181"/>
      <c r="G54" s="294"/>
      <c r="H54" s="294"/>
    </row>
    <row r="55" spans="1:8" x14ac:dyDescent="0.25">
      <c r="A55" s="203" t="s">
        <v>33</v>
      </c>
      <c r="B55" s="212" t="s">
        <v>31</v>
      </c>
      <c r="C55" s="294"/>
      <c r="D55" s="178"/>
      <c r="E55" s="267"/>
      <c r="F55" s="267"/>
      <c r="G55" s="294"/>
      <c r="H55" s="134"/>
    </row>
    <row r="56" spans="1:8" ht="30" x14ac:dyDescent="0.25">
      <c r="A56" s="178">
        <v>3</v>
      </c>
      <c r="B56" s="213" t="s">
        <v>219</v>
      </c>
      <c r="C56" s="294" t="s">
        <v>317</v>
      </c>
      <c r="D56" s="178" t="s">
        <v>324</v>
      </c>
      <c r="E56" s="181"/>
      <c r="F56" s="181"/>
      <c r="G56" s="294"/>
      <c r="H56" s="134"/>
    </row>
    <row r="57" spans="1:8" ht="30" x14ac:dyDescent="0.25">
      <c r="A57" s="178">
        <v>4</v>
      </c>
      <c r="B57" s="213" t="s">
        <v>220</v>
      </c>
      <c r="C57" s="294" t="s">
        <v>403</v>
      </c>
      <c r="D57" s="178" t="s">
        <v>324</v>
      </c>
      <c r="E57" s="181"/>
      <c r="F57" s="181"/>
      <c r="G57" s="294"/>
      <c r="H57" s="134"/>
    </row>
    <row r="58" spans="1:8" ht="30" x14ac:dyDescent="0.25">
      <c r="A58" s="178">
        <v>5</v>
      </c>
      <c r="B58" s="213" t="s">
        <v>221</v>
      </c>
      <c r="C58" s="294" t="s">
        <v>318</v>
      </c>
      <c r="D58" s="178" t="s">
        <v>332</v>
      </c>
      <c r="E58" s="181"/>
      <c r="F58" s="181"/>
      <c r="G58" s="294"/>
      <c r="H58" s="134"/>
    </row>
    <row r="59" spans="1:8" ht="30" x14ac:dyDescent="0.25">
      <c r="A59" s="178">
        <v>6</v>
      </c>
      <c r="B59" s="213" t="s">
        <v>222</v>
      </c>
      <c r="C59" s="294" t="s">
        <v>395</v>
      </c>
      <c r="D59" s="178" t="s">
        <v>332</v>
      </c>
      <c r="E59" s="181"/>
      <c r="F59" s="181"/>
      <c r="G59" s="294"/>
      <c r="H59" s="134"/>
    </row>
    <row r="60" spans="1:8" ht="30" x14ac:dyDescent="0.25">
      <c r="A60" s="178">
        <v>7</v>
      </c>
      <c r="B60" s="213" t="s">
        <v>223</v>
      </c>
      <c r="C60" s="294" t="s">
        <v>315</v>
      </c>
      <c r="D60" s="352" t="s">
        <v>331</v>
      </c>
      <c r="E60" s="181"/>
      <c r="F60" s="181"/>
      <c r="G60" s="294"/>
      <c r="H60" s="294"/>
    </row>
    <row r="61" spans="1:8" ht="30" x14ac:dyDescent="0.25">
      <c r="A61" s="178">
        <v>8</v>
      </c>
      <c r="B61" s="213" t="s">
        <v>224</v>
      </c>
      <c r="C61" s="294" t="s">
        <v>329</v>
      </c>
      <c r="D61" s="352" t="s">
        <v>331</v>
      </c>
      <c r="E61" s="181"/>
      <c r="F61" s="181"/>
      <c r="G61" s="294"/>
      <c r="H61" s="294"/>
    </row>
    <row r="62" spans="1:8" ht="30" x14ac:dyDescent="0.25">
      <c r="A62" s="178">
        <v>9</v>
      </c>
      <c r="B62" s="213" t="s">
        <v>225</v>
      </c>
      <c r="C62" s="294" t="s">
        <v>344</v>
      </c>
      <c r="D62" s="352" t="s">
        <v>331</v>
      </c>
      <c r="E62" s="181"/>
      <c r="F62" s="181"/>
      <c r="G62" s="294"/>
      <c r="H62" s="294"/>
    </row>
    <row r="63" spans="1:8" ht="30" x14ac:dyDescent="0.25">
      <c r="A63" s="178">
        <v>10</v>
      </c>
      <c r="B63" s="213" t="s">
        <v>226</v>
      </c>
      <c r="C63" s="294" t="s">
        <v>330</v>
      </c>
      <c r="D63" s="352" t="s">
        <v>331</v>
      </c>
      <c r="E63" s="181"/>
      <c r="F63" s="181"/>
      <c r="G63" s="294"/>
      <c r="H63" s="294"/>
    </row>
    <row r="64" spans="1:8" ht="30" x14ac:dyDescent="0.25">
      <c r="A64" s="178">
        <v>11</v>
      </c>
      <c r="B64" s="213" t="s">
        <v>171</v>
      </c>
      <c r="C64" s="294" t="s">
        <v>328</v>
      </c>
      <c r="D64" s="352" t="s">
        <v>331</v>
      </c>
      <c r="E64" s="181"/>
      <c r="F64" s="181"/>
      <c r="G64" s="294"/>
      <c r="H64" s="294"/>
    </row>
    <row r="65" spans="1:8" x14ac:dyDescent="0.25">
      <c r="A65" s="178"/>
      <c r="B65" s="205" t="s">
        <v>76</v>
      </c>
      <c r="C65" s="294"/>
      <c r="D65" s="178"/>
      <c r="E65" s="267"/>
      <c r="F65" s="267"/>
      <c r="G65" s="294"/>
      <c r="H65" s="134"/>
    </row>
    <row r="66" spans="1:8" ht="30" x14ac:dyDescent="0.25">
      <c r="A66" s="178">
        <v>1</v>
      </c>
      <c r="B66" s="213" t="s">
        <v>229</v>
      </c>
      <c r="C66" s="294"/>
      <c r="D66" s="178"/>
      <c r="E66" s="267"/>
      <c r="F66" s="267"/>
      <c r="G66" s="294"/>
      <c r="H66" s="134"/>
    </row>
    <row r="67" spans="1:8" x14ac:dyDescent="0.25">
      <c r="A67" s="178"/>
      <c r="B67" s="205" t="s">
        <v>210</v>
      </c>
      <c r="C67" s="294"/>
      <c r="D67" s="178"/>
      <c r="E67" s="267"/>
      <c r="F67" s="267"/>
      <c r="G67" s="294"/>
      <c r="H67" s="134"/>
    </row>
    <row r="68" spans="1:8" x14ac:dyDescent="0.25">
      <c r="A68" s="226"/>
      <c r="B68" s="273" t="s">
        <v>211</v>
      </c>
      <c r="C68" s="184"/>
      <c r="D68" s="226"/>
      <c r="E68" s="305"/>
      <c r="F68" s="305"/>
      <c r="G68" s="184"/>
      <c r="H68" s="184"/>
    </row>
    <row r="69" spans="1:8" ht="30" x14ac:dyDescent="0.25">
      <c r="A69" s="178">
        <v>1</v>
      </c>
      <c r="B69" s="213" t="s">
        <v>212</v>
      </c>
      <c r="C69" s="294"/>
      <c r="D69" s="178"/>
      <c r="E69" s="267"/>
      <c r="F69" s="267"/>
      <c r="G69" s="294"/>
      <c r="H69" s="134"/>
    </row>
    <row r="70" spans="1:8" ht="30" x14ac:dyDescent="0.25">
      <c r="A70" s="178">
        <v>2</v>
      </c>
      <c r="B70" s="213" t="s">
        <v>213</v>
      </c>
      <c r="C70" s="134"/>
      <c r="D70" s="178"/>
      <c r="E70" s="267"/>
      <c r="F70" s="267"/>
      <c r="G70" s="134"/>
      <c r="H70" s="134"/>
    </row>
    <row r="71" spans="1:8" ht="15.75" thickBot="1" x14ac:dyDescent="0.3">
      <c r="A71" s="237"/>
      <c r="B71" s="239"/>
      <c r="C71" s="241"/>
      <c r="D71" s="237"/>
      <c r="E71" s="308"/>
      <c r="F71" s="308"/>
      <c r="G71" s="241"/>
      <c r="H71" s="241"/>
    </row>
    <row r="72" spans="1:8" ht="15.75" thickBot="1" x14ac:dyDescent="0.3">
      <c r="A72" s="309"/>
      <c r="B72" s="310"/>
      <c r="C72" s="309"/>
      <c r="D72" s="312"/>
      <c r="E72" s="313"/>
      <c r="F72" s="313"/>
      <c r="G72" s="314"/>
      <c r="H72" s="314"/>
    </row>
    <row r="73" spans="1:8" ht="15.75" thickBot="1" x14ac:dyDescent="0.3">
      <c r="A73" s="345" t="s">
        <v>97</v>
      </c>
      <c r="B73" s="290" t="s">
        <v>243</v>
      </c>
      <c r="C73" s="290"/>
      <c r="D73" s="346"/>
      <c r="E73" s="290"/>
      <c r="F73" s="290"/>
      <c r="G73" s="290"/>
      <c r="H73" s="291"/>
    </row>
    <row r="74" spans="1:8" x14ac:dyDescent="0.25">
      <c r="A74" s="433" t="s">
        <v>10</v>
      </c>
      <c r="B74" s="186" t="s">
        <v>11</v>
      </c>
      <c r="C74" s="186" t="s">
        <v>432</v>
      </c>
      <c r="D74" s="186" t="s">
        <v>117</v>
      </c>
      <c r="E74" s="445" t="s">
        <v>433</v>
      </c>
      <c r="F74" s="445" t="s">
        <v>434</v>
      </c>
      <c r="G74" s="445" t="s">
        <v>435</v>
      </c>
      <c r="H74" s="433" t="s">
        <v>308</v>
      </c>
    </row>
    <row r="75" spans="1:8" ht="15.75" thickBot="1" x14ac:dyDescent="0.3">
      <c r="A75" s="434"/>
      <c r="B75" s="189" t="s">
        <v>12</v>
      </c>
      <c r="C75" s="189" t="s">
        <v>23</v>
      </c>
      <c r="D75" s="189" t="s">
        <v>23</v>
      </c>
      <c r="E75" s="446"/>
      <c r="F75" s="446"/>
      <c r="G75" s="446"/>
      <c r="H75" s="434"/>
    </row>
    <row r="76" spans="1:8" x14ac:dyDescent="0.25">
      <c r="A76" s="203"/>
      <c r="B76" s="205"/>
      <c r="C76" s="134"/>
      <c r="D76" s="178"/>
      <c r="E76" s="134"/>
      <c r="F76" s="134"/>
      <c r="G76" s="134"/>
      <c r="H76" s="134"/>
    </row>
    <row r="77" spans="1:8" x14ac:dyDescent="0.25">
      <c r="A77" s="203" t="s">
        <v>32</v>
      </c>
      <c r="B77" s="212" t="s">
        <v>42</v>
      </c>
      <c r="C77" s="134"/>
      <c r="D77" s="348"/>
      <c r="E77" s="181"/>
      <c r="F77" s="181"/>
      <c r="G77" s="134"/>
      <c r="H77" s="134"/>
    </row>
    <row r="78" spans="1:8" x14ac:dyDescent="0.25">
      <c r="A78" s="178">
        <v>1</v>
      </c>
      <c r="B78" s="213" t="s">
        <v>147</v>
      </c>
      <c r="C78" s="134" t="s">
        <v>326</v>
      </c>
      <c r="D78" s="178" t="s">
        <v>327</v>
      </c>
      <c r="E78" s="181"/>
      <c r="F78" s="181"/>
      <c r="G78" s="134"/>
      <c r="H78" s="134"/>
    </row>
    <row r="79" spans="1:8" ht="30" x14ac:dyDescent="0.25">
      <c r="A79" s="178">
        <v>2</v>
      </c>
      <c r="B79" s="213" t="s">
        <v>148</v>
      </c>
      <c r="C79" s="294" t="s">
        <v>393</v>
      </c>
      <c r="D79" s="178" t="s">
        <v>111</v>
      </c>
      <c r="E79" s="181"/>
      <c r="F79" s="181"/>
      <c r="G79" s="294"/>
      <c r="H79" s="134"/>
    </row>
    <row r="80" spans="1:8" ht="30" x14ac:dyDescent="0.25">
      <c r="A80" s="203" t="s">
        <v>33</v>
      </c>
      <c r="B80" s="212" t="s">
        <v>77</v>
      </c>
      <c r="C80" s="134"/>
      <c r="D80" s="348"/>
      <c r="E80" s="181"/>
      <c r="F80" s="181"/>
      <c r="G80" s="134"/>
      <c r="H80" s="134"/>
    </row>
    <row r="81" spans="1:8" ht="30" x14ac:dyDescent="0.25">
      <c r="A81" s="178">
        <v>3</v>
      </c>
      <c r="B81" s="213" t="s">
        <v>150</v>
      </c>
      <c r="C81" s="134"/>
      <c r="D81" s="348"/>
      <c r="E81" s="181"/>
      <c r="F81" s="181"/>
      <c r="G81" s="134"/>
      <c r="H81" s="134"/>
    </row>
    <row r="82" spans="1:8" ht="15.75" thickBot="1" x14ac:dyDescent="0.3">
      <c r="A82" s="237"/>
      <c r="B82" s="239"/>
      <c r="C82" s="241"/>
      <c r="D82" s="349"/>
      <c r="E82" s="242"/>
      <c r="F82" s="242"/>
      <c r="G82" s="241"/>
      <c r="H82" s="241"/>
    </row>
    <row r="83" spans="1:8" ht="15.75" thickBot="1" x14ac:dyDescent="0.3">
      <c r="B83" s="278"/>
    </row>
    <row r="84" spans="1:8" ht="15.75" thickBot="1" x14ac:dyDescent="0.3">
      <c r="A84" s="345" t="s">
        <v>99</v>
      </c>
      <c r="B84" s="290" t="s">
        <v>244</v>
      </c>
      <c r="C84" s="290"/>
      <c r="D84" s="346"/>
      <c r="E84" s="290"/>
      <c r="F84" s="290"/>
      <c r="G84" s="290"/>
      <c r="H84" s="291"/>
    </row>
    <row r="85" spans="1:8" x14ac:dyDescent="0.25">
      <c r="A85" s="433" t="s">
        <v>10</v>
      </c>
      <c r="B85" s="186" t="s">
        <v>11</v>
      </c>
      <c r="C85" s="186" t="s">
        <v>432</v>
      </c>
      <c r="D85" s="186" t="s">
        <v>117</v>
      </c>
      <c r="E85" s="445" t="s">
        <v>433</v>
      </c>
      <c r="F85" s="445" t="s">
        <v>434</v>
      </c>
      <c r="G85" s="445" t="s">
        <v>435</v>
      </c>
      <c r="H85" s="433" t="s">
        <v>308</v>
      </c>
    </row>
    <row r="86" spans="1:8" ht="15.75" thickBot="1" x14ac:dyDescent="0.3">
      <c r="A86" s="434"/>
      <c r="B86" s="189" t="s">
        <v>12</v>
      </c>
      <c r="C86" s="189" t="s">
        <v>23</v>
      </c>
      <c r="D86" s="189" t="s">
        <v>23</v>
      </c>
      <c r="E86" s="446"/>
      <c r="F86" s="446"/>
      <c r="G86" s="446"/>
      <c r="H86" s="434"/>
    </row>
    <row r="87" spans="1:8" x14ac:dyDescent="0.25">
      <c r="A87" s="203"/>
      <c r="B87" s="205"/>
      <c r="C87" s="134"/>
      <c r="D87" s="178"/>
      <c r="E87" s="134"/>
      <c r="F87" s="134"/>
      <c r="G87" s="134"/>
      <c r="H87" s="294"/>
    </row>
    <row r="88" spans="1:8" x14ac:dyDescent="0.25">
      <c r="A88" s="203"/>
      <c r="B88" s="205" t="s">
        <v>43</v>
      </c>
      <c r="C88" s="134"/>
      <c r="D88" s="178"/>
      <c r="E88" s="134"/>
      <c r="F88" s="134"/>
      <c r="G88" s="134"/>
      <c r="H88" s="294"/>
    </row>
    <row r="89" spans="1:8" ht="30" x14ac:dyDescent="0.25">
      <c r="A89" s="178">
        <v>1</v>
      </c>
      <c r="B89" s="213" t="s">
        <v>152</v>
      </c>
      <c r="C89" s="294" t="s">
        <v>325</v>
      </c>
      <c r="D89" s="352" t="s">
        <v>331</v>
      </c>
      <c r="E89" s="181"/>
      <c r="F89" s="181"/>
      <c r="G89" s="294"/>
      <c r="H89" s="294"/>
    </row>
    <row r="90" spans="1:8" ht="30" x14ac:dyDescent="0.25">
      <c r="A90" s="178">
        <v>2</v>
      </c>
      <c r="B90" s="213" t="s">
        <v>154</v>
      </c>
      <c r="C90" s="294" t="s">
        <v>343</v>
      </c>
      <c r="D90" s="352" t="s">
        <v>331</v>
      </c>
      <c r="E90" s="181"/>
      <c r="F90" s="181"/>
      <c r="G90" s="294"/>
      <c r="H90" s="294"/>
    </row>
    <row r="91" spans="1:8" ht="30" x14ac:dyDescent="0.25">
      <c r="A91" s="178">
        <v>3</v>
      </c>
      <c r="B91" s="213" t="s">
        <v>153</v>
      </c>
      <c r="C91" s="294" t="s">
        <v>320</v>
      </c>
      <c r="D91" s="352" t="s">
        <v>312</v>
      </c>
      <c r="E91" s="181"/>
      <c r="F91" s="181"/>
      <c r="G91" s="294"/>
      <c r="H91" s="294"/>
    </row>
    <row r="92" spans="1:8" ht="30" x14ac:dyDescent="0.25">
      <c r="A92" s="178">
        <v>4</v>
      </c>
      <c r="B92" s="213" t="s">
        <v>392</v>
      </c>
      <c r="C92" s="134" t="s">
        <v>321</v>
      </c>
      <c r="D92" s="352" t="s">
        <v>312</v>
      </c>
      <c r="E92" s="181"/>
      <c r="F92" s="181"/>
      <c r="G92" s="134"/>
      <c r="H92" s="294"/>
    </row>
    <row r="93" spans="1:8" ht="30" x14ac:dyDescent="0.25">
      <c r="A93" s="178">
        <v>5</v>
      </c>
      <c r="B93" s="213" t="s">
        <v>156</v>
      </c>
      <c r="C93" s="134" t="s">
        <v>422</v>
      </c>
      <c r="D93" s="352" t="s">
        <v>331</v>
      </c>
      <c r="E93" s="181"/>
      <c r="F93" s="181"/>
      <c r="G93" s="134"/>
      <c r="H93" s="294"/>
    </row>
    <row r="94" spans="1:8" ht="30" x14ac:dyDescent="0.25">
      <c r="A94" s="178">
        <v>6</v>
      </c>
      <c r="B94" s="213" t="s">
        <v>157</v>
      </c>
      <c r="C94" s="134" t="s">
        <v>423</v>
      </c>
      <c r="D94" s="352" t="s">
        <v>332</v>
      </c>
      <c r="E94" s="181"/>
      <c r="F94" s="181"/>
      <c r="G94" s="134"/>
      <c r="H94" s="294"/>
    </row>
    <row r="95" spans="1:8" ht="30" x14ac:dyDescent="0.25">
      <c r="A95" s="178">
        <v>7</v>
      </c>
      <c r="B95" s="213" t="s">
        <v>390</v>
      </c>
      <c r="C95" s="134" t="s">
        <v>323</v>
      </c>
      <c r="D95" s="352" t="s">
        <v>312</v>
      </c>
      <c r="E95" s="181"/>
      <c r="F95" s="181"/>
      <c r="G95" s="134"/>
      <c r="H95" s="294"/>
    </row>
    <row r="96" spans="1:8" ht="30" x14ac:dyDescent="0.25">
      <c r="A96" s="178">
        <v>8</v>
      </c>
      <c r="B96" s="213" t="s">
        <v>294</v>
      </c>
      <c r="C96" s="134" t="s">
        <v>322</v>
      </c>
      <c r="D96" s="352" t="s">
        <v>312</v>
      </c>
      <c r="E96" s="181"/>
      <c r="F96" s="181"/>
      <c r="G96" s="134"/>
      <c r="H96" s="294"/>
    </row>
    <row r="97" spans="1:8" ht="30" x14ac:dyDescent="0.25">
      <c r="A97" s="178">
        <v>9</v>
      </c>
      <c r="B97" s="213" t="s">
        <v>391</v>
      </c>
      <c r="C97" s="134" t="s">
        <v>388</v>
      </c>
      <c r="D97" s="352" t="s">
        <v>312</v>
      </c>
      <c r="E97" s="181"/>
      <c r="F97" s="181"/>
      <c r="G97" s="134"/>
      <c r="H97" s="294"/>
    </row>
    <row r="98" spans="1:8" ht="45" x14ac:dyDescent="0.25">
      <c r="A98" s="178">
        <v>10</v>
      </c>
      <c r="B98" s="213" t="s">
        <v>160</v>
      </c>
      <c r="C98" s="134" t="s">
        <v>316</v>
      </c>
      <c r="D98" s="352" t="s">
        <v>324</v>
      </c>
      <c r="E98" s="181"/>
      <c r="F98" s="181"/>
      <c r="G98" s="134"/>
      <c r="H98" s="294"/>
    </row>
    <row r="99" spans="1:8" ht="45" x14ac:dyDescent="0.25">
      <c r="A99" s="178">
        <v>11</v>
      </c>
      <c r="B99" s="213" t="s">
        <v>161</v>
      </c>
      <c r="C99" s="134" t="s">
        <v>313</v>
      </c>
      <c r="D99" s="352" t="s">
        <v>312</v>
      </c>
      <c r="E99" s="181"/>
      <c r="F99" s="181"/>
      <c r="G99" s="134"/>
      <c r="H99" s="294"/>
    </row>
    <row r="100" spans="1:8" ht="45" x14ac:dyDescent="0.25">
      <c r="A100" s="178">
        <v>12</v>
      </c>
      <c r="B100" s="213" t="s">
        <v>162</v>
      </c>
      <c r="C100" s="134" t="s">
        <v>319</v>
      </c>
      <c r="D100" s="352" t="s">
        <v>331</v>
      </c>
      <c r="E100" s="181"/>
      <c r="F100" s="181"/>
      <c r="G100" s="134"/>
      <c r="H100" s="294"/>
    </row>
    <row r="101" spans="1:8" ht="15.75" thickBot="1" x14ac:dyDescent="0.3">
      <c r="A101" s="241"/>
      <c r="B101" s="274"/>
      <c r="C101" s="241"/>
      <c r="D101" s="237"/>
      <c r="E101" s="241"/>
      <c r="F101" s="241"/>
      <c r="G101" s="241"/>
      <c r="H101" s="241"/>
    </row>
    <row r="102" spans="1:8" x14ac:dyDescent="0.25">
      <c r="B102" s="278"/>
    </row>
  </sheetData>
  <mergeCells count="25">
    <mergeCell ref="A7:A8"/>
    <mergeCell ref="F7:F8"/>
    <mergeCell ref="E7:E8"/>
    <mergeCell ref="H7:H8"/>
    <mergeCell ref="G49:G50"/>
    <mergeCell ref="B48:H48"/>
    <mergeCell ref="A49:A50"/>
    <mergeCell ref="F49:F50"/>
    <mergeCell ref="E49:E50"/>
    <mergeCell ref="H49:H50"/>
    <mergeCell ref="B1:H1"/>
    <mergeCell ref="B2:H2"/>
    <mergeCell ref="B3:H3"/>
    <mergeCell ref="B4:H4"/>
    <mergeCell ref="G7:G8"/>
    <mergeCell ref="A85:A86"/>
    <mergeCell ref="G85:G86"/>
    <mergeCell ref="E85:E86"/>
    <mergeCell ref="H85:H86"/>
    <mergeCell ref="F85:F86"/>
    <mergeCell ref="A74:A75"/>
    <mergeCell ref="F74:F75"/>
    <mergeCell ref="E74:E75"/>
    <mergeCell ref="H74:H75"/>
    <mergeCell ref="G74:G75"/>
  </mergeCells>
  <printOptions horizontalCentered="1"/>
  <pageMargins left="0.31496062992125984" right="0.31496062992125984" top="0.55118110236220474" bottom="0.35433070866141736" header="0.31496062992125984" footer="0.31496062992125984"/>
  <pageSetup paperSize="5" scale="89" orientation="portrait" horizontalDpi="0" verticalDpi="0" r:id="rId1"/>
  <rowBreaks count="2" manualBreakCount="2">
    <brk id="39" max="7" man="1"/>
    <brk id="8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zoomScaleNormal="100" zoomScaleSheetLayoutView="100" workbookViewId="0">
      <selection activeCell="F13" sqref="F13"/>
    </sheetView>
  </sheetViews>
  <sheetFormatPr defaultRowHeight="15" x14ac:dyDescent="0.25"/>
  <cols>
    <col min="1" max="1" width="7" style="131" customWidth="1"/>
    <col min="2" max="2" width="37.7109375" style="131" customWidth="1"/>
    <col min="3" max="3" width="12.7109375" style="131" hidden="1" customWidth="1"/>
    <col min="4" max="6" width="17.5703125" style="185" customWidth="1"/>
    <col min="7" max="7" width="28.7109375" style="185" customWidth="1"/>
    <col min="8" max="8" width="6.28515625" style="185" hidden="1" customWidth="1"/>
    <col min="9" max="9" width="31.42578125" style="185" hidden="1" customWidth="1"/>
    <col min="10" max="10" width="14.5703125" style="131" hidden="1" customWidth="1"/>
    <col min="11" max="11" width="19.28515625" style="131" customWidth="1"/>
    <col min="12" max="12" width="11.140625" style="131" customWidth="1"/>
    <col min="13" max="16384" width="9.140625" style="82"/>
  </cols>
  <sheetData>
    <row r="1" spans="1:13" ht="21" x14ac:dyDescent="0.25">
      <c r="B1" s="453" t="s">
        <v>0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</row>
    <row r="2" spans="1:13" ht="21" x14ac:dyDescent="0.25">
      <c r="B2" s="453" t="s">
        <v>1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</row>
    <row r="3" spans="1:13" ht="21" x14ac:dyDescent="0.25">
      <c r="B3" s="453" t="s">
        <v>2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</row>
    <row r="4" spans="1:13" ht="21" x14ac:dyDescent="0.25">
      <c r="B4" s="453" t="s">
        <v>83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</row>
    <row r="6" spans="1:13" ht="15.75" thickBot="1" x14ac:dyDescent="0.3"/>
    <row r="7" spans="1:13" x14ac:dyDescent="0.25">
      <c r="A7" s="433" t="s">
        <v>10</v>
      </c>
      <c r="B7" s="186" t="s">
        <v>11</v>
      </c>
      <c r="C7" s="186" t="s">
        <v>15</v>
      </c>
      <c r="D7" s="187" t="s">
        <v>39</v>
      </c>
      <c r="E7" s="187" t="s">
        <v>39</v>
      </c>
      <c r="F7" s="187" t="s">
        <v>39</v>
      </c>
      <c r="G7" s="458" t="s">
        <v>23</v>
      </c>
      <c r="H7" s="454" t="s">
        <v>20</v>
      </c>
      <c r="I7" s="455"/>
      <c r="J7" s="433" t="s">
        <v>63</v>
      </c>
      <c r="K7" s="287" t="s">
        <v>117</v>
      </c>
      <c r="L7" s="433" t="s">
        <v>28</v>
      </c>
      <c r="M7" s="256"/>
    </row>
    <row r="8" spans="1:13" ht="15.75" thickBot="1" x14ac:dyDescent="0.3">
      <c r="A8" s="434"/>
      <c r="B8" s="189" t="s">
        <v>12</v>
      </c>
      <c r="C8" s="189" t="s">
        <v>16</v>
      </c>
      <c r="D8" s="190" t="s">
        <v>70</v>
      </c>
      <c r="E8" s="190" t="s">
        <v>143</v>
      </c>
      <c r="F8" s="190" t="s">
        <v>40</v>
      </c>
      <c r="G8" s="459"/>
      <c r="H8" s="456"/>
      <c r="I8" s="457"/>
      <c r="J8" s="434"/>
      <c r="K8" s="288" t="s">
        <v>23</v>
      </c>
      <c r="L8" s="434"/>
    </row>
    <row r="9" spans="1:13" x14ac:dyDescent="0.25">
      <c r="A9" s="257"/>
      <c r="B9" s="258"/>
      <c r="C9" s="257"/>
      <c r="D9" s="259"/>
      <c r="E9" s="259"/>
      <c r="F9" s="259"/>
      <c r="G9" s="260"/>
      <c r="H9" s="260"/>
      <c r="I9" s="261"/>
      <c r="J9" s="257"/>
      <c r="K9" s="257"/>
      <c r="L9" s="257"/>
    </row>
    <row r="10" spans="1:13" x14ac:dyDescent="0.25">
      <c r="A10" s="203" t="s">
        <v>32</v>
      </c>
      <c r="B10" s="205" t="s">
        <v>122</v>
      </c>
      <c r="C10" s="178"/>
      <c r="D10" s="210">
        <f>SUM(D11:D20)</f>
        <v>3266761000</v>
      </c>
      <c r="E10" s="210"/>
      <c r="F10" s="210"/>
      <c r="G10" s="262"/>
      <c r="H10" s="262"/>
      <c r="I10" s="263"/>
      <c r="J10" s="134"/>
      <c r="K10" s="134"/>
      <c r="L10" s="134"/>
    </row>
    <row r="11" spans="1:13" s="401" customFormat="1" ht="30" x14ac:dyDescent="0.25">
      <c r="A11" s="394">
        <v>1</v>
      </c>
      <c r="B11" s="393" t="str">
        <f>Pembangunan!B12</f>
        <v>Jalan Sipon sampai Nyapah Kantor Kel. Nyapah Kec. Walantaka</v>
      </c>
      <c r="C11" s="394" t="s">
        <v>38</v>
      </c>
      <c r="D11" s="395">
        <f>Pembangunan!C12</f>
        <v>300000000</v>
      </c>
      <c r="E11" s="395"/>
      <c r="F11" s="395"/>
      <c r="G11" s="427"/>
      <c r="H11" s="423"/>
      <c r="I11" s="424"/>
      <c r="J11" s="425"/>
      <c r="K11" s="425"/>
      <c r="L11" s="399"/>
    </row>
    <row r="12" spans="1:13" ht="30" x14ac:dyDescent="0.25">
      <c r="A12" s="178">
        <v>2</v>
      </c>
      <c r="B12" s="213" t="str">
        <f>Pembangunan!B13</f>
        <v>Jalan kampung nyapah pasar barat RT.01/01 Kel. Nyapah Kec. Walantaka</v>
      </c>
      <c r="C12" s="178" t="s">
        <v>38</v>
      </c>
      <c r="D12" s="210">
        <f>Pembangunan!C13</f>
        <v>300000000</v>
      </c>
      <c r="E12" s="210"/>
      <c r="F12" s="210"/>
      <c r="G12" s="264"/>
      <c r="H12" s="265"/>
      <c r="I12" s="266"/>
      <c r="J12" s="267"/>
      <c r="K12" s="267"/>
      <c r="L12" s="134"/>
    </row>
    <row r="13" spans="1:13" s="401" customFormat="1" ht="30" x14ac:dyDescent="0.25">
      <c r="A13" s="394">
        <v>3</v>
      </c>
      <c r="B13" s="393" t="str">
        <f>Pembangunan!B14</f>
        <v>Kp. Cigoer Barat RT. 03/05 Kel. Nyapah Kec. Walantaka</v>
      </c>
      <c r="C13" s="394" t="s">
        <v>38</v>
      </c>
      <c r="D13" s="395">
        <f>Pembangunan!C14</f>
        <v>241500000</v>
      </c>
      <c r="E13" s="395"/>
      <c r="F13" s="395"/>
      <c r="G13" s="427"/>
      <c r="H13" s="423"/>
      <c r="I13" s="424"/>
      <c r="J13" s="425"/>
      <c r="K13" s="425"/>
      <c r="L13" s="399"/>
    </row>
    <row r="14" spans="1:13" ht="30" x14ac:dyDescent="0.25">
      <c r="A14" s="178">
        <v>4</v>
      </c>
      <c r="B14" s="213" t="str">
        <f>Pembangunan!B24</f>
        <v>Kp. Pabuaran RT. 10/01 Kel. Sukajaya Kec. Curug</v>
      </c>
      <c r="C14" s="178" t="s">
        <v>38</v>
      </c>
      <c r="D14" s="210">
        <f>Pembangunan!C24</f>
        <v>300000000</v>
      </c>
      <c r="E14" s="210"/>
      <c r="F14" s="210"/>
      <c r="G14" s="268"/>
      <c r="H14" s="265"/>
      <c r="I14" s="266"/>
      <c r="J14" s="267"/>
      <c r="K14" s="267"/>
      <c r="L14" s="134"/>
    </row>
    <row r="15" spans="1:13" s="401" customFormat="1" ht="30" x14ac:dyDescent="0.25">
      <c r="A15" s="394">
        <v>5</v>
      </c>
      <c r="B15" s="393" t="str">
        <f>Pembangunan!B25</f>
        <v>Kp. Gowok Kepuh - Makam Cibera RT.09/03 Kel. Sukajaya Kec. Curug</v>
      </c>
      <c r="C15" s="394" t="s">
        <v>38</v>
      </c>
      <c r="D15" s="395">
        <f>Pembangunan!C25</f>
        <v>320000000</v>
      </c>
      <c r="E15" s="395"/>
      <c r="F15" s="395"/>
      <c r="G15" s="422"/>
      <c r="H15" s="423"/>
      <c r="I15" s="424"/>
      <c r="J15" s="425"/>
      <c r="K15" s="425"/>
      <c r="L15" s="399"/>
    </row>
    <row r="16" spans="1:13" s="401" customFormat="1" ht="30" x14ac:dyDescent="0.25">
      <c r="A16" s="394">
        <v>6</v>
      </c>
      <c r="B16" s="393" t="str">
        <f>Pembangunan!B26</f>
        <v>Kp. Bojot RT. 2,3,4 RW. 02 Kel. Pancalaksana Kec. Curug</v>
      </c>
      <c r="C16" s="394" t="s">
        <v>38</v>
      </c>
      <c r="D16" s="395">
        <f>Pembangunan!C26</f>
        <v>420000000</v>
      </c>
      <c r="E16" s="395"/>
      <c r="F16" s="395"/>
      <c r="G16" s="426"/>
      <c r="H16" s="423"/>
      <c r="I16" s="424"/>
      <c r="J16" s="425"/>
      <c r="K16" s="425"/>
      <c r="L16" s="399"/>
    </row>
    <row r="17" spans="1:12" s="401" customFormat="1" ht="30" x14ac:dyDescent="0.25">
      <c r="A17" s="394">
        <v>7</v>
      </c>
      <c r="B17" s="393" t="str">
        <f>Pembangunan!B31</f>
        <v>Link. Legok Assalam RT. 01/01 Kel. Drangong Kec. Taktakan</v>
      </c>
      <c r="C17" s="394" t="s">
        <v>38</v>
      </c>
      <c r="D17" s="395">
        <f>Pembangunan!C31</f>
        <v>350000000</v>
      </c>
      <c r="E17" s="395"/>
      <c r="F17" s="395"/>
      <c r="G17" s="422"/>
      <c r="H17" s="423"/>
      <c r="I17" s="424"/>
      <c r="J17" s="425"/>
      <c r="K17" s="425"/>
      <c r="L17" s="399"/>
    </row>
    <row r="18" spans="1:12" s="401" customFormat="1" ht="30" x14ac:dyDescent="0.25">
      <c r="A18" s="394">
        <v>8</v>
      </c>
      <c r="B18" s="393" t="str">
        <f>Pembangunan!B32</f>
        <v>Kp. Majalawang RT. 02/01 Kel. Umbul Tengah Kec. Taktakan</v>
      </c>
      <c r="C18" s="394" t="s">
        <v>38</v>
      </c>
      <c r="D18" s="395">
        <f>Pembangunan!C32</f>
        <v>250000000</v>
      </c>
      <c r="E18" s="395"/>
      <c r="F18" s="395"/>
      <c r="G18" s="422"/>
      <c r="H18" s="423"/>
      <c r="I18" s="424"/>
      <c r="J18" s="425"/>
      <c r="K18" s="425"/>
      <c r="L18" s="399"/>
    </row>
    <row r="19" spans="1:12" s="401" customFormat="1" ht="30" x14ac:dyDescent="0.25">
      <c r="A19" s="394">
        <v>9</v>
      </c>
      <c r="B19" s="393" t="str">
        <f>Pembangunan!B34</f>
        <v>Kp. Sukabela RT. 03-04 RW.01 Kel. Kasemen</v>
      </c>
      <c r="C19" s="394" t="s">
        <v>38</v>
      </c>
      <c r="D19" s="395">
        <f>Pembangunan!C34</f>
        <v>438307000</v>
      </c>
      <c r="E19" s="395"/>
      <c r="F19" s="395"/>
      <c r="G19" s="422"/>
      <c r="H19" s="423"/>
      <c r="I19" s="424"/>
      <c r="J19" s="425"/>
      <c r="K19" s="425"/>
      <c r="L19" s="399"/>
    </row>
    <row r="20" spans="1:12" s="401" customFormat="1" ht="30" x14ac:dyDescent="0.25">
      <c r="A20" s="394">
        <v>10</v>
      </c>
      <c r="B20" s="393" t="str">
        <f>Pembangunan!B41</f>
        <v>Kp. Butik Manik RT.1-7 Kel. Banjarsari Kec. Cipocok Jaya</v>
      </c>
      <c r="C20" s="394" t="s">
        <v>38</v>
      </c>
      <c r="D20" s="395">
        <f>Pembangunan!C41</f>
        <v>346954000</v>
      </c>
      <c r="E20" s="395"/>
      <c r="F20" s="395"/>
      <c r="G20" s="422"/>
      <c r="H20" s="423"/>
      <c r="I20" s="424"/>
      <c r="J20" s="425"/>
      <c r="K20" s="425"/>
      <c r="L20" s="399"/>
    </row>
    <row r="21" spans="1:12" x14ac:dyDescent="0.25">
      <c r="A21" s="178"/>
      <c r="B21" s="213"/>
      <c r="C21" s="178"/>
      <c r="D21" s="210"/>
      <c r="E21" s="210"/>
      <c r="F21" s="210"/>
      <c r="G21" s="269"/>
      <c r="H21" s="262"/>
      <c r="I21" s="263"/>
      <c r="J21" s="178"/>
      <c r="K21" s="178"/>
      <c r="L21" s="134"/>
    </row>
    <row r="22" spans="1:12" x14ac:dyDescent="0.25">
      <c r="A22" s="203" t="s">
        <v>33</v>
      </c>
      <c r="B22" s="212" t="s">
        <v>123</v>
      </c>
      <c r="C22" s="178"/>
      <c r="D22" s="210"/>
      <c r="E22" s="210"/>
      <c r="F22" s="210"/>
      <c r="G22" s="269"/>
      <c r="H22" s="262"/>
      <c r="I22" s="263"/>
      <c r="J22" s="178"/>
      <c r="K22" s="178"/>
      <c r="L22" s="134"/>
    </row>
    <row r="23" spans="1:12" ht="30" x14ac:dyDescent="0.25">
      <c r="A23" s="178">
        <v>1</v>
      </c>
      <c r="B23" s="213" t="s">
        <v>229</v>
      </c>
      <c r="C23" s="178" t="s">
        <v>38</v>
      </c>
      <c r="D23" s="206">
        <v>1000000000</v>
      </c>
      <c r="E23" s="206"/>
      <c r="F23" s="206"/>
      <c r="G23" s="269"/>
      <c r="H23" s="269"/>
      <c r="I23" s="270"/>
      <c r="J23" s="134"/>
      <c r="K23" s="134"/>
      <c r="L23" s="134"/>
    </row>
    <row r="24" spans="1:12" ht="30" x14ac:dyDescent="0.25">
      <c r="A24" s="226">
        <v>2</v>
      </c>
      <c r="B24" s="180" t="s">
        <v>213</v>
      </c>
      <c r="C24" s="178" t="s">
        <v>38</v>
      </c>
      <c r="D24" s="206">
        <v>600000000</v>
      </c>
      <c r="E24" s="182"/>
      <c r="F24" s="182">
        <v>525094100</v>
      </c>
      <c r="G24" s="271" t="s">
        <v>508</v>
      </c>
      <c r="H24" s="271"/>
      <c r="I24" s="272"/>
      <c r="J24" s="184"/>
      <c r="K24" s="184" t="s">
        <v>509</v>
      </c>
      <c r="L24" s="184"/>
    </row>
    <row r="25" spans="1:12" ht="30" customHeight="1" x14ac:dyDescent="0.25">
      <c r="A25" s="226">
        <v>3</v>
      </c>
      <c r="B25" s="213" t="s">
        <v>212</v>
      </c>
      <c r="C25" s="178" t="s">
        <v>38</v>
      </c>
      <c r="D25" s="206">
        <v>1400000000</v>
      </c>
      <c r="E25" s="182"/>
      <c r="F25" s="182">
        <v>1357666140</v>
      </c>
      <c r="G25" s="271" t="s">
        <v>506</v>
      </c>
      <c r="H25" s="271"/>
      <c r="I25" s="272"/>
      <c r="J25" s="184"/>
      <c r="K25" s="184" t="s">
        <v>507</v>
      </c>
      <c r="L25" s="184"/>
    </row>
    <row r="26" spans="1:12" x14ac:dyDescent="0.25">
      <c r="A26" s="217"/>
      <c r="B26" s="221"/>
      <c r="C26" s="222"/>
      <c r="D26" s="220"/>
      <c r="E26" s="220"/>
      <c r="F26" s="220"/>
      <c r="G26" s="279"/>
      <c r="H26" s="279"/>
      <c r="I26" s="280"/>
      <c r="J26" s="222"/>
      <c r="K26" s="222"/>
      <c r="L26" s="222"/>
    </row>
    <row r="27" spans="1:12" x14ac:dyDescent="0.25">
      <c r="A27" s="281" t="s">
        <v>34</v>
      </c>
      <c r="B27" s="282" t="s">
        <v>124</v>
      </c>
      <c r="C27" s="283"/>
      <c r="D27" s="284"/>
      <c r="E27" s="284"/>
      <c r="F27" s="284"/>
      <c r="G27" s="285"/>
      <c r="H27" s="285"/>
      <c r="I27" s="286"/>
      <c r="J27" s="283"/>
      <c r="K27" s="283"/>
      <c r="L27" s="283"/>
    </row>
    <row r="28" spans="1:12" ht="45" x14ac:dyDescent="0.25">
      <c r="A28" s="226">
        <v>1</v>
      </c>
      <c r="B28" s="180" t="s">
        <v>444</v>
      </c>
      <c r="C28" s="178" t="s">
        <v>38</v>
      </c>
      <c r="D28" s="182">
        <v>780490000</v>
      </c>
      <c r="E28" s="182"/>
      <c r="F28" s="182"/>
      <c r="G28" s="271"/>
      <c r="H28" s="271"/>
      <c r="I28" s="272"/>
      <c r="J28" s="184"/>
      <c r="K28" s="184"/>
      <c r="L28" s="184"/>
    </row>
    <row r="29" spans="1:12" ht="15.75" thickBot="1" x14ac:dyDescent="0.3">
      <c r="A29" s="241"/>
      <c r="B29" s="274"/>
      <c r="C29" s="241"/>
      <c r="D29" s="275"/>
      <c r="E29" s="275"/>
      <c r="F29" s="275"/>
      <c r="G29" s="276"/>
      <c r="H29" s="276"/>
      <c r="I29" s="277"/>
      <c r="J29" s="241"/>
      <c r="K29" s="241"/>
      <c r="L29" s="241"/>
    </row>
    <row r="33" spans="2:2" x14ac:dyDescent="0.25">
      <c r="B33" s="278"/>
    </row>
    <row r="34" spans="2:2" x14ac:dyDescent="0.25">
      <c r="B34" s="278"/>
    </row>
    <row r="35" spans="2:2" x14ac:dyDescent="0.25">
      <c r="B35" s="278"/>
    </row>
    <row r="36" spans="2:2" x14ac:dyDescent="0.25">
      <c r="B36" s="278"/>
    </row>
    <row r="37" spans="2:2" x14ac:dyDescent="0.25">
      <c r="B37" s="278"/>
    </row>
  </sheetData>
  <mergeCells count="9">
    <mergeCell ref="B1:L1"/>
    <mergeCell ref="B2:L2"/>
    <mergeCell ref="B3:L3"/>
    <mergeCell ref="B4:L4"/>
    <mergeCell ref="A7:A8"/>
    <mergeCell ref="H7:I8"/>
    <mergeCell ref="L7:L8"/>
    <mergeCell ref="G7:G8"/>
    <mergeCell ref="J7:J8"/>
  </mergeCells>
  <printOptions horizontalCentered="1"/>
  <pageMargins left="0.11811023622047245" right="0.11811023622047245" top="0.55118110236220474" bottom="0.35433070866141736" header="0.31496062992125984" footer="0.31496062992125984"/>
  <pageSetup paperSize="5" scale="85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6"/>
  <sheetViews>
    <sheetView tabSelected="1" view="pageBreakPreview" topLeftCell="A10" zoomScaleNormal="100" zoomScaleSheetLayoutView="100" workbookViewId="0">
      <selection activeCell="E19" sqref="E19"/>
    </sheetView>
  </sheetViews>
  <sheetFormatPr defaultRowHeight="15" x14ac:dyDescent="0.25"/>
  <cols>
    <col min="1" max="1" width="5.42578125" style="83" customWidth="1"/>
    <col min="2" max="2" width="13" style="83" customWidth="1"/>
    <col min="3" max="3" width="52.5703125" style="83" customWidth="1"/>
    <col min="4" max="4" width="15.140625" style="88" customWidth="1"/>
    <col min="5" max="5" width="17.5703125" style="88" customWidth="1"/>
    <col min="6" max="6" width="28.5703125" style="88" customWidth="1"/>
    <col min="7" max="7" width="7.140625" style="83" customWidth="1"/>
    <col min="8" max="8" width="33.85546875" style="83" customWidth="1"/>
    <col min="9" max="10" width="10.7109375" style="83" bestFit="1" customWidth="1"/>
    <col min="11" max="11" width="8.42578125" style="131" customWidth="1"/>
    <col min="12" max="19" width="0" style="81" hidden="1" customWidth="1"/>
    <col min="20" max="20" width="12.85546875" style="81" bestFit="1" customWidth="1"/>
    <col min="21" max="16384" width="9.140625" style="81"/>
  </cols>
  <sheetData>
    <row r="1" spans="1:25" ht="21" x14ac:dyDescent="0.25">
      <c r="B1" s="466" t="s">
        <v>0</v>
      </c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</row>
    <row r="2" spans="1:25" ht="21" x14ac:dyDescent="0.25">
      <c r="B2" s="466" t="s">
        <v>1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25" ht="21" x14ac:dyDescent="0.25">
      <c r="B3" s="466" t="s">
        <v>2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</row>
    <row r="4" spans="1:25" ht="21" x14ac:dyDescent="0.25">
      <c r="B4" s="466" t="s">
        <v>83</v>
      </c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25" x14ac:dyDescent="0.25">
      <c r="A5" s="83" t="s">
        <v>3</v>
      </c>
      <c r="C5" s="83" t="s">
        <v>80</v>
      </c>
    </row>
    <row r="6" spans="1:25" x14ac:dyDescent="0.25">
      <c r="A6" s="83" t="s">
        <v>4</v>
      </c>
      <c r="C6" s="83" t="s">
        <v>92</v>
      </c>
    </row>
    <row r="7" spans="1:25" x14ac:dyDescent="0.25">
      <c r="A7" s="83" t="s">
        <v>65</v>
      </c>
      <c r="C7" s="83" t="s">
        <v>91</v>
      </c>
      <c r="F7" s="83"/>
      <c r="K7" s="82"/>
      <c r="M7" s="152"/>
      <c r="N7" s="152"/>
    </row>
    <row r="8" spans="1:25" x14ac:dyDescent="0.25">
      <c r="A8" s="83" t="s">
        <v>5</v>
      </c>
      <c r="C8" s="83" t="s">
        <v>7</v>
      </c>
    </row>
    <row r="9" spans="1:25" hidden="1" x14ac:dyDescent="0.25">
      <c r="B9" s="83" t="s">
        <v>8</v>
      </c>
    </row>
    <row r="10" spans="1:25" ht="15.75" thickBot="1" x14ac:dyDescent="0.3"/>
    <row r="11" spans="1:25" ht="15.75" thickBot="1" x14ac:dyDescent="0.3">
      <c r="A11" s="460" t="s">
        <v>10</v>
      </c>
      <c r="B11" s="462" t="s">
        <v>11</v>
      </c>
      <c r="C11" s="463"/>
      <c r="D11" s="91" t="s">
        <v>39</v>
      </c>
      <c r="E11" s="91" t="s">
        <v>39</v>
      </c>
      <c r="F11" s="469" t="s">
        <v>23</v>
      </c>
      <c r="G11" s="462" t="s">
        <v>20</v>
      </c>
      <c r="H11" s="463"/>
      <c r="I11" s="90" t="s">
        <v>61</v>
      </c>
      <c r="J11" s="90" t="s">
        <v>61</v>
      </c>
      <c r="K11" s="433" t="s">
        <v>308</v>
      </c>
      <c r="L11" s="467"/>
      <c r="M11" s="468"/>
      <c r="N11" s="468"/>
      <c r="O11" s="468"/>
      <c r="P11" s="468"/>
      <c r="Q11" s="468"/>
      <c r="R11" s="468"/>
      <c r="S11" s="468"/>
      <c r="T11" s="175"/>
    </row>
    <row r="12" spans="1:25" ht="15.75" thickBot="1" x14ac:dyDescent="0.3">
      <c r="A12" s="461"/>
      <c r="B12" s="464" t="s">
        <v>12</v>
      </c>
      <c r="C12" s="465"/>
      <c r="D12" s="93" t="s">
        <v>70</v>
      </c>
      <c r="E12" s="93" t="s">
        <v>40</v>
      </c>
      <c r="F12" s="470"/>
      <c r="G12" s="464" t="s">
        <v>19</v>
      </c>
      <c r="H12" s="465"/>
      <c r="I12" s="92" t="s">
        <v>62</v>
      </c>
      <c r="J12" s="92" t="s">
        <v>62</v>
      </c>
      <c r="K12" s="434"/>
      <c r="L12" s="153" t="s">
        <v>51</v>
      </c>
      <c r="M12" s="154" t="s">
        <v>52</v>
      </c>
      <c r="N12" s="154" t="s">
        <v>53</v>
      </c>
      <c r="O12" s="154" t="s">
        <v>54</v>
      </c>
      <c r="P12" s="155" t="s">
        <v>55</v>
      </c>
      <c r="Q12" s="154" t="s">
        <v>56</v>
      </c>
      <c r="R12" s="154" t="s">
        <v>57</v>
      </c>
      <c r="S12" s="154" t="s">
        <v>58</v>
      </c>
    </row>
    <row r="13" spans="1:25" x14ac:dyDescent="0.25">
      <c r="A13" s="94"/>
      <c r="B13" s="95"/>
      <c r="C13" s="315"/>
      <c r="D13" s="96"/>
      <c r="E13" s="96"/>
      <c r="F13" s="96"/>
      <c r="G13" s="95"/>
      <c r="H13" s="315"/>
      <c r="I13" s="94"/>
      <c r="J13" s="94"/>
      <c r="K13" s="257"/>
      <c r="L13" s="156"/>
      <c r="M13" s="157"/>
      <c r="N13" s="157"/>
      <c r="O13" s="157"/>
      <c r="P13" s="158"/>
      <c r="Q13" s="157"/>
      <c r="R13" s="157"/>
      <c r="S13" s="157"/>
    </row>
    <row r="14" spans="1:25" x14ac:dyDescent="0.25">
      <c r="A14" s="99"/>
      <c r="B14" s="100" t="s">
        <v>64</v>
      </c>
      <c r="C14" s="316"/>
      <c r="D14" s="337">
        <f>SUM(D15:D25)</f>
        <v>1499030000</v>
      </c>
      <c r="E14" s="317"/>
      <c r="F14" s="318"/>
      <c r="G14" s="169"/>
      <c r="H14" s="319"/>
      <c r="I14" s="87"/>
      <c r="J14" s="87"/>
      <c r="K14" s="134"/>
      <c r="L14" s="160"/>
      <c r="M14" s="161"/>
      <c r="N14" s="161"/>
      <c r="O14" s="161"/>
      <c r="P14" s="162"/>
      <c r="Q14" s="161"/>
      <c r="R14" s="161"/>
      <c r="S14" s="161"/>
    </row>
    <row r="15" spans="1:25" s="82" customFormat="1" x14ac:dyDescent="0.25">
      <c r="A15" s="178">
        <v>1</v>
      </c>
      <c r="B15" s="320" t="s">
        <v>163</v>
      </c>
      <c r="C15" s="321"/>
      <c r="D15" s="210">
        <v>130000000</v>
      </c>
      <c r="E15" s="430">
        <v>129137000</v>
      </c>
      <c r="F15" s="327" t="s">
        <v>399</v>
      </c>
      <c r="G15" s="207" t="s">
        <v>354</v>
      </c>
      <c r="H15" s="296" t="s">
        <v>553</v>
      </c>
      <c r="I15" s="432" t="s">
        <v>497</v>
      </c>
      <c r="J15" s="432" t="s">
        <v>500</v>
      </c>
      <c r="K15" s="134"/>
      <c r="L15" s="322"/>
      <c r="M15" s="323"/>
      <c r="N15" s="324"/>
      <c r="O15" s="323"/>
      <c r="P15" s="325"/>
      <c r="Q15" s="324"/>
      <c r="R15" s="324"/>
      <c r="S15" s="324"/>
      <c r="U15" s="326"/>
      <c r="V15" s="326"/>
      <c r="W15" s="326"/>
      <c r="X15" s="326"/>
      <c r="Y15" s="326"/>
    </row>
    <row r="16" spans="1:25" s="82" customFormat="1" x14ac:dyDescent="0.25">
      <c r="A16" s="178">
        <v>2</v>
      </c>
      <c r="B16" s="320" t="s">
        <v>164</v>
      </c>
      <c r="C16" s="321"/>
      <c r="D16" s="210">
        <v>130000000</v>
      </c>
      <c r="E16" s="430">
        <v>129093000</v>
      </c>
      <c r="F16" s="327" t="s">
        <v>400</v>
      </c>
      <c r="G16" s="207" t="s">
        <v>355</v>
      </c>
      <c r="H16" s="296" t="s">
        <v>553</v>
      </c>
      <c r="I16" s="432" t="s">
        <v>497</v>
      </c>
      <c r="J16" s="432" t="s">
        <v>500</v>
      </c>
      <c r="K16" s="134"/>
      <c r="L16" s="322"/>
      <c r="M16" s="323"/>
      <c r="N16" s="323"/>
      <c r="O16" s="323"/>
      <c r="P16" s="325"/>
      <c r="Q16" s="324"/>
      <c r="R16" s="324"/>
      <c r="S16" s="324"/>
      <c r="U16" s="326"/>
      <c r="V16" s="326"/>
      <c r="W16" s="326"/>
      <c r="X16" s="326"/>
      <c r="Y16" s="326"/>
    </row>
    <row r="17" spans="1:26" s="82" customFormat="1" x14ac:dyDescent="0.25">
      <c r="A17" s="178">
        <v>3</v>
      </c>
      <c r="B17" s="320" t="s">
        <v>166</v>
      </c>
      <c r="C17" s="321"/>
      <c r="D17" s="210">
        <v>130000000</v>
      </c>
      <c r="E17" s="430">
        <v>129436000</v>
      </c>
      <c r="F17" s="327" t="s">
        <v>397</v>
      </c>
      <c r="G17" s="207" t="s">
        <v>356</v>
      </c>
      <c r="H17" s="296" t="s">
        <v>553</v>
      </c>
      <c r="I17" s="432" t="s">
        <v>498</v>
      </c>
      <c r="J17" s="432" t="s">
        <v>547</v>
      </c>
      <c r="K17" s="134"/>
      <c r="L17" s="322"/>
      <c r="M17" s="323"/>
      <c r="N17" s="324"/>
      <c r="O17" s="323"/>
      <c r="P17" s="325"/>
      <c r="Q17" s="324"/>
      <c r="R17" s="324"/>
      <c r="S17" s="324"/>
      <c r="U17" s="326"/>
      <c r="V17" s="326"/>
      <c r="W17" s="326"/>
      <c r="X17" s="326"/>
      <c r="Y17" s="326"/>
    </row>
    <row r="18" spans="1:26" s="82" customFormat="1" x14ac:dyDescent="0.25">
      <c r="A18" s="178">
        <v>4</v>
      </c>
      <c r="B18" s="320" t="s">
        <v>167</v>
      </c>
      <c r="C18" s="321"/>
      <c r="D18" s="210">
        <v>130000000</v>
      </c>
      <c r="E18" s="430">
        <v>129324000</v>
      </c>
      <c r="F18" s="327" t="s">
        <v>398</v>
      </c>
      <c r="G18" s="207" t="s">
        <v>357</v>
      </c>
      <c r="H18" s="296" t="s">
        <v>553</v>
      </c>
      <c r="I18" s="432" t="s">
        <v>498</v>
      </c>
      <c r="J18" s="432" t="s">
        <v>547</v>
      </c>
      <c r="K18" s="134"/>
      <c r="L18" s="322"/>
      <c r="M18" s="323"/>
      <c r="N18" s="324"/>
      <c r="O18" s="323"/>
      <c r="P18" s="325"/>
      <c r="Q18" s="324"/>
      <c r="R18" s="324"/>
      <c r="S18" s="324"/>
      <c r="U18" s="326"/>
      <c r="V18" s="326"/>
      <c r="W18" s="326"/>
      <c r="X18" s="326"/>
      <c r="Y18" s="326"/>
    </row>
    <row r="19" spans="1:26" s="82" customFormat="1" x14ac:dyDescent="0.25">
      <c r="A19" s="178">
        <v>5</v>
      </c>
      <c r="B19" s="320" t="s">
        <v>168</v>
      </c>
      <c r="C19" s="321"/>
      <c r="D19" s="210">
        <v>130000000</v>
      </c>
      <c r="E19" s="430">
        <v>129382000</v>
      </c>
      <c r="F19" s="327" t="s">
        <v>437</v>
      </c>
      <c r="G19" s="207" t="s">
        <v>358</v>
      </c>
      <c r="H19" s="296" t="s">
        <v>553</v>
      </c>
      <c r="I19" s="432" t="s">
        <v>499</v>
      </c>
      <c r="J19" s="432" t="s">
        <v>383</v>
      </c>
      <c r="K19" s="134"/>
      <c r="L19" s="322"/>
      <c r="M19" s="323"/>
      <c r="N19" s="324"/>
      <c r="O19" s="323"/>
      <c r="P19" s="325"/>
      <c r="Q19" s="324"/>
      <c r="R19" s="324"/>
      <c r="S19" s="324"/>
      <c r="U19" s="326"/>
      <c r="V19" s="326"/>
      <c r="W19" s="326"/>
      <c r="X19" s="326"/>
      <c r="Y19" s="326"/>
      <c r="Z19" s="326"/>
    </row>
    <row r="20" spans="1:26" s="82" customFormat="1" x14ac:dyDescent="0.25">
      <c r="A20" s="178">
        <v>6</v>
      </c>
      <c r="B20" s="320" t="s">
        <v>169</v>
      </c>
      <c r="C20" s="321"/>
      <c r="D20" s="210">
        <v>130000000</v>
      </c>
      <c r="E20" s="430">
        <v>129416000</v>
      </c>
      <c r="F20" s="327" t="s">
        <v>436</v>
      </c>
      <c r="G20" s="207" t="s">
        <v>359</v>
      </c>
      <c r="H20" s="296" t="s">
        <v>553</v>
      </c>
      <c r="I20" s="432" t="s">
        <v>499</v>
      </c>
      <c r="J20" s="432" t="s">
        <v>383</v>
      </c>
      <c r="K20" s="134"/>
      <c r="L20" s="322"/>
      <c r="M20" s="323"/>
      <c r="N20" s="324"/>
      <c r="O20" s="323"/>
      <c r="P20" s="325"/>
      <c r="Q20" s="324"/>
      <c r="R20" s="324"/>
      <c r="S20" s="324"/>
      <c r="U20" s="326"/>
      <c r="V20" s="326"/>
      <c r="W20" s="326"/>
      <c r="X20" s="326"/>
      <c r="Y20" s="326"/>
      <c r="Z20" s="326"/>
    </row>
    <row r="21" spans="1:26" s="82" customFormat="1" x14ac:dyDescent="0.25">
      <c r="A21" s="178">
        <v>7</v>
      </c>
      <c r="B21" s="320" t="s">
        <v>170</v>
      </c>
      <c r="C21" s="321"/>
      <c r="D21" s="210">
        <v>139030000</v>
      </c>
      <c r="E21" s="430"/>
      <c r="F21" s="327" t="s">
        <v>396</v>
      </c>
      <c r="G21" s="207" t="s">
        <v>360</v>
      </c>
      <c r="H21" s="296" t="s">
        <v>553</v>
      </c>
      <c r="I21" s="432" t="s">
        <v>500</v>
      </c>
      <c r="J21" s="432" t="s">
        <v>548</v>
      </c>
      <c r="K21" s="134"/>
      <c r="L21" s="322"/>
      <c r="M21" s="323"/>
      <c r="N21" s="324"/>
      <c r="O21" s="323"/>
      <c r="P21" s="325"/>
      <c r="Q21" s="324"/>
      <c r="R21" s="324"/>
      <c r="S21" s="324"/>
      <c r="U21" s="326"/>
      <c r="V21" s="326"/>
      <c r="W21" s="326"/>
      <c r="X21" s="326"/>
      <c r="Y21" s="326"/>
      <c r="Z21" s="326"/>
    </row>
    <row r="22" spans="1:26" s="82" customFormat="1" x14ac:dyDescent="0.25">
      <c r="A22" s="178">
        <v>8</v>
      </c>
      <c r="B22" s="320" t="s">
        <v>171</v>
      </c>
      <c r="C22" s="321"/>
      <c r="D22" s="210">
        <v>150000000</v>
      </c>
      <c r="E22" s="430">
        <v>147201000</v>
      </c>
      <c r="F22" s="327" t="s">
        <v>401</v>
      </c>
      <c r="G22" s="207" t="s">
        <v>361</v>
      </c>
      <c r="H22" s="296" t="s">
        <v>553</v>
      </c>
      <c r="I22" s="432" t="s">
        <v>500</v>
      </c>
      <c r="J22" s="432" t="s">
        <v>548</v>
      </c>
      <c r="K22" s="134"/>
      <c r="L22" s="322"/>
      <c r="M22" s="324"/>
      <c r="N22" s="324"/>
      <c r="O22" s="323"/>
      <c r="P22" s="325"/>
      <c r="Q22" s="324"/>
      <c r="R22" s="324"/>
      <c r="S22" s="324"/>
      <c r="T22" s="82" t="s">
        <v>310</v>
      </c>
      <c r="U22" s="326"/>
      <c r="V22" s="326"/>
      <c r="W22" s="326"/>
      <c r="X22" s="326"/>
      <c r="Y22" s="326"/>
      <c r="Z22" s="326"/>
    </row>
    <row r="23" spans="1:26" s="82" customFormat="1" x14ac:dyDescent="0.25">
      <c r="A23" s="178">
        <v>9</v>
      </c>
      <c r="B23" s="328" t="s">
        <v>157</v>
      </c>
      <c r="C23" s="329"/>
      <c r="D23" s="210">
        <v>150000000</v>
      </c>
      <c r="E23" s="430">
        <v>149428000</v>
      </c>
      <c r="F23" s="330" t="s">
        <v>429</v>
      </c>
      <c r="G23" s="207" t="s">
        <v>362</v>
      </c>
      <c r="H23" s="296" t="s">
        <v>553</v>
      </c>
      <c r="I23" s="432" t="s">
        <v>501</v>
      </c>
      <c r="J23" s="432" t="s">
        <v>549</v>
      </c>
      <c r="K23" s="134"/>
      <c r="L23" s="331"/>
      <c r="M23" s="332"/>
      <c r="N23" s="332"/>
      <c r="O23" s="332"/>
      <c r="P23" s="333"/>
      <c r="Q23" s="332"/>
      <c r="R23" s="332"/>
      <c r="S23" s="332"/>
      <c r="T23" s="82" t="s">
        <v>309</v>
      </c>
      <c r="U23" s="326"/>
      <c r="V23" s="326"/>
      <c r="W23" s="326"/>
      <c r="X23" s="326"/>
      <c r="Y23" s="326"/>
      <c r="Z23" s="326"/>
    </row>
    <row r="24" spans="1:26" s="82" customFormat="1" x14ac:dyDescent="0.25">
      <c r="A24" s="178">
        <v>10</v>
      </c>
      <c r="B24" s="320" t="s">
        <v>172</v>
      </c>
      <c r="C24" s="321"/>
      <c r="D24" s="210">
        <v>130000000</v>
      </c>
      <c r="E24" s="430">
        <v>129496000</v>
      </c>
      <c r="F24" s="327" t="s">
        <v>438</v>
      </c>
      <c r="G24" s="207" t="s">
        <v>363</v>
      </c>
      <c r="H24" s="296" t="s">
        <v>553</v>
      </c>
      <c r="I24" s="432" t="s">
        <v>501</v>
      </c>
      <c r="J24" s="432" t="s">
        <v>549</v>
      </c>
      <c r="K24" s="134"/>
      <c r="L24" s="322"/>
      <c r="M24" s="323"/>
      <c r="N24" s="324"/>
      <c r="O24" s="323"/>
      <c r="P24" s="325"/>
      <c r="Q24" s="324"/>
      <c r="R24" s="324"/>
      <c r="S24" s="324"/>
      <c r="U24" s="326"/>
      <c r="V24" s="326"/>
      <c r="W24" s="326"/>
      <c r="X24" s="326"/>
      <c r="Y24" s="326"/>
      <c r="Z24" s="326"/>
    </row>
    <row r="25" spans="1:26" s="82" customFormat="1" x14ac:dyDescent="0.25">
      <c r="A25" s="178">
        <v>11</v>
      </c>
      <c r="B25" s="320" t="s">
        <v>173</v>
      </c>
      <c r="C25" s="321"/>
      <c r="D25" s="210">
        <v>150000000</v>
      </c>
      <c r="E25" s="430">
        <v>149432000</v>
      </c>
      <c r="F25" s="327" t="s">
        <v>430</v>
      </c>
      <c r="G25" s="207" t="s">
        <v>364</v>
      </c>
      <c r="H25" s="296" t="s">
        <v>553</v>
      </c>
      <c r="I25" s="432" t="s">
        <v>502</v>
      </c>
      <c r="J25" s="432" t="s">
        <v>550</v>
      </c>
      <c r="K25" s="134"/>
      <c r="L25" s="322"/>
      <c r="M25" s="323"/>
      <c r="N25" s="324"/>
      <c r="O25" s="323"/>
      <c r="P25" s="325"/>
      <c r="Q25" s="324"/>
      <c r="R25" s="324"/>
      <c r="S25" s="324"/>
      <c r="U25" s="326"/>
      <c r="V25" s="326"/>
      <c r="W25" s="326"/>
      <c r="X25" s="326"/>
      <c r="Y25" s="326"/>
      <c r="Z25" s="326"/>
    </row>
    <row r="26" spans="1:26" ht="15.75" thickBot="1" x14ac:dyDescent="0.3">
      <c r="A26" s="107"/>
      <c r="B26" s="108"/>
      <c r="C26" s="335"/>
      <c r="D26" s="109"/>
      <c r="E26" s="109"/>
      <c r="F26" s="109"/>
      <c r="G26" s="108"/>
      <c r="H26" s="335"/>
      <c r="I26" s="107"/>
      <c r="J26" s="107"/>
      <c r="K26" s="241"/>
      <c r="L26" s="170"/>
      <c r="M26" s="171"/>
      <c r="N26" s="171"/>
      <c r="O26" s="171"/>
      <c r="P26" s="336"/>
      <c r="Q26" s="171"/>
      <c r="R26" s="171"/>
      <c r="S26" s="171"/>
    </row>
  </sheetData>
  <mergeCells count="12">
    <mergeCell ref="A11:A12"/>
    <mergeCell ref="K11:K12"/>
    <mergeCell ref="G11:H11"/>
    <mergeCell ref="G12:H12"/>
    <mergeCell ref="B1:O1"/>
    <mergeCell ref="B2:O2"/>
    <mergeCell ref="B3:O3"/>
    <mergeCell ref="B4:O4"/>
    <mergeCell ref="L11:S11"/>
    <mergeCell ref="F11:F12"/>
    <mergeCell ref="B11:C11"/>
    <mergeCell ref="B12:C12"/>
  </mergeCells>
  <printOptions horizontalCentered="1"/>
  <pageMargins left="0.31496062992125984" right="0.31496062992125984" top="0.74803149606299213" bottom="0.35433070866141736" header="0.31496062992125984" footer="0.31496062992125984"/>
  <pageSetup paperSize="5" scale="85" orientation="portrait" horizontalDpi="4294967293" verticalDpi="0" r:id="rId1"/>
  <colBreaks count="1" manualBreakCount="1">
    <brk id="11" max="5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1"/>
  <sheetViews>
    <sheetView view="pageBreakPreview" topLeftCell="A15" zoomScale="90" zoomScaleNormal="100" zoomScaleSheetLayoutView="90" workbookViewId="0">
      <selection activeCell="F13" sqref="F13"/>
    </sheetView>
  </sheetViews>
  <sheetFormatPr defaultRowHeight="15" x14ac:dyDescent="0.25"/>
  <cols>
    <col min="1" max="1" width="5.42578125" style="113" customWidth="1"/>
    <col min="2" max="2" width="34.85546875" style="113" customWidth="1"/>
    <col min="3" max="3" width="9.7109375" style="113" customWidth="1"/>
    <col min="4" max="4" width="6.140625" style="113" customWidth="1"/>
    <col min="5" max="5" width="24.140625" style="113" customWidth="1"/>
    <col min="6" max="6" width="17.28515625" style="113" customWidth="1"/>
    <col min="7" max="8" width="17" style="113" customWidth="1"/>
    <col min="9" max="9" width="14.28515625" style="113" customWidth="1"/>
    <col min="10" max="10" width="15.28515625" style="113" customWidth="1"/>
    <col min="11" max="11" width="16.42578125" style="113" customWidth="1"/>
    <col min="12" max="16" width="19.140625" style="113" hidden="1" customWidth="1"/>
    <col min="17" max="17" width="13.7109375" style="411" customWidth="1"/>
    <col min="18" max="18" width="9.140625" style="113" customWidth="1"/>
    <col min="19" max="19" width="21.28515625" style="113" customWidth="1"/>
    <col min="20" max="20" width="10.140625" style="113" customWidth="1"/>
    <col min="21" max="21" width="20.140625" style="113" customWidth="1"/>
    <col min="22" max="22" width="6.28515625" style="113" customWidth="1"/>
    <col min="23" max="23" width="17.42578125" style="113" customWidth="1"/>
    <col min="24" max="24" width="18.140625" style="113" customWidth="1"/>
    <col min="25" max="25" width="7.28515625" style="113" customWidth="1"/>
    <col min="26" max="26" width="15.85546875" style="113" customWidth="1"/>
    <col min="27" max="27" width="18.140625" style="113" customWidth="1"/>
    <col min="28" max="28" width="18.7109375" style="113" customWidth="1"/>
    <col min="29" max="16384" width="9.140625" style="113"/>
  </cols>
  <sheetData>
    <row r="1" spans="1:28" ht="18.75" x14ac:dyDescent="0.3">
      <c r="A1" s="474" t="s">
        <v>345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</row>
    <row r="2" spans="1:28" ht="18.75" x14ac:dyDescent="0.3">
      <c r="A2" s="474" t="s">
        <v>346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</row>
    <row r="3" spans="1:28" ht="18.75" x14ac:dyDescent="0.3">
      <c r="A3" s="474" t="s">
        <v>245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</row>
    <row r="7" spans="1:28" ht="32.25" customHeight="1" x14ac:dyDescent="0.25">
      <c r="A7" s="373" t="s">
        <v>131</v>
      </c>
      <c r="B7" s="373" t="s">
        <v>132</v>
      </c>
      <c r="C7" s="471" t="s">
        <v>347</v>
      </c>
      <c r="D7" s="472"/>
      <c r="E7" s="374" t="s">
        <v>402</v>
      </c>
      <c r="F7" s="373" t="s">
        <v>165</v>
      </c>
      <c r="G7" s="373" t="s">
        <v>348</v>
      </c>
      <c r="H7" s="373" t="s">
        <v>133</v>
      </c>
      <c r="I7" s="373" t="s">
        <v>134</v>
      </c>
      <c r="J7" s="373" t="s">
        <v>135</v>
      </c>
      <c r="K7" s="373" t="s">
        <v>136</v>
      </c>
      <c r="L7" s="373" t="s">
        <v>137</v>
      </c>
      <c r="M7" s="373" t="s">
        <v>138</v>
      </c>
      <c r="N7" s="375" t="s">
        <v>139</v>
      </c>
      <c r="O7" s="473" t="s">
        <v>140</v>
      </c>
      <c r="P7" s="473"/>
      <c r="Q7" s="409" t="s">
        <v>349</v>
      </c>
      <c r="R7" s="358"/>
      <c r="S7" s="359"/>
      <c r="U7" s="359"/>
      <c r="W7" s="359"/>
      <c r="X7" s="359"/>
      <c r="AA7" s="359"/>
      <c r="AB7" s="359"/>
    </row>
    <row r="8" spans="1:28" ht="30" customHeight="1" x14ac:dyDescent="0.25">
      <c r="A8" s="376">
        <v>1</v>
      </c>
      <c r="B8" s="377" t="s">
        <v>404</v>
      </c>
      <c r="C8" s="378">
        <f>[1]RAB!$F$6</f>
        <v>880</v>
      </c>
      <c r="D8" s="376" t="s">
        <v>350</v>
      </c>
      <c r="E8" s="377" t="s">
        <v>399</v>
      </c>
      <c r="F8" s="382">
        <v>130000000</v>
      </c>
      <c r="G8" s="379">
        <f>'[1]Bahan Kontrak'!$J$20</f>
        <v>129978000</v>
      </c>
      <c r="H8" s="379"/>
      <c r="I8" s="379">
        <f>'[1]Upah Bahan Alat Dumptruck'!$J$13</f>
        <v>2094000</v>
      </c>
      <c r="J8" s="379">
        <f>'[1]Sewa Alat'!$J$19</f>
        <v>9025000</v>
      </c>
      <c r="K8" s="381" t="s">
        <v>497</v>
      </c>
      <c r="L8" s="347">
        <f>K8+14</f>
        <v>43521</v>
      </c>
      <c r="M8" s="347">
        <v>43518</v>
      </c>
      <c r="N8" s="347">
        <f t="shared" ref="N8:N18" si="0">M8-4</f>
        <v>43514</v>
      </c>
      <c r="O8" s="347">
        <f t="shared" ref="O8:O18" si="1">N8+1</f>
        <v>43515</v>
      </c>
      <c r="P8" s="347">
        <f t="shared" ref="P8:P18" si="2">O8+3</f>
        <v>43518</v>
      </c>
      <c r="Q8" s="410" t="s">
        <v>116</v>
      </c>
      <c r="R8" s="360" t="s">
        <v>351</v>
      </c>
      <c r="S8" s="361"/>
      <c r="T8" s="118"/>
      <c r="U8" s="361"/>
      <c r="V8" s="118"/>
      <c r="W8" s="361"/>
      <c r="X8" s="119"/>
      <c r="Y8" s="118"/>
      <c r="Z8" s="120"/>
      <c r="AA8" s="361"/>
      <c r="AB8" s="119"/>
    </row>
    <row r="9" spans="1:28" ht="30" customHeight="1" x14ac:dyDescent="0.25">
      <c r="A9" s="376">
        <f>A8+1</f>
        <v>2</v>
      </c>
      <c r="B9" s="377" t="s">
        <v>405</v>
      </c>
      <c r="C9" s="378">
        <f>[2]RAB!$F$6</f>
        <v>898</v>
      </c>
      <c r="D9" s="376" t="s">
        <v>350</v>
      </c>
      <c r="E9" s="377" t="s">
        <v>400</v>
      </c>
      <c r="F9" s="382">
        <v>130000000</v>
      </c>
      <c r="G9" s="379">
        <f>'[2]Bahan Kontrak'!$J$20</f>
        <v>129673000</v>
      </c>
      <c r="H9" s="379"/>
      <c r="I9" s="379">
        <f>'[2]Upah Bahan Alat Dumptruck'!$J$13</f>
        <v>2094000</v>
      </c>
      <c r="J9" s="379">
        <f>'[2]Sewa Alat'!$J$19</f>
        <v>9025000</v>
      </c>
      <c r="K9" s="381" t="s">
        <v>497</v>
      </c>
      <c r="L9" s="347">
        <f t="shared" ref="L9:L18" si="3">K9+14</f>
        <v>43521</v>
      </c>
      <c r="M9" s="347">
        <v>43518</v>
      </c>
      <c r="N9" s="347">
        <f t="shared" si="0"/>
        <v>43514</v>
      </c>
      <c r="O9" s="347">
        <f t="shared" si="1"/>
        <v>43515</v>
      </c>
      <c r="P9" s="347">
        <f t="shared" si="2"/>
        <v>43518</v>
      </c>
      <c r="Q9" s="410" t="s">
        <v>116</v>
      </c>
      <c r="R9" s="360" t="s">
        <v>351</v>
      </c>
      <c r="S9" s="361"/>
      <c r="T9" s="118"/>
      <c r="U9" s="361"/>
      <c r="V9" s="118"/>
      <c r="W9" s="361"/>
      <c r="X9" s="119"/>
      <c r="Y9" s="118"/>
      <c r="Z9" s="120"/>
      <c r="AA9" s="361"/>
      <c r="AB9" s="119"/>
    </row>
    <row r="10" spans="1:28" ht="30" customHeight="1" x14ac:dyDescent="0.25">
      <c r="A10" s="376">
        <f t="shared" ref="A10:A18" si="4">A9+1</f>
        <v>3</v>
      </c>
      <c r="B10" s="380" t="s">
        <v>406</v>
      </c>
      <c r="C10" s="378">
        <f>[3]RAB!$F$6</f>
        <v>895.05</v>
      </c>
      <c r="D10" s="376" t="s">
        <v>350</v>
      </c>
      <c r="E10" s="377" t="s">
        <v>397</v>
      </c>
      <c r="F10" s="382">
        <v>130000000</v>
      </c>
      <c r="G10" s="379">
        <f>'[3]Bahan Kontrak'!$J$20</f>
        <v>129963000</v>
      </c>
      <c r="H10" s="379"/>
      <c r="I10" s="379">
        <f>'[3]Upah Bahan Alat Dumptruck'!$J$13</f>
        <v>2094000</v>
      </c>
      <c r="J10" s="379">
        <f>'[3]Sewa Alat'!$J$19</f>
        <v>9025000</v>
      </c>
      <c r="K10" s="381" t="s">
        <v>498</v>
      </c>
      <c r="L10" s="347">
        <f t="shared" si="3"/>
        <v>43525</v>
      </c>
      <c r="M10" s="347">
        <v>43522</v>
      </c>
      <c r="N10" s="347">
        <f t="shared" si="0"/>
        <v>43518</v>
      </c>
      <c r="O10" s="347">
        <f t="shared" si="1"/>
        <v>43519</v>
      </c>
      <c r="P10" s="347">
        <f t="shared" si="2"/>
        <v>43522</v>
      </c>
      <c r="Q10" s="410" t="s">
        <v>113</v>
      </c>
      <c r="R10" s="360" t="s">
        <v>351</v>
      </c>
      <c r="S10" s="361"/>
      <c r="T10" s="118"/>
      <c r="U10" s="361"/>
      <c r="V10" s="118"/>
      <c r="W10" s="361"/>
      <c r="X10" s="119"/>
      <c r="Y10" s="118"/>
      <c r="Z10" s="120"/>
      <c r="AA10" s="361"/>
      <c r="AB10" s="119"/>
    </row>
    <row r="11" spans="1:28" ht="30" customHeight="1" x14ac:dyDescent="0.25">
      <c r="A11" s="376">
        <f t="shared" si="4"/>
        <v>4</v>
      </c>
      <c r="B11" s="380" t="s">
        <v>167</v>
      </c>
      <c r="C11" s="378">
        <f>[4]RAB!$F$6</f>
        <v>890.5</v>
      </c>
      <c r="D11" s="376" t="s">
        <v>350</v>
      </c>
      <c r="E11" s="377" t="s">
        <v>398</v>
      </c>
      <c r="F11" s="382">
        <v>130000000</v>
      </c>
      <c r="G11" s="379">
        <f>'[4]Bahan Kontrak'!$J$20</f>
        <v>129907000</v>
      </c>
      <c r="H11" s="379"/>
      <c r="I11" s="379">
        <f>'[4]Upah Bahan Alat Dumptruck'!$J$13</f>
        <v>2094000</v>
      </c>
      <c r="J11" s="379">
        <f>'[4]Sewa Alat'!$J$19</f>
        <v>9025000</v>
      </c>
      <c r="K11" s="381" t="s">
        <v>498</v>
      </c>
      <c r="L11" s="347">
        <f t="shared" si="3"/>
        <v>43525</v>
      </c>
      <c r="M11" s="347">
        <v>43522</v>
      </c>
      <c r="N11" s="347">
        <f t="shared" si="0"/>
        <v>43518</v>
      </c>
      <c r="O11" s="347">
        <f t="shared" si="1"/>
        <v>43519</v>
      </c>
      <c r="P11" s="347">
        <f t="shared" si="2"/>
        <v>43522</v>
      </c>
      <c r="Q11" s="410" t="s">
        <v>113</v>
      </c>
      <c r="R11" s="360" t="s">
        <v>351</v>
      </c>
      <c r="S11" s="361"/>
      <c r="T11" s="118"/>
      <c r="U11" s="361"/>
      <c r="V11" s="118"/>
      <c r="W11" s="361"/>
      <c r="X11" s="119"/>
      <c r="Y11" s="118"/>
      <c r="Z11" s="120"/>
      <c r="AA11" s="361"/>
      <c r="AB11" s="119"/>
    </row>
    <row r="12" spans="1:28" ht="30" customHeight="1" x14ac:dyDescent="0.25">
      <c r="A12" s="376">
        <f t="shared" si="4"/>
        <v>5</v>
      </c>
      <c r="B12" s="380" t="s">
        <v>168</v>
      </c>
      <c r="C12" s="378">
        <f>[5]RAB!$F$6</f>
        <v>886.5</v>
      </c>
      <c r="D12" s="376" t="s">
        <v>350</v>
      </c>
      <c r="E12" s="377" t="s">
        <v>437</v>
      </c>
      <c r="F12" s="382">
        <v>130000000</v>
      </c>
      <c r="G12" s="379">
        <f>'[5]Bahan Kontrak'!$J$20</f>
        <v>129894000</v>
      </c>
      <c r="H12" s="379"/>
      <c r="I12" s="379">
        <f>'[5]Upah Bahan Alat Dumptruck'!$J$13</f>
        <v>2094000</v>
      </c>
      <c r="J12" s="379">
        <f>'[5]Sewa Alat'!$J$19</f>
        <v>9025000</v>
      </c>
      <c r="K12" s="381" t="s">
        <v>499</v>
      </c>
      <c r="L12" s="347">
        <f t="shared" si="3"/>
        <v>43530</v>
      </c>
      <c r="M12" s="347">
        <v>43528</v>
      </c>
      <c r="N12" s="347">
        <f t="shared" si="0"/>
        <v>43524</v>
      </c>
      <c r="O12" s="347">
        <f t="shared" si="1"/>
        <v>43525</v>
      </c>
      <c r="P12" s="347">
        <f t="shared" si="2"/>
        <v>43528</v>
      </c>
      <c r="Q12" s="410" t="s">
        <v>333</v>
      </c>
      <c r="R12" s="360" t="s">
        <v>351</v>
      </c>
      <c r="S12" s="361"/>
      <c r="T12" s="118"/>
      <c r="U12" s="361"/>
      <c r="V12" s="118"/>
      <c r="W12" s="361"/>
      <c r="X12" s="119"/>
      <c r="Y12" s="118"/>
      <c r="Z12" s="120"/>
      <c r="AA12" s="361"/>
      <c r="AB12" s="119"/>
    </row>
    <row r="13" spans="1:28" ht="30" customHeight="1" x14ac:dyDescent="0.25">
      <c r="A13" s="376">
        <f t="shared" si="4"/>
        <v>6</v>
      </c>
      <c r="B13" s="380" t="s">
        <v>407</v>
      </c>
      <c r="C13" s="378">
        <f>[6]RAB!$F$6</f>
        <v>870</v>
      </c>
      <c r="D13" s="376" t="s">
        <v>350</v>
      </c>
      <c r="E13" s="377" t="s">
        <v>436</v>
      </c>
      <c r="F13" s="382">
        <v>130000000</v>
      </c>
      <c r="G13" s="379">
        <f>'[6]Bahan Kontrak'!$J$20</f>
        <v>129940000</v>
      </c>
      <c r="H13" s="379"/>
      <c r="I13" s="379">
        <f>'[6]Upah Bahan Alat Dumptruck'!$J$13</f>
        <v>2094000</v>
      </c>
      <c r="J13" s="379">
        <f>'[6]Sewa Alat'!$J$19</f>
        <v>9025000</v>
      </c>
      <c r="K13" s="381" t="s">
        <v>499</v>
      </c>
      <c r="L13" s="347">
        <f t="shared" si="3"/>
        <v>43530</v>
      </c>
      <c r="M13" s="347">
        <v>43528</v>
      </c>
      <c r="N13" s="347">
        <f t="shared" si="0"/>
        <v>43524</v>
      </c>
      <c r="O13" s="347">
        <f t="shared" si="1"/>
        <v>43525</v>
      </c>
      <c r="P13" s="347">
        <f t="shared" si="2"/>
        <v>43528</v>
      </c>
      <c r="Q13" s="410" t="s">
        <v>333</v>
      </c>
      <c r="R13" s="360" t="s">
        <v>351</v>
      </c>
      <c r="S13" s="361"/>
      <c r="T13" s="118"/>
      <c r="U13" s="361"/>
      <c r="V13" s="118"/>
      <c r="W13" s="361"/>
      <c r="X13" s="119"/>
      <c r="Y13" s="118"/>
      <c r="Z13" s="120"/>
      <c r="AA13" s="361"/>
      <c r="AB13" s="119"/>
    </row>
    <row r="14" spans="1:28" ht="30" customHeight="1" x14ac:dyDescent="0.25">
      <c r="A14" s="376">
        <f t="shared" si="4"/>
        <v>7</v>
      </c>
      <c r="B14" s="377" t="s">
        <v>170</v>
      </c>
      <c r="C14" s="378">
        <f>[7]RAB!$F$6</f>
        <v>946</v>
      </c>
      <c r="D14" s="376" t="s">
        <v>350</v>
      </c>
      <c r="E14" s="377" t="s">
        <v>396</v>
      </c>
      <c r="F14" s="382">
        <v>139030000</v>
      </c>
      <c r="G14" s="379">
        <f>'[7]Bahan Kontrak'!$J$20</f>
        <v>138854000</v>
      </c>
      <c r="H14" s="379"/>
      <c r="I14" s="379">
        <f>'[7]Upah Bahan Alat Dumptruck'!$J$13</f>
        <v>2186000</v>
      </c>
      <c r="J14" s="379">
        <f>'[7]Sewa Alat'!$J$19</f>
        <v>9025000</v>
      </c>
      <c r="K14" s="381" t="s">
        <v>500</v>
      </c>
      <c r="L14" s="347">
        <f t="shared" si="3"/>
        <v>43535</v>
      </c>
      <c r="M14" s="347">
        <v>43532</v>
      </c>
      <c r="N14" s="347">
        <f t="shared" si="0"/>
        <v>43528</v>
      </c>
      <c r="O14" s="347">
        <f t="shared" si="1"/>
        <v>43529</v>
      </c>
      <c r="P14" s="347">
        <f t="shared" si="2"/>
        <v>43532</v>
      </c>
      <c r="Q14" s="410" t="s">
        <v>334</v>
      </c>
      <c r="R14" s="360" t="s">
        <v>351</v>
      </c>
      <c r="S14" s="361"/>
      <c r="T14" s="118"/>
      <c r="U14" s="361"/>
      <c r="V14" s="118"/>
      <c r="W14" s="361"/>
      <c r="X14" s="119"/>
      <c r="Y14" s="118"/>
      <c r="Z14" s="120"/>
      <c r="AA14" s="361"/>
      <c r="AB14" s="119"/>
    </row>
    <row r="15" spans="1:28" ht="30" customHeight="1" x14ac:dyDescent="0.25">
      <c r="A15" s="376">
        <f t="shared" si="4"/>
        <v>8</v>
      </c>
      <c r="B15" s="377" t="s">
        <v>171</v>
      </c>
      <c r="C15" s="378">
        <f>[8]RAB!$F$6</f>
        <v>1000</v>
      </c>
      <c r="D15" s="376" t="s">
        <v>350</v>
      </c>
      <c r="E15" s="377" t="s">
        <v>401</v>
      </c>
      <c r="F15" s="382">
        <v>150000000</v>
      </c>
      <c r="G15" s="379">
        <f>'[8]Bahan Kontrak'!$J$20</f>
        <v>147613000</v>
      </c>
      <c r="H15" s="379">
        <v>147201000</v>
      </c>
      <c r="I15" s="379">
        <f>'[8]Upah Bahan Alat Dumptruck'!$J$13</f>
        <v>2186000</v>
      </c>
      <c r="J15" s="379">
        <f>'[8]Sewa Alat'!$J$19</f>
        <v>9025000</v>
      </c>
      <c r="K15" s="381" t="s">
        <v>500</v>
      </c>
      <c r="L15" s="347">
        <f t="shared" si="3"/>
        <v>43535</v>
      </c>
      <c r="M15" s="347">
        <v>43532</v>
      </c>
      <c r="N15" s="347">
        <f t="shared" si="0"/>
        <v>43528</v>
      </c>
      <c r="O15" s="347">
        <f t="shared" si="1"/>
        <v>43529</v>
      </c>
      <c r="P15" s="347">
        <f t="shared" si="2"/>
        <v>43532</v>
      </c>
      <c r="Q15" s="410" t="s">
        <v>112</v>
      </c>
      <c r="R15" s="360" t="s">
        <v>352</v>
      </c>
      <c r="S15" s="361" t="s">
        <v>353</v>
      </c>
      <c r="T15" s="118"/>
      <c r="U15" s="361"/>
      <c r="V15" s="118"/>
      <c r="W15" s="361"/>
      <c r="X15" s="119"/>
      <c r="Y15" s="118"/>
      <c r="Z15" s="120"/>
      <c r="AA15" s="361"/>
      <c r="AB15" s="119"/>
    </row>
    <row r="16" spans="1:28" ht="30" customHeight="1" x14ac:dyDescent="0.25">
      <c r="A16" s="376">
        <f t="shared" si="4"/>
        <v>9</v>
      </c>
      <c r="B16" s="377" t="s">
        <v>157</v>
      </c>
      <c r="C16" s="378">
        <f>[9]RAB!$F$6</f>
        <v>1025</v>
      </c>
      <c r="D16" s="376" t="s">
        <v>350</v>
      </c>
      <c r="E16" s="377" t="s">
        <v>429</v>
      </c>
      <c r="F16" s="382">
        <v>150000000</v>
      </c>
      <c r="G16" s="379">
        <f>'[9]Bahan Kontrak'!$J$20</f>
        <v>149855000</v>
      </c>
      <c r="H16" s="379">
        <v>149428000</v>
      </c>
      <c r="I16" s="379">
        <f>'[9]Upah Bahan Alat Dumptruck'!$J$13</f>
        <v>2186000</v>
      </c>
      <c r="J16" s="379">
        <f>'[9]Sewa Alat'!$J$19</f>
        <v>9025000</v>
      </c>
      <c r="K16" s="381" t="s">
        <v>501</v>
      </c>
      <c r="L16" s="347">
        <f t="shared" si="3"/>
        <v>43542</v>
      </c>
      <c r="M16" s="347">
        <v>43537</v>
      </c>
      <c r="N16" s="347">
        <f t="shared" si="0"/>
        <v>43533</v>
      </c>
      <c r="O16" s="347">
        <f t="shared" si="1"/>
        <v>43534</v>
      </c>
      <c r="P16" s="347">
        <f t="shared" si="2"/>
        <v>43537</v>
      </c>
      <c r="Q16" s="410" t="s">
        <v>112</v>
      </c>
      <c r="R16" s="360" t="s">
        <v>352</v>
      </c>
      <c r="S16" s="361"/>
      <c r="T16" s="118"/>
      <c r="U16" s="361"/>
      <c r="V16" s="118"/>
      <c r="W16" s="361"/>
      <c r="X16" s="119"/>
      <c r="Y16" s="118"/>
      <c r="Z16" s="120"/>
      <c r="AA16" s="361"/>
      <c r="AB16" s="119"/>
    </row>
    <row r="17" spans="1:28" ht="30" customHeight="1" x14ac:dyDescent="0.25">
      <c r="A17" s="376">
        <f t="shared" si="4"/>
        <v>10</v>
      </c>
      <c r="B17" s="377" t="s">
        <v>172</v>
      </c>
      <c r="C17" s="378">
        <f>[10]RAB!$F$6</f>
        <v>882</v>
      </c>
      <c r="D17" s="376" t="s">
        <v>350</v>
      </c>
      <c r="E17" s="377" t="s">
        <v>438</v>
      </c>
      <c r="F17" s="382">
        <v>130000000</v>
      </c>
      <c r="G17" s="379">
        <f>'[10]Bahan Kontrak'!$J$20</f>
        <v>129898000</v>
      </c>
      <c r="H17" s="379"/>
      <c r="I17" s="379">
        <f>'[10]Upah Bahan Alat Dumptruck'!$J$13</f>
        <v>2094000</v>
      </c>
      <c r="J17" s="379">
        <f>'[10]Sewa Alat'!$J$19</f>
        <v>9025000</v>
      </c>
      <c r="K17" s="381" t="s">
        <v>501</v>
      </c>
      <c r="L17" s="347">
        <f t="shared" si="3"/>
        <v>43542</v>
      </c>
      <c r="M17" s="347">
        <v>43537</v>
      </c>
      <c r="N17" s="347">
        <f t="shared" si="0"/>
        <v>43533</v>
      </c>
      <c r="O17" s="347">
        <f t="shared" si="1"/>
        <v>43534</v>
      </c>
      <c r="P17" s="347">
        <f t="shared" si="2"/>
        <v>43537</v>
      </c>
      <c r="Q17" s="410" t="s">
        <v>115</v>
      </c>
      <c r="R17" s="360" t="s">
        <v>351</v>
      </c>
      <c r="S17" s="361"/>
      <c r="T17" s="118"/>
      <c r="U17" s="361"/>
      <c r="V17" s="118"/>
      <c r="W17" s="361"/>
      <c r="X17" s="119"/>
      <c r="Y17" s="118"/>
      <c r="Z17" s="120"/>
      <c r="AA17" s="361"/>
      <c r="AB17" s="119"/>
    </row>
    <row r="18" spans="1:28" ht="30" customHeight="1" x14ac:dyDescent="0.25">
      <c r="A18" s="376">
        <f t="shared" si="4"/>
        <v>11</v>
      </c>
      <c r="B18" s="377" t="s">
        <v>173</v>
      </c>
      <c r="C18" s="378">
        <f>[11]RAB!$F$6</f>
        <v>1022</v>
      </c>
      <c r="D18" s="376" t="s">
        <v>350</v>
      </c>
      <c r="E18" s="377" t="s">
        <v>430</v>
      </c>
      <c r="F18" s="382">
        <v>150000000</v>
      </c>
      <c r="G18" s="379">
        <f>'[11]Bahan Kontrak'!$J$20</f>
        <v>149843000</v>
      </c>
      <c r="H18" s="379">
        <v>149432000</v>
      </c>
      <c r="I18" s="379">
        <f>'[11]Upah Bahan Alat Dumptruck'!$J$13</f>
        <v>2186000</v>
      </c>
      <c r="J18" s="379">
        <f>'[11]Sewa Alat'!$J$19</f>
        <v>9025000</v>
      </c>
      <c r="K18" s="381" t="s">
        <v>502</v>
      </c>
      <c r="L18" s="347">
        <f t="shared" si="3"/>
        <v>43546</v>
      </c>
      <c r="M18" s="347">
        <v>43542</v>
      </c>
      <c r="N18" s="347">
        <f t="shared" si="0"/>
        <v>43538</v>
      </c>
      <c r="O18" s="347">
        <f t="shared" si="1"/>
        <v>43539</v>
      </c>
      <c r="P18" s="347">
        <f t="shared" si="2"/>
        <v>43542</v>
      </c>
      <c r="Q18" s="410" t="s">
        <v>115</v>
      </c>
      <c r="R18" s="360" t="s">
        <v>352</v>
      </c>
      <c r="S18" s="361"/>
      <c r="T18" s="118"/>
      <c r="U18" s="361"/>
      <c r="V18" s="118"/>
      <c r="W18" s="361"/>
      <c r="X18" s="119"/>
      <c r="Y18" s="118"/>
      <c r="Z18" s="120"/>
      <c r="AA18" s="361"/>
      <c r="AB18" s="119"/>
    </row>
    <row r="19" spans="1:28" ht="30" customHeight="1" x14ac:dyDescent="0.25">
      <c r="A19" s="373"/>
      <c r="B19" s="373" t="s">
        <v>142</v>
      </c>
      <c r="C19" s="471"/>
      <c r="D19" s="472"/>
      <c r="E19" s="374"/>
      <c r="F19" s="383">
        <f>SUM(F8:F18)</f>
        <v>1499030000</v>
      </c>
      <c r="G19" s="373">
        <f>SUM(G8:G18)</f>
        <v>1495418000</v>
      </c>
      <c r="H19" s="373">
        <f>SUM(H8:H18)</f>
        <v>446061000</v>
      </c>
      <c r="I19" s="373">
        <f>SUM(I8:I18)</f>
        <v>23402000</v>
      </c>
      <c r="J19" s="373">
        <f>SUM(J8:J18)</f>
        <v>99275000</v>
      </c>
      <c r="K19" s="373"/>
      <c r="L19" s="373"/>
      <c r="M19" s="373"/>
      <c r="N19" s="375"/>
      <c r="O19" s="473"/>
      <c r="P19" s="473"/>
      <c r="Q19" s="409"/>
      <c r="S19" s="119"/>
      <c r="U19" s="119"/>
      <c r="W19" s="119">
        <f>SUM(W8:W18)</f>
        <v>0</v>
      </c>
      <c r="X19" s="119">
        <f>SUM(X8:X18)</f>
        <v>0</v>
      </c>
      <c r="AA19" s="119">
        <f>SUM(AA8:AA18)-AA11-AA14</f>
        <v>0</v>
      </c>
      <c r="AB19" s="119">
        <f>SUM(AB8:AB18)-AB11-AB14</f>
        <v>0</v>
      </c>
    </row>
    <row r="20" spans="1:28" x14ac:dyDescent="0.25"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S20" s="125"/>
      <c r="AA20" s="125">
        <f>AA8+AA9+AA12+AA13+AA15</f>
        <v>0</v>
      </c>
    </row>
    <row r="21" spans="1:28" x14ac:dyDescent="0.25"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S21" s="125"/>
      <c r="AA21" s="125"/>
    </row>
    <row r="22" spans="1:28" x14ac:dyDescent="0.25">
      <c r="S22" s="125"/>
    </row>
    <row r="23" spans="1:28" x14ac:dyDescent="0.25">
      <c r="F23" s="125"/>
      <c r="G23" s="125"/>
      <c r="Q23" s="412"/>
      <c r="S23" s="125"/>
    </row>
    <row r="24" spans="1:28" x14ac:dyDescent="0.25">
      <c r="F24" s="125"/>
      <c r="G24" s="125"/>
      <c r="H24" s="119"/>
      <c r="I24" s="124"/>
    </row>
    <row r="25" spans="1:28" x14ac:dyDescent="0.25">
      <c r="F25" s="125"/>
      <c r="G25" s="125"/>
      <c r="H25" s="125"/>
      <c r="I25" s="129"/>
      <c r="J25" s="119"/>
      <c r="K25" s="119"/>
      <c r="L25" s="119"/>
      <c r="M25" s="119"/>
      <c r="N25" s="119"/>
      <c r="O25" s="119"/>
      <c r="P25" s="119"/>
    </row>
    <row r="26" spans="1:28" x14ac:dyDescent="0.25">
      <c r="F26" s="130"/>
      <c r="G26" s="130"/>
      <c r="H26" s="120"/>
      <c r="I26" s="125"/>
    </row>
    <row r="27" spans="1:28" x14ac:dyDescent="0.25">
      <c r="F27" s="119"/>
      <c r="G27" s="119"/>
      <c r="H27" s="125"/>
    </row>
    <row r="28" spans="1:28" x14ac:dyDescent="0.25">
      <c r="F28" s="119"/>
      <c r="G28" s="119"/>
    </row>
    <row r="29" spans="1:28" x14ac:dyDescent="0.25">
      <c r="C29" s="118"/>
      <c r="D29" s="118"/>
      <c r="E29" s="118"/>
      <c r="F29" s="125"/>
      <c r="G29" s="125"/>
    </row>
    <row r="30" spans="1:28" x14ac:dyDescent="0.25">
      <c r="C30" s="118"/>
      <c r="D30" s="118"/>
      <c r="E30" s="118"/>
      <c r="F30" s="119"/>
      <c r="G30" s="119"/>
    </row>
    <row r="31" spans="1:28" x14ac:dyDescent="0.25">
      <c r="C31" s="118"/>
      <c r="D31" s="118"/>
      <c r="E31" s="118"/>
      <c r="F31" s="119"/>
      <c r="G31" s="119"/>
    </row>
  </sheetData>
  <mergeCells count="7">
    <mergeCell ref="C19:D19"/>
    <mergeCell ref="O19:P19"/>
    <mergeCell ref="A1:Q1"/>
    <mergeCell ref="A2:Q2"/>
    <mergeCell ref="A3:Q3"/>
    <mergeCell ref="C7:D7"/>
    <mergeCell ref="O7:P7"/>
  </mergeCells>
  <printOptions horizontalCentered="1"/>
  <pageMargins left="0.31496062992125984" right="0.31496062992125984" top="0.74803149606299213" bottom="0.74803149606299213" header="0.31496062992125984" footer="0.31496062992125984"/>
  <pageSetup paperSize="5" scale="75" orientation="portrait" horizontalDpi="4294967293" r:id="rId1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C18" sqref="C18"/>
    </sheetView>
  </sheetViews>
  <sheetFormatPr defaultRowHeight="15" x14ac:dyDescent="0.25"/>
  <cols>
    <col min="3" max="3" width="72.7109375" customWidth="1"/>
    <col min="4" max="4" width="9.140625" customWidth="1"/>
    <col min="5" max="5" width="9.28515625" customWidth="1"/>
  </cols>
  <sheetData>
    <row r="1" spans="1:5" x14ac:dyDescent="0.25">
      <c r="A1" t="s">
        <v>32</v>
      </c>
      <c r="C1" t="s">
        <v>248</v>
      </c>
      <c r="D1">
        <v>28</v>
      </c>
      <c r="E1" s="289" t="s">
        <v>282</v>
      </c>
    </row>
    <row r="2" spans="1:5" x14ac:dyDescent="0.25">
      <c r="A2">
        <v>1</v>
      </c>
      <c r="B2" t="s">
        <v>284</v>
      </c>
      <c r="C2" t="s">
        <v>178</v>
      </c>
      <c r="E2" t="s">
        <v>229</v>
      </c>
    </row>
    <row r="3" spans="1:5" x14ac:dyDescent="0.25">
      <c r="E3" t="s">
        <v>212</v>
      </c>
    </row>
    <row r="4" spans="1:5" x14ac:dyDescent="0.25">
      <c r="E4" t="s">
        <v>150</v>
      </c>
    </row>
    <row r="5" spans="1:5" x14ac:dyDescent="0.25">
      <c r="A5" t="s">
        <v>33</v>
      </c>
      <c r="C5" t="s">
        <v>247</v>
      </c>
    </row>
    <row r="6" spans="1:5" x14ac:dyDescent="0.25">
      <c r="A6">
        <v>2</v>
      </c>
      <c r="B6" t="s">
        <v>284</v>
      </c>
      <c r="C6" t="s">
        <v>182</v>
      </c>
    </row>
    <row r="7" spans="1:5" x14ac:dyDescent="0.25">
      <c r="B7" t="s">
        <v>284</v>
      </c>
      <c r="C7" t="s">
        <v>179</v>
      </c>
      <c r="E7" s="289" t="s">
        <v>283</v>
      </c>
    </row>
    <row r="8" spans="1:5" x14ac:dyDescent="0.25">
      <c r="B8" t="s">
        <v>284</v>
      </c>
      <c r="C8" t="s">
        <v>180</v>
      </c>
      <c r="D8">
        <v>27</v>
      </c>
      <c r="E8" t="s">
        <v>212</v>
      </c>
    </row>
    <row r="9" spans="1:5" x14ac:dyDescent="0.25">
      <c r="B9" t="s">
        <v>284</v>
      </c>
      <c r="C9" t="s">
        <v>181</v>
      </c>
    </row>
    <row r="10" spans="1:5" x14ac:dyDescent="0.25">
      <c r="B10" t="s">
        <v>289</v>
      </c>
      <c r="C10" t="s">
        <v>159</v>
      </c>
    </row>
    <row r="12" spans="1:5" x14ac:dyDescent="0.25">
      <c r="A12" t="s">
        <v>34</v>
      </c>
      <c r="C12" t="s">
        <v>249</v>
      </c>
    </row>
    <row r="13" spans="1:5" x14ac:dyDescent="0.25">
      <c r="A13">
        <v>3</v>
      </c>
      <c r="B13" t="s">
        <v>284</v>
      </c>
      <c r="C13" t="s">
        <v>183</v>
      </c>
      <c r="D13">
        <v>26</v>
      </c>
    </row>
    <row r="14" spans="1:5" x14ac:dyDescent="0.25">
      <c r="A14">
        <v>4</v>
      </c>
      <c r="B14" t="s">
        <v>284</v>
      </c>
      <c r="C14" t="s">
        <v>186</v>
      </c>
    </row>
    <row r="15" spans="1:5" x14ac:dyDescent="0.25">
      <c r="A15">
        <v>5</v>
      </c>
      <c r="B15" t="s">
        <v>284</v>
      </c>
      <c r="C15" t="s">
        <v>190</v>
      </c>
    </row>
    <row r="17" spans="1:4" x14ac:dyDescent="0.25">
      <c r="A17" t="s">
        <v>35</v>
      </c>
      <c r="C17" t="s">
        <v>250</v>
      </c>
      <c r="D17">
        <v>25</v>
      </c>
    </row>
    <row r="18" spans="1:4" x14ac:dyDescent="0.25">
      <c r="A18">
        <v>6</v>
      </c>
      <c r="B18" t="s">
        <v>284</v>
      </c>
      <c r="C18" t="s">
        <v>184</v>
      </c>
    </row>
    <row r="21" spans="1:4" x14ac:dyDescent="0.25">
      <c r="A21" t="s">
        <v>36</v>
      </c>
      <c r="C21" t="s">
        <v>251</v>
      </c>
      <c r="D21">
        <v>24</v>
      </c>
    </row>
    <row r="22" spans="1:4" x14ac:dyDescent="0.25">
      <c r="A22">
        <v>7</v>
      </c>
      <c r="B22" t="s">
        <v>284</v>
      </c>
      <c r="C22" t="s">
        <v>185</v>
      </c>
    </row>
    <row r="25" spans="1:4" x14ac:dyDescent="0.25">
      <c r="A25" t="s">
        <v>264</v>
      </c>
      <c r="C25" t="s">
        <v>252</v>
      </c>
      <c r="D25">
        <v>23</v>
      </c>
    </row>
    <row r="26" spans="1:4" x14ac:dyDescent="0.25">
      <c r="A26">
        <v>8</v>
      </c>
      <c r="B26" t="s">
        <v>284</v>
      </c>
      <c r="C26" t="s">
        <v>187</v>
      </c>
    </row>
    <row r="27" spans="1:4" x14ac:dyDescent="0.25">
      <c r="A27">
        <v>9</v>
      </c>
      <c r="B27" t="s">
        <v>284</v>
      </c>
      <c r="C27" t="s">
        <v>189</v>
      </c>
    </row>
    <row r="29" spans="1:4" x14ac:dyDescent="0.25">
      <c r="A29" t="s">
        <v>265</v>
      </c>
      <c r="C29" t="s">
        <v>253</v>
      </c>
      <c r="D29">
        <v>22</v>
      </c>
    </row>
    <row r="30" spans="1:4" x14ac:dyDescent="0.25">
      <c r="A30">
        <v>10</v>
      </c>
      <c r="B30" t="s">
        <v>284</v>
      </c>
      <c r="C30" t="s">
        <v>254</v>
      </c>
    </row>
    <row r="33" spans="1:4" x14ac:dyDescent="0.25">
      <c r="A33" t="s">
        <v>266</v>
      </c>
      <c r="C33" t="s">
        <v>255</v>
      </c>
    </row>
    <row r="34" spans="1:4" x14ac:dyDescent="0.25">
      <c r="A34">
        <v>11</v>
      </c>
      <c r="B34" t="s">
        <v>284</v>
      </c>
      <c r="C34" t="s">
        <v>194</v>
      </c>
    </row>
    <row r="35" spans="1:4" x14ac:dyDescent="0.25">
      <c r="A35">
        <v>12</v>
      </c>
      <c r="B35" t="s">
        <v>284</v>
      </c>
      <c r="C35" t="s">
        <v>195</v>
      </c>
    </row>
    <row r="36" spans="1:4" x14ac:dyDescent="0.25">
      <c r="A36">
        <v>13</v>
      </c>
      <c r="B36" t="s">
        <v>284</v>
      </c>
      <c r="C36" t="s">
        <v>197</v>
      </c>
      <c r="D36">
        <v>21</v>
      </c>
    </row>
    <row r="37" spans="1:4" x14ac:dyDescent="0.25">
      <c r="B37" t="s">
        <v>285</v>
      </c>
      <c r="C37" t="s">
        <v>214</v>
      </c>
    </row>
    <row r="39" spans="1:4" x14ac:dyDescent="0.25">
      <c r="A39" t="s">
        <v>95</v>
      </c>
      <c r="C39" t="s">
        <v>256</v>
      </c>
    </row>
    <row r="40" spans="1:4" x14ac:dyDescent="0.25">
      <c r="A40">
        <v>14</v>
      </c>
      <c r="B40" t="s">
        <v>284</v>
      </c>
      <c r="C40" t="s">
        <v>196</v>
      </c>
    </row>
    <row r="41" spans="1:4" x14ac:dyDescent="0.25">
      <c r="B41" t="s">
        <v>284</v>
      </c>
      <c r="C41" t="s">
        <v>198</v>
      </c>
    </row>
    <row r="42" spans="1:4" x14ac:dyDescent="0.25">
      <c r="B42" t="s">
        <v>288</v>
      </c>
      <c r="C42" t="s">
        <v>219</v>
      </c>
    </row>
    <row r="43" spans="1:4" x14ac:dyDescent="0.25">
      <c r="B43" t="s">
        <v>311</v>
      </c>
      <c r="C43" t="s">
        <v>220</v>
      </c>
      <c r="D43">
        <v>20</v>
      </c>
    </row>
    <row r="44" spans="1:4" x14ac:dyDescent="0.25">
      <c r="B44" t="s">
        <v>311</v>
      </c>
      <c r="C44" t="s">
        <v>221</v>
      </c>
    </row>
    <row r="46" spans="1:4" x14ac:dyDescent="0.25">
      <c r="A46" t="s">
        <v>267</v>
      </c>
      <c r="C46" t="s">
        <v>257</v>
      </c>
    </row>
    <row r="47" spans="1:4" x14ac:dyDescent="0.25">
      <c r="A47">
        <v>15</v>
      </c>
      <c r="B47" t="s">
        <v>284</v>
      </c>
      <c r="C47" t="s">
        <v>200</v>
      </c>
      <c r="D47">
        <v>19</v>
      </c>
    </row>
    <row r="48" spans="1:4" x14ac:dyDescent="0.25">
      <c r="B48" t="s">
        <v>284</v>
      </c>
      <c r="C48" t="s">
        <v>201</v>
      </c>
    </row>
    <row r="50" spans="1:4" x14ac:dyDescent="0.25">
      <c r="A50" t="s">
        <v>268</v>
      </c>
      <c r="C50" t="s">
        <v>147</v>
      </c>
    </row>
    <row r="51" spans="1:4" x14ac:dyDescent="0.25">
      <c r="A51">
        <v>16</v>
      </c>
      <c r="B51" t="s">
        <v>284</v>
      </c>
      <c r="C51" t="s">
        <v>203</v>
      </c>
    </row>
    <row r="52" spans="1:4" x14ac:dyDescent="0.25">
      <c r="A52">
        <v>17</v>
      </c>
      <c r="B52" t="s">
        <v>284</v>
      </c>
      <c r="C52" t="s">
        <v>202</v>
      </c>
    </row>
    <row r="53" spans="1:4" x14ac:dyDescent="0.25">
      <c r="A53">
        <v>18</v>
      </c>
      <c r="B53" t="s">
        <v>284</v>
      </c>
      <c r="C53" t="s">
        <v>157</v>
      </c>
    </row>
    <row r="54" spans="1:4" x14ac:dyDescent="0.25">
      <c r="B54" t="s">
        <v>290</v>
      </c>
      <c r="C54" t="s">
        <v>147</v>
      </c>
    </row>
    <row r="55" spans="1:4" x14ac:dyDescent="0.25">
      <c r="B55" t="s">
        <v>289</v>
      </c>
      <c r="C55" t="s">
        <v>157</v>
      </c>
      <c r="D55">
        <v>18</v>
      </c>
    </row>
    <row r="57" spans="1:4" x14ac:dyDescent="0.25">
      <c r="A57" t="s">
        <v>269</v>
      </c>
      <c r="C57" t="s">
        <v>258</v>
      </c>
      <c r="D57">
        <v>17</v>
      </c>
    </row>
    <row r="58" spans="1:4" x14ac:dyDescent="0.25">
      <c r="A58">
        <v>19</v>
      </c>
      <c r="B58" t="s">
        <v>284</v>
      </c>
      <c r="C58" t="s">
        <v>204</v>
      </c>
    </row>
    <row r="61" spans="1:4" x14ac:dyDescent="0.25">
      <c r="A61" t="s">
        <v>270</v>
      </c>
      <c r="C61" t="s">
        <v>259</v>
      </c>
    </row>
    <row r="62" spans="1:4" x14ac:dyDescent="0.25">
      <c r="A62">
        <v>20</v>
      </c>
      <c r="B62" t="s">
        <v>284</v>
      </c>
      <c r="C62" t="s">
        <v>171</v>
      </c>
    </row>
    <row r="63" spans="1:4" x14ac:dyDescent="0.25">
      <c r="B63" t="s">
        <v>288</v>
      </c>
      <c r="C63" t="s">
        <v>225</v>
      </c>
    </row>
    <row r="64" spans="1:4" x14ac:dyDescent="0.25">
      <c r="B64" t="s">
        <v>288</v>
      </c>
      <c r="C64" t="s">
        <v>226</v>
      </c>
    </row>
    <row r="65" spans="1:4" x14ac:dyDescent="0.25">
      <c r="B65" t="s">
        <v>288</v>
      </c>
      <c r="C65" t="s">
        <v>171</v>
      </c>
    </row>
    <row r="66" spans="1:4" x14ac:dyDescent="0.25">
      <c r="B66" t="s">
        <v>289</v>
      </c>
      <c r="C66" t="s">
        <v>153</v>
      </c>
    </row>
    <row r="67" spans="1:4" x14ac:dyDescent="0.25">
      <c r="B67" t="s">
        <v>289</v>
      </c>
      <c r="C67" t="s">
        <v>155</v>
      </c>
      <c r="D67">
        <v>16</v>
      </c>
    </row>
    <row r="68" spans="1:4" x14ac:dyDescent="0.25">
      <c r="B68" t="s">
        <v>289</v>
      </c>
      <c r="C68" t="s">
        <v>156</v>
      </c>
    </row>
    <row r="70" spans="1:4" x14ac:dyDescent="0.25">
      <c r="A70" t="s">
        <v>271</v>
      </c>
      <c r="C70" t="s">
        <v>261</v>
      </c>
    </row>
    <row r="71" spans="1:4" x14ac:dyDescent="0.25">
      <c r="A71">
        <v>21</v>
      </c>
      <c r="B71" t="s">
        <v>284</v>
      </c>
      <c r="C71" t="s">
        <v>206</v>
      </c>
    </row>
    <row r="72" spans="1:4" x14ac:dyDescent="0.25">
      <c r="A72">
        <v>22</v>
      </c>
      <c r="B72" t="s">
        <v>284</v>
      </c>
      <c r="C72" t="s">
        <v>207</v>
      </c>
      <c r="D72">
        <v>15</v>
      </c>
    </row>
    <row r="75" spans="1:4" x14ac:dyDescent="0.25">
      <c r="A75" t="s">
        <v>272</v>
      </c>
      <c r="C75" t="s">
        <v>262</v>
      </c>
    </row>
    <row r="76" spans="1:4" x14ac:dyDescent="0.25">
      <c r="A76">
        <v>23</v>
      </c>
      <c r="B76" t="s">
        <v>284</v>
      </c>
      <c r="C76" t="s">
        <v>208</v>
      </c>
      <c r="D76">
        <v>14</v>
      </c>
    </row>
    <row r="78" spans="1:4" x14ac:dyDescent="0.25">
      <c r="A78" t="s">
        <v>273</v>
      </c>
      <c r="C78" t="s">
        <v>263</v>
      </c>
    </row>
    <row r="79" spans="1:4" x14ac:dyDescent="0.25">
      <c r="A79">
        <v>24</v>
      </c>
      <c r="B79" t="s">
        <v>284</v>
      </c>
      <c r="C79" t="s">
        <v>209</v>
      </c>
      <c r="D79">
        <v>13</v>
      </c>
    </row>
    <row r="81" spans="1:4" x14ac:dyDescent="0.25">
      <c r="A81" t="s">
        <v>274</v>
      </c>
      <c r="C81" t="s">
        <v>275</v>
      </c>
    </row>
    <row r="82" spans="1:4" x14ac:dyDescent="0.25">
      <c r="B82" t="s">
        <v>284</v>
      </c>
      <c r="C82" t="s">
        <v>191</v>
      </c>
    </row>
    <row r="83" spans="1:4" x14ac:dyDescent="0.25">
      <c r="B83" t="s">
        <v>284</v>
      </c>
      <c r="C83" t="s">
        <v>192</v>
      </c>
      <c r="D83">
        <v>12</v>
      </c>
    </row>
    <row r="86" spans="1:4" x14ac:dyDescent="0.25">
      <c r="A86" t="s">
        <v>277</v>
      </c>
      <c r="C86" t="s">
        <v>276</v>
      </c>
      <c r="D86">
        <v>11</v>
      </c>
    </row>
    <row r="87" spans="1:4" x14ac:dyDescent="0.25">
      <c r="B87" t="s">
        <v>284</v>
      </c>
      <c r="C87" t="s">
        <v>193</v>
      </c>
    </row>
    <row r="90" spans="1:4" x14ac:dyDescent="0.25">
      <c r="A90" t="s">
        <v>279</v>
      </c>
      <c r="C90" t="s">
        <v>278</v>
      </c>
    </row>
    <row r="91" spans="1:4" x14ac:dyDescent="0.25">
      <c r="B91" t="s">
        <v>284</v>
      </c>
      <c r="C91" t="s">
        <v>199</v>
      </c>
      <c r="D91">
        <v>10</v>
      </c>
    </row>
    <row r="92" spans="1:4" x14ac:dyDescent="0.25">
      <c r="B92" t="s">
        <v>288</v>
      </c>
      <c r="C92" t="s">
        <v>222</v>
      </c>
    </row>
    <row r="94" spans="1:4" x14ac:dyDescent="0.25">
      <c r="A94" t="s">
        <v>281</v>
      </c>
      <c r="C94" t="s">
        <v>280</v>
      </c>
      <c r="D94">
        <v>9</v>
      </c>
    </row>
    <row r="95" spans="1:4" x14ac:dyDescent="0.25">
      <c r="B95" t="s">
        <v>284</v>
      </c>
      <c r="C95" t="s">
        <v>205</v>
      </c>
    </row>
    <row r="97" spans="1:4" x14ac:dyDescent="0.25">
      <c r="A97" t="s">
        <v>301</v>
      </c>
      <c r="C97" t="s">
        <v>286</v>
      </c>
    </row>
    <row r="98" spans="1:4" x14ac:dyDescent="0.25">
      <c r="B98" t="s">
        <v>285</v>
      </c>
      <c r="C98" t="s">
        <v>287</v>
      </c>
    </row>
    <row r="99" spans="1:4" x14ac:dyDescent="0.25">
      <c r="B99" t="s">
        <v>288</v>
      </c>
      <c r="C99" t="s">
        <v>223</v>
      </c>
      <c r="D99">
        <v>8</v>
      </c>
    </row>
    <row r="100" spans="1:4" x14ac:dyDescent="0.25">
      <c r="B100" t="s">
        <v>288</v>
      </c>
      <c r="C100" t="s">
        <v>224</v>
      </c>
    </row>
    <row r="102" spans="1:4" x14ac:dyDescent="0.25">
      <c r="A102" t="s">
        <v>102</v>
      </c>
      <c r="C102" t="s">
        <v>148</v>
      </c>
    </row>
    <row r="103" spans="1:4" x14ac:dyDescent="0.25">
      <c r="B103" t="s">
        <v>290</v>
      </c>
      <c r="C103" t="s">
        <v>148</v>
      </c>
      <c r="D103">
        <v>7</v>
      </c>
    </row>
    <row r="105" spans="1:4" x14ac:dyDescent="0.25">
      <c r="A105" t="s">
        <v>302</v>
      </c>
      <c r="C105" t="s">
        <v>291</v>
      </c>
    </row>
    <row r="106" spans="1:4" x14ac:dyDescent="0.25">
      <c r="B106" t="s">
        <v>289</v>
      </c>
      <c r="C106" t="s">
        <v>152</v>
      </c>
      <c r="D106">
        <v>6</v>
      </c>
    </row>
    <row r="108" spans="1:4" x14ac:dyDescent="0.25">
      <c r="A108" t="s">
        <v>303</v>
      </c>
      <c r="C108" t="s">
        <v>292</v>
      </c>
    </row>
    <row r="109" spans="1:4" x14ac:dyDescent="0.25">
      <c r="B109" t="s">
        <v>289</v>
      </c>
      <c r="C109" t="s">
        <v>154</v>
      </c>
      <c r="D109">
        <v>5</v>
      </c>
    </row>
    <row r="111" spans="1:4" x14ac:dyDescent="0.25">
      <c r="A111" t="s">
        <v>304</v>
      </c>
      <c r="C111" t="s">
        <v>293</v>
      </c>
    </row>
    <row r="112" spans="1:4" x14ac:dyDescent="0.25">
      <c r="B112" t="s">
        <v>289</v>
      </c>
      <c r="C112" t="s">
        <v>158</v>
      </c>
      <c r="D112">
        <v>4</v>
      </c>
    </row>
    <row r="114" spans="1:4" x14ac:dyDescent="0.25">
      <c r="A114" s="84" t="s">
        <v>305</v>
      </c>
      <c r="C114" t="s">
        <v>295</v>
      </c>
    </row>
    <row r="115" spans="1:4" x14ac:dyDescent="0.25">
      <c r="A115" s="84"/>
      <c r="B115" t="s">
        <v>289</v>
      </c>
      <c r="C115" t="s">
        <v>294</v>
      </c>
      <c r="D115">
        <v>3</v>
      </c>
    </row>
    <row r="117" spans="1:4" x14ac:dyDescent="0.25">
      <c r="A117" t="s">
        <v>306</v>
      </c>
      <c r="C117" t="s">
        <v>296</v>
      </c>
    </row>
    <row r="118" spans="1:4" x14ac:dyDescent="0.25">
      <c r="B118" t="s">
        <v>289</v>
      </c>
      <c r="C118" t="s">
        <v>297</v>
      </c>
      <c r="D118">
        <v>2</v>
      </c>
    </row>
    <row r="120" spans="1:4" x14ac:dyDescent="0.25">
      <c r="A120" t="s">
        <v>307</v>
      </c>
      <c r="C120" t="s">
        <v>299</v>
      </c>
      <c r="D120">
        <v>1</v>
      </c>
    </row>
    <row r="121" spans="1:4" x14ac:dyDescent="0.25">
      <c r="B121" t="s">
        <v>289</v>
      </c>
      <c r="C121" t="s">
        <v>298</v>
      </c>
    </row>
    <row r="122" spans="1:4" x14ac:dyDescent="0.25">
      <c r="B122" t="s">
        <v>289</v>
      </c>
      <c r="C122" t="s">
        <v>300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7"/>
  <sheetViews>
    <sheetView view="pageBreakPreview" topLeftCell="A4" zoomScaleNormal="100" zoomScaleSheetLayoutView="100" workbookViewId="0">
      <selection activeCell="C17" sqref="C17"/>
    </sheetView>
  </sheetViews>
  <sheetFormatPr defaultRowHeight="15" x14ac:dyDescent="0.25"/>
  <cols>
    <col min="1" max="1" width="7" style="1" customWidth="1"/>
    <col min="2" max="2" width="9.85546875" style="1" customWidth="1"/>
    <col min="3" max="3" width="39.85546875" style="1" customWidth="1"/>
    <col min="4" max="4" width="0" style="1" hidden="1" customWidth="1"/>
    <col min="5" max="5" width="12.7109375" style="1" hidden="1" customWidth="1"/>
    <col min="6" max="6" width="14" style="1" bestFit="1" customWidth="1"/>
    <col min="7" max="9" width="17.5703125" style="13" customWidth="1"/>
    <col min="10" max="10" width="37.42578125" style="1" customWidth="1"/>
    <col min="11" max="11" width="11.140625" style="1" customWidth="1"/>
    <col min="12" max="14" width="0" style="1" hidden="1" customWidth="1"/>
    <col min="15" max="15" width="10.7109375" style="1" customWidth="1"/>
    <col min="16" max="23" width="0" hidden="1" customWidth="1"/>
  </cols>
  <sheetData>
    <row r="1" spans="1:23" ht="21" x14ac:dyDescent="0.25">
      <c r="C1" s="480" t="s">
        <v>0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</row>
    <row r="2" spans="1:23" ht="21" x14ac:dyDescent="0.25">
      <c r="C2" s="480" t="s">
        <v>1</v>
      </c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</row>
    <row r="3" spans="1:23" ht="21" x14ac:dyDescent="0.25">
      <c r="C3" s="480" t="s">
        <v>2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</row>
    <row r="4" spans="1:23" ht="21" x14ac:dyDescent="0.25">
      <c r="C4" s="480" t="s">
        <v>83</v>
      </c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</row>
    <row r="7" spans="1:23" x14ac:dyDescent="0.25">
      <c r="A7" s="1" t="s">
        <v>3</v>
      </c>
      <c r="C7" s="1" t="s">
        <v>80</v>
      </c>
    </row>
    <row r="8" spans="1:23" x14ac:dyDescent="0.25">
      <c r="A8" s="1" t="s">
        <v>4</v>
      </c>
      <c r="C8" s="1" t="s">
        <v>47</v>
      </c>
    </row>
    <row r="9" spans="1:23" x14ac:dyDescent="0.25">
      <c r="A9" s="1" t="s">
        <v>65</v>
      </c>
      <c r="C9" s="1" t="s">
        <v>90</v>
      </c>
      <c r="D9" s="13"/>
      <c r="E9" s="13"/>
      <c r="F9" s="13"/>
      <c r="O9"/>
      <c r="S9" s="32"/>
      <c r="T9" s="32"/>
    </row>
    <row r="10" spans="1:23" x14ac:dyDescent="0.25">
      <c r="A10" s="1" t="s">
        <v>5</v>
      </c>
      <c r="C10" s="1" t="s">
        <v>7</v>
      </c>
    </row>
    <row r="11" spans="1:23" hidden="1" x14ac:dyDescent="0.25">
      <c r="C11" s="1" t="s">
        <v>8</v>
      </c>
    </row>
    <row r="12" spans="1:23" ht="15.75" thickBot="1" x14ac:dyDescent="0.3"/>
    <row r="13" spans="1:23" ht="15.75" thickBot="1" x14ac:dyDescent="0.3">
      <c r="A13" s="475" t="s">
        <v>10</v>
      </c>
      <c r="B13" s="475" t="s">
        <v>66</v>
      </c>
      <c r="C13" s="63" t="s">
        <v>11</v>
      </c>
      <c r="D13" s="9" t="s">
        <v>13</v>
      </c>
      <c r="E13" s="9" t="s">
        <v>15</v>
      </c>
      <c r="F13" s="14" t="s">
        <v>39</v>
      </c>
      <c r="G13" s="14" t="s">
        <v>39</v>
      </c>
      <c r="H13" s="14" t="s">
        <v>39</v>
      </c>
      <c r="I13" s="478" t="s">
        <v>23</v>
      </c>
      <c r="J13" s="9" t="s">
        <v>20</v>
      </c>
      <c r="K13" s="9" t="s">
        <v>61</v>
      </c>
      <c r="L13" s="477" t="s">
        <v>24</v>
      </c>
      <c r="M13" s="477"/>
      <c r="N13" s="477"/>
      <c r="O13" s="475" t="s">
        <v>28</v>
      </c>
      <c r="P13" s="481"/>
      <c r="Q13" s="482"/>
      <c r="R13" s="482"/>
      <c r="S13" s="482"/>
      <c r="T13" s="482"/>
      <c r="U13" s="482"/>
      <c r="V13" s="482"/>
      <c r="W13" s="482"/>
    </row>
    <row r="14" spans="1:23" ht="15.75" thickBot="1" x14ac:dyDescent="0.3">
      <c r="A14" s="476"/>
      <c r="B14" s="476"/>
      <c r="C14" s="64" t="s">
        <v>12</v>
      </c>
      <c r="D14" s="10" t="s">
        <v>14</v>
      </c>
      <c r="E14" s="10" t="s">
        <v>16</v>
      </c>
      <c r="F14" s="15" t="s">
        <v>70</v>
      </c>
      <c r="G14" s="15" t="s">
        <v>143</v>
      </c>
      <c r="H14" s="15" t="s">
        <v>40</v>
      </c>
      <c r="I14" s="479"/>
      <c r="J14" s="10" t="s">
        <v>19</v>
      </c>
      <c r="K14" s="10" t="s">
        <v>62</v>
      </c>
      <c r="L14" s="10" t="s">
        <v>25</v>
      </c>
      <c r="M14" s="10" t="s">
        <v>26</v>
      </c>
      <c r="N14" s="10" t="s">
        <v>27</v>
      </c>
      <c r="O14" s="476"/>
      <c r="P14" s="30" t="s">
        <v>51</v>
      </c>
      <c r="Q14" s="23" t="s">
        <v>52</v>
      </c>
      <c r="R14" s="23" t="s">
        <v>53</v>
      </c>
      <c r="S14" s="23" t="s">
        <v>54</v>
      </c>
      <c r="T14" s="33" t="s">
        <v>55</v>
      </c>
      <c r="U14" s="23" t="s">
        <v>56</v>
      </c>
      <c r="V14" s="23" t="s">
        <v>57</v>
      </c>
      <c r="W14" s="23" t="s">
        <v>58</v>
      </c>
    </row>
    <row r="15" spans="1:23" x14ac:dyDescent="0.25">
      <c r="A15" s="2"/>
      <c r="B15" s="5"/>
      <c r="C15" s="5"/>
      <c r="D15" s="2"/>
      <c r="E15" s="2"/>
      <c r="F15" s="2"/>
      <c r="G15" s="16"/>
      <c r="H15" s="16"/>
      <c r="I15" s="16"/>
      <c r="J15" s="2"/>
      <c r="K15" s="2"/>
      <c r="L15" s="2"/>
      <c r="M15" s="2"/>
      <c r="N15" s="2"/>
      <c r="O15" s="2"/>
      <c r="P15" s="24"/>
      <c r="Q15" s="25"/>
      <c r="R15" s="25"/>
      <c r="S15" s="25"/>
      <c r="T15" s="34"/>
      <c r="U15" s="25"/>
      <c r="V15" s="25"/>
      <c r="W15" s="25"/>
    </row>
    <row r="16" spans="1:23" x14ac:dyDescent="0.25">
      <c r="A16" s="11"/>
      <c r="B16" s="71" t="s">
        <v>87</v>
      </c>
      <c r="C16" s="12" t="s">
        <v>29</v>
      </c>
      <c r="D16" s="8"/>
      <c r="E16" s="8"/>
      <c r="F16" s="8"/>
      <c r="G16" s="18"/>
      <c r="H16" s="18"/>
      <c r="I16" s="18"/>
      <c r="J16" s="3"/>
      <c r="K16" s="3"/>
      <c r="L16" s="3"/>
      <c r="M16" s="3"/>
      <c r="N16" s="3"/>
      <c r="O16" s="3"/>
      <c r="P16" s="26"/>
      <c r="Q16" s="27"/>
      <c r="R16" s="27"/>
      <c r="S16" s="27"/>
      <c r="T16" s="35"/>
      <c r="U16" s="27"/>
      <c r="V16" s="27"/>
      <c r="W16" s="27"/>
    </row>
    <row r="17" spans="1:23" ht="30" customHeight="1" x14ac:dyDescent="0.25">
      <c r="A17" s="8">
        <v>1</v>
      </c>
      <c r="B17" s="72"/>
      <c r="C17" s="62" t="str">
        <f>Konsultan!C12</f>
        <v>Penyusunan Perencanaan Jalan Lingkungan Kec. Serang, Kec. Taktakan &amp; Kec. Kasemen</v>
      </c>
      <c r="D17" s="8" t="s">
        <v>37</v>
      </c>
      <c r="E17" s="8" t="s">
        <v>38</v>
      </c>
      <c r="F17" s="18">
        <f>Konsultan!F12</f>
        <v>75000000</v>
      </c>
      <c r="G17" s="18">
        <f>Konsultan!G12</f>
        <v>75000000</v>
      </c>
      <c r="H17" s="18">
        <f>Konsultan!H12</f>
        <v>74626000</v>
      </c>
      <c r="I17" s="243" t="str">
        <f>Konsultan!K12</f>
        <v>CV. SIMETRIS KONSULTAN</v>
      </c>
      <c r="J17" s="3" t="str">
        <f>Konsultan!L12</f>
        <v>640/01</v>
      </c>
      <c r="K17" s="244" t="str">
        <f>Konsultan!I12</f>
        <v>15/04/2019</v>
      </c>
      <c r="L17" s="22" t="s">
        <v>50</v>
      </c>
      <c r="M17" s="3"/>
      <c r="N17" s="3"/>
      <c r="O17" s="3" t="str">
        <f>Konsultan!O12</f>
        <v>Bu Yanti</v>
      </c>
      <c r="P17" s="26"/>
      <c r="Q17" s="27"/>
      <c r="R17" s="27"/>
      <c r="S17" s="27"/>
      <c r="T17" s="35"/>
      <c r="U17" s="27"/>
      <c r="V17" s="27"/>
      <c r="W17" s="27"/>
    </row>
    <row r="18" spans="1:23" ht="45" x14ac:dyDescent="0.25">
      <c r="A18" s="8">
        <v>2</v>
      </c>
      <c r="B18" s="72"/>
      <c r="C18" s="62" t="s">
        <v>237</v>
      </c>
      <c r="D18" s="8" t="s">
        <v>37</v>
      </c>
      <c r="E18" s="8" t="s">
        <v>38</v>
      </c>
      <c r="F18" s="18">
        <f>Konsultan!F13</f>
        <v>75000000</v>
      </c>
      <c r="G18" s="18">
        <f>Konsultan!G13</f>
        <v>75000000</v>
      </c>
      <c r="H18" s="18">
        <f>Konsultan!H13</f>
        <v>74486000</v>
      </c>
      <c r="I18" s="243" t="str">
        <f>Konsultan!K13</f>
        <v>CV. VERTICAL HORIZON</v>
      </c>
      <c r="J18" s="3" t="str">
        <f>Konsultan!L13</f>
        <v>640/02</v>
      </c>
      <c r="K18" s="244" t="str">
        <f>Konsultan!I13</f>
        <v>15/04/2019</v>
      </c>
      <c r="L18" s="22" t="s">
        <v>50</v>
      </c>
      <c r="M18" s="3"/>
      <c r="N18" s="3"/>
      <c r="O18" s="3" t="str">
        <f>Konsultan!O13</f>
        <v>Bu Yanti</v>
      </c>
      <c r="P18" s="26"/>
      <c r="Q18" s="27"/>
      <c r="R18" s="27"/>
      <c r="S18" s="27"/>
      <c r="T18" s="35"/>
      <c r="U18" s="27"/>
      <c r="V18" s="27"/>
      <c r="W18" s="27"/>
    </row>
    <row r="19" spans="1:23" x14ac:dyDescent="0.25">
      <c r="A19" s="8"/>
      <c r="B19" s="72"/>
      <c r="C19" s="6"/>
      <c r="D19" s="3"/>
      <c r="E19" s="3"/>
      <c r="F19" s="3"/>
      <c r="G19" s="17"/>
      <c r="H19" s="17"/>
      <c r="I19" s="17"/>
      <c r="J19" s="3"/>
      <c r="K19" s="3"/>
      <c r="L19" s="3"/>
      <c r="M19" s="3"/>
      <c r="N19" s="3"/>
      <c r="O19" s="3"/>
      <c r="P19" s="26"/>
      <c r="Q19" s="27"/>
      <c r="R19" s="27"/>
      <c r="S19" s="27"/>
      <c r="T19" s="35"/>
      <c r="U19" s="27"/>
      <c r="V19" s="27"/>
      <c r="W19" s="27"/>
    </row>
    <row r="20" spans="1:23" ht="15.75" thickBot="1" x14ac:dyDescent="0.3">
      <c r="A20" s="4"/>
      <c r="B20" s="7"/>
      <c r="C20" s="7"/>
      <c r="D20" s="4"/>
      <c r="E20" s="4"/>
      <c r="F20" s="4"/>
      <c r="G20" s="19"/>
      <c r="H20" s="19"/>
      <c r="I20" s="19"/>
      <c r="J20" s="4"/>
      <c r="K20" s="4"/>
      <c r="L20" s="4"/>
      <c r="M20" s="4"/>
      <c r="N20" s="4"/>
      <c r="O20" s="4"/>
      <c r="P20" s="37"/>
      <c r="Q20" s="38"/>
      <c r="R20" s="38"/>
      <c r="S20" s="38"/>
      <c r="T20" s="46"/>
      <c r="U20" s="38"/>
      <c r="V20" s="38"/>
      <c r="W20" s="38"/>
    </row>
    <row r="21" spans="1:23" x14ac:dyDescent="0.25">
      <c r="P21" s="40"/>
      <c r="Q21" s="40"/>
      <c r="R21" s="40"/>
      <c r="S21" s="40"/>
      <c r="T21" s="41"/>
      <c r="U21" s="40"/>
      <c r="V21" s="40"/>
      <c r="W21" s="40"/>
    </row>
    <row r="22" spans="1:23" x14ac:dyDescent="0.25">
      <c r="P22" s="42"/>
      <c r="Q22" s="42"/>
      <c r="R22" s="42"/>
      <c r="S22" s="42"/>
      <c r="T22" s="43"/>
      <c r="U22" s="42"/>
      <c r="V22" s="42"/>
      <c r="W22" s="42"/>
    </row>
    <row r="23" spans="1:23" x14ac:dyDescent="0.25">
      <c r="P23" s="42"/>
      <c r="Q23" s="42"/>
      <c r="R23" s="42"/>
      <c r="S23" s="42"/>
      <c r="T23" s="43"/>
      <c r="U23" s="42"/>
      <c r="V23" s="42"/>
      <c r="W23" s="42"/>
    </row>
    <row r="24" spans="1:23" x14ac:dyDescent="0.25">
      <c r="P24" s="42"/>
      <c r="Q24" s="42"/>
      <c r="R24" s="42"/>
      <c r="S24" s="42"/>
      <c r="T24" s="43"/>
      <c r="U24" s="42"/>
      <c r="V24" s="42"/>
      <c r="W24" s="42"/>
    </row>
    <row r="25" spans="1:23" x14ac:dyDescent="0.25">
      <c r="P25" s="42"/>
      <c r="Q25" s="42"/>
      <c r="R25" s="42"/>
      <c r="S25" s="42"/>
      <c r="T25" s="43"/>
      <c r="U25" s="42"/>
      <c r="V25" s="42"/>
      <c r="W25" s="42"/>
    </row>
    <row r="26" spans="1:23" x14ac:dyDescent="0.25">
      <c r="P26" s="42"/>
      <c r="Q26" s="42"/>
      <c r="R26" s="42"/>
      <c r="S26" s="42"/>
      <c r="T26" s="43"/>
      <c r="U26" s="42"/>
      <c r="V26" s="42"/>
      <c r="W26" s="42"/>
    </row>
    <row r="27" spans="1:23" x14ac:dyDescent="0.25">
      <c r="P27" s="42"/>
      <c r="Q27" s="42"/>
      <c r="R27" s="42"/>
      <c r="S27" s="42"/>
      <c r="T27" s="43"/>
      <c r="U27" s="42"/>
      <c r="V27" s="42"/>
      <c r="W27" s="42"/>
    </row>
  </sheetData>
  <mergeCells count="10">
    <mergeCell ref="A13:A14"/>
    <mergeCell ref="L13:N13"/>
    <mergeCell ref="O13:O14"/>
    <mergeCell ref="I13:I14"/>
    <mergeCell ref="C1:S1"/>
    <mergeCell ref="C2:S2"/>
    <mergeCell ref="C3:S3"/>
    <mergeCell ref="C4:S4"/>
    <mergeCell ref="B13:B14"/>
    <mergeCell ref="P13:W13"/>
  </mergeCells>
  <pageMargins left="0.47244094488188981" right="0.31496062992125984" top="0.55118110236220474" bottom="0.35433070866141736" header="0.31496062992125984" footer="0.31496062992125984"/>
  <pageSetup paperSize="5" scale="87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9"/>
  <sheetViews>
    <sheetView view="pageBreakPreview" topLeftCell="B4" zoomScaleNormal="100" zoomScaleSheetLayoutView="100" workbookViewId="0">
      <selection activeCell="C17" sqref="C17"/>
    </sheetView>
  </sheetViews>
  <sheetFormatPr defaultRowHeight="15" x14ac:dyDescent="0.25"/>
  <cols>
    <col min="1" max="1" width="7" style="1" customWidth="1"/>
    <col min="2" max="2" width="9.85546875" style="1" customWidth="1"/>
    <col min="3" max="3" width="42.85546875" style="1" customWidth="1"/>
    <col min="4" max="4" width="0" style="1" hidden="1" customWidth="1"/>
    <col min="5" max="5" width="12.7109375" style="1" hidden="1" customWidth="1"/>
    <col min="6" max="9" width="17.5703125" style="13" customWidth="1"/>
    <col min="10" max="10" width="37.42578125" style="1" customWidth="1"/>
    <col min="11" max="11" width="11.140625" style="1" customWidth="1"/>
    <col min="12" max="14" width="0" style="1" hidden="1" customWidth="1"/>
    <col min="15" max="15" width="10.7109375" style="1" customWidth="1"/>
    <col min="16" max="23" width="0" hidden="1" customWidth="1"/>
  </cols>
  <sheetData>
    <row r="1" spans="1:23" ht="21" x14ac:dyDescent="0.25">
      <c r="C1" s="480" t="s">
        <v>0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</row>
    <row r="2" spans="1:23" ht="21" x14ac:dyDescent="0.25">
      <c r="C2" s="480" t="s">
        <v>1</v>
      </c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</row>
    <row r="3" spans="1:23" ht="21" x14ac:dyDescent="0.25">
      <c r="C3" s="480" t="s">
        <v>2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</row>
    <row r="4" spans="1:23" ht="21" x14ac:dyDescent="0.25">
      <c r="C4" s="480" t="s">
        <v>83</v>
      </c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</row>
    <row r="7" spans="1:23" x14ac:dyDescent="0.25">
      <c r="A7" s="1" t="s">
        <v>3</v>
      </c>
      <c r="C7" s="1" t="s">
        <v>86</v>
      </c>
    </row>
    <row r="8" spans="1:23" x14ac:dyDescent="0.25">
      <c r="A8" s="1" t="s">
        <v>4</v>
      </c>
      <c r="C8" s="1" t="s">
        <v>49</v>
      </c>
    </row>
    <row r="9" spans="1:23" x14ac:dyDescent="0.25">
      <c r="A9" s="1" t="s">
        <v>65</v>
      </c>
      <c r="C9" s="1" t="s">
        <v>85</v>
      </c>
      <c r="E9" s="13"/>
      <c r="O9"/>
      <c r="S9" s="32"/>
      <c r="T9" s="32"/>
    </row>
    <row r="10" spans="1:23" x14ac:dyDescent="0.25">
      <c r="A10" s="1" t="s">
        <v>5</v>
      </c>
      <c r="C10" s="1" t="s">
        <v>7</v>
      </c>
    </row>
    <row r="11" spans="1:23" hidden="1" x14ac:dyDescent="0.25">
      <c r="C11" s="1" t="s">
        <v>8</v>
      </c>
    </row>
    <row r="12" spans="1:23" ht="15.75" thickBot="1" x14ac:dyDescent="0.3"/>
    <row r="13" spans="1:23" ht="15.75" thickBot="1" x14ac:dyDescent="0.3">
      <c r="A13" s="475" t="s">
        <v>10</v>
      </c>
      <c r="B13" s="475" t="s">
        <v>66</v>
      </c>
      <c r="C13" s="63" t="s">
        <v>11</v>
      </c>
      <c r="D13" s="9" t="s">
        <v>13</v>
      </c>
      <c r="E13" s="9" t="s">
        <v>15</v>
      </c>
      <c r="F13" s="14" t="s">
        <v>39</v>
      </c>
      <c r="G13" s="14" t="s">
        <v>39</v>
      </c>
      <c r="H13" s="14" t="s">
        <v>39</v>
      </c>
      <c r="I13" s="478" t="s">
        <v>23</v>
      </c>
      <c r="J13" s="9" t="s">
        <v>20</v>
      </c>
      <c r="K13" s="9" t="s">
        <v>61</v>
      </c>
      <c r="L13" s="477" t="s">
        <v>24</v>
      </c>
      <c r="M13" s="477"/>
      <c r="N13" s="477"/>
      <c r="O13" s="475" t="s">
        <v>28</v>
      </c>
      <c r="P13" s="481"/>
      <c r="Q13" s="482"/>
      <c r="R13" s="482"/>
      <c r="S13" s="482"/>
      <c r="T13" s="482"/>
      <c r="U13" s="482"/>
      <c r="V13" s="482"/>
      <c r="W13" s="482"/>
    </row>
    <row r="14" spans="1:23" ht="15.75" thickBot="1" x14ac:dyDescent="0.3">
      <c r="A14" s="476"/>
      <c r="B14" s="476"/>
      <c r="C14" s="64" t="s">
        <v>12</v>
      </c>
      <c r="D14" s="10" t="s">
        <v>14</v>
      </c>
      <c r="E14" s="10" t="s">
        <v>16</v>
      </c>
      <c r="F14" s="15" t="s">
        <v>70</v>
      </c>
      <c r="G14" s="15" t="s">
        <v>143</v>
      </c>
      <c r="H14" s="15" t="s">
        <v>40</v>
      </c>
      <c r="I14" s="479"/>
      <c r="J14" s="10" t="s">
        <v>19</v>
      </c>
      <c r="K14" s="10" t="s">
        <v>62</v>
      </c>
      <c r="L14" s="10" t="s">
        <v>25</v>
      </c>
      <c r="M14" s="10" t="s">
        <v>26</v>
      </c>
      <c r="N14" s="10" t="s">
        <v>27</v>
      </c>
      <c r="O14" s="476"/>
      <c r="P14" s="30" t="s">
        <v>51</v>
      </c>
      <c r="Q14" s="23" t="s">
        <v>52</v>
      </c>
      <c r="R14" s="23" t="s">
        <v>53</v>
      </c>
      <c r="S14" s="23" t="s">
        <v>54</v>
      </c>
      <c r="T14" s="33" t="s">
        <v>55</v>
      </c>
      <c r="U14" s="23" t="s">
        <v>56</v>
      </c>
      <c r="V14" s="23" t="s">
        <v>57</v>
      </c>
      <c r="W14" s="23" t="s">
        <v>58</v>
      </c>
    </row>
    <row r="15" spans="1:23" x14ac:dyDescent="0.25">
      <c r="A15" s="2"/>
      <c r="B15" s="5"/>
      <c r="C15" s="5"/>
      <c r="D15" s="2"/>
      <c r="E15" s="2"/>
      <c r="F15" s="16"/>
      <c r="G15" s="16"/>
      <c r="H15" s="16"/>
      <c r="I15" s="16"/>
      <c r="J15" s="2"/>
      <c r="K15" s="2"/>
      <c r="L15" s="2"/>
      <c r="M15" s="2"/>
      <c r="N15" s="2"/>
      <c r="O15" s="2"/>
      <c r="P15" s="24"/>
      <c r="Q15" s="25"/>
      <c r="R15" s="25"/>
      <c r="S15" s="25"/>
      <c r="T15" s="34"/>
      <c r="U15" s="25"/>
      <c r="V15" s="25"/>
      <c r="W15" s="25"/>
    </row>
    <row r="16" spans="1:23" x14ac:dyDescent="0.25">
      <c r="A16" s="11" t="s">
        <v>32</v>
      </c>
      <c r="B16" s="71" t="s">
        <v>87</v>
      </c>
      <c r="C16" s="12" t="s">
        <v>48</v>
      </c>
      <c r="D16" s="8"/>
      <c r="E16" s="8"/>
      <c r="F16" s="18"/>
      <c r="G16" s="18"/>
      <c r="H16" s="18"/>
      <c r="I16" s="18"/>
      <c r="J16" s="3"/>
      <c r="K16" s="3"/>
      <c r="L16" s="3"/>
      <c r="M16" s="3"/>
      <c r="N16" s="3"/>
      <c r="O16" s="3"/>
      <c r="P16" s="26"/>
      <c r="Q16" s="27"/>
      <c r="R16" s="27"/>
      <c r="S16" s="44"/>
      <c r="T16" s="35"/>
      <c r="U16" s="27"/>
      <c r="V16" s="27"/>
      <c r="W16" s="27"/>
    </row>
    <row r="17" spans="1:23" ht="30" customHeight="1" x14ac:dyDescent="0.25">
      <c r="A17" s="8">
        <v>1</v>
      </c>
      <c r="B17" s="72"/>
      <c r="C17" s="62" t="str">
        <f>Konsultan!C17</f>
        <v>Jasa Konsultansi Perencanaan Drainase Kec. Curug, Kec. Walantaka dan Cipocok Jaya</v>
      </c>
      <c r="D17" s="8" t="s">
        <v>37</v>
      </c>
      <c r="E17" s="8" t="s">
        <v>38</v>
      </c>
      <c r="F17" s="18">
        <f>Konsultan!F17</f>
        <v>45000000</v>
      </c>
      <c r="G17" s="18">
        <f>Konsultan!G17</f>
        <v>45000000</v>
      </c>
      <c r="H17" s="18">
        <f>Konsultan!H17</f>
        <v>44536000</v>
      </c>
      <c r="I17" s="246" t="str">
        <f>Konsultan!K17</f>
        <v>CV. SETIA KARYA KONSULTAN</v>
      </c>
      <c r="J17" s="3" t="str">
        <f>Konsultan!L17</f>
        <v>640/01</v>
      </c>
      <c r="K17" s="247" t="str">
        <f>Konsultan!I17</f>
        <v>15/04/2019</v>
      </c>
      <c r="L17" s="22" t="s">
        <v>50</v>
      </c>
      <c r="M17" s="3"/>
      <c r="N17" s="3"/>
      <c r="O17" s="3" t="str">
        <f>Konsultan!O17</f>
        <v>Bu Yanti</v>
      </c>
      <c r="P17" s="26"/>
      <c r="Q17" s="27"/>
      <c r="R17" s="27"/>
      <c r="S17" s="27"/>
      <c r="T17" s="35"/>
      <c r="U17" s="27"/>
      <c r="V17" s="27"/>
      <c r="W17" s="27"/>
    </row>
    <row r="18" spans="1:23" ht="30" customHeight="1" x14ac:dyDescent="0.25">
      <c r="A18" s="8">
        <v>2</v>
      </c>
      <c r="B18" s="72"/>
      <c r="C18" s="62" t="str">
        <f>Konsultan!C18</f>
        <v>Jasa Konsultansi Perencanaan Kran Umum Kec. Curug, Kec. Walantaka dan Cipocok Jaya</v>
      </c>
      <c r="D18" s="8" t="s">
        <v>37</v>
      </c>
      <c r="E18" s="8" t="s">
        <v>38</v>
      </c>
      <c r="F18" s="18">
        <f>Konsultan!F18</f>
        <v>45000000</v>
      </c>
      <c r="G18" s="18">
        <f>Konsultan!G18</f>
        <v>45000000</v>
      </c>
      <c r="H18" s="18">
        <f>Konsultan!H18</f>
        <v>44825000</v>
      </c>
      <c r="I18" s="246" t="str">
        <f>Konsultan!K18</f>
        <v>PT. RADITYA KARYA KONSULTAN</v>
      </c>
      <c r="J18" s="3" t="str">
        <f>Konsultan!L18</f>
        <v>640/02</v>
      </c>
      <c r="K18" s="247" t="str">
        <f>Konsultan!I18</f>
        <v>15/04/2019</v>
      </c>
      <c r="L18" s="22" t="s">
        <v>50</v>
      </c>
      <c r="M18" s="3"/>
      <c r="N18" s="3"/>
      <c r="O18" s="3" t="str">
        <f>Konsultan!O18</f>
        <v>Gaha</v>
      </c>
      <c r="P18" s="26"/>
      <c r="Q18" s="27"/>
      <c r="R18" s="27"/>
      <c r="S18" s="27"/>
      <c r="T18" s="35"/>
      <c r="U18" s="27"/>
      <c r="V18" s="27"/>
      <c r="W18" s="27"/>
    </row>
    <row r="19" spans="1:23" ht="30" customHeight="1" x14ac:dyDescent="0.25">
      <c r="A19" s="8">
        <v>3</v>
      </c>
      <c r="B19" s="72"/>
      <c r="C19" s="62" t="str">
        <f>Konsultan!C19</f>
        <v>Jasa Konsultansi Perencanaan Jaringan Perpipaan Kec. Serang dan Kec. Kasemen</v>
      </c>
      <c r="D19" s="8" t="s">
        <v>37</v>
      </c>
      <c r="E19" s="8" t="s">
        <v>38</v>
      </c>
      <c r="F19" s="18">
        <f>Konsultan!F19</f>
        <v>50000000</v>
      </c>
      <c r="G19" s="18">
        <f>Konsultan!G19</f>
        <v>50000000</v>
      </c>
      <c r="H19" s="18">
        <f>Konsultan!H19</f>
        <v>49838000</v>
      </c>
      <c r="I19" s="246" t="str">
        <f>Konsultan!K19</f>
        <v>PT. SIES KONSULTAMA</v>
      </c>
      <c r="J19" s="3" t="str">
        <f>Konsultan!L19</f>
        <v>640/03</v>
      </c>
      <c r="K19" s="247" t="str">
        <f>Konsultan!I19</f>
        <v>15/04/2019</v>
      </c>
      <c r="L19" s="22" t="s">
        <v>50</v>
      </c>
      <c r="M19" s="3"/>
      <c r="N19" s="3"/>
      <c r="O19" s="3" t="str">
        <f>Konsultan!O19</f>
        <v>Gaha</v>
      </c>
      <c r="P19" s="26"/>
      <c r="Q19" s="27"/>
      <c r="R19" s="27"/>
      <c r="S19" s="27"/>
      <c r="T19" s="35"/>
      <c r="U19" s="27"/>
      <c r="V19" s="27"/>
      <c r="W19" s="27"/>
    </row>
    <row r="20" spans="1:23" x14ac:dyDescent="0.25">
      <c r="A20" s="8"/>
      <c r="B20" s="72"/>
      <c r="C20" s="6"/>
      <c r="D20" s="3"/>
      <c r="E20" s="3"/>
      <c r="F20" s="17"/>
      <c r="G20" s="17"/>
      <c r="H20" s="17"/>
      <c r="I20" s="17"/>
      <c r="J20" s="3"/>
      <c r="K20" s="3"/>
      <c r="L20" s="3"/>
      <c r="M20" s="3"/>
      <c r="N20" s="3"/>
      <c r="O20" s="3"/>
      <c r="P20" s="26"/>
      <c r="Q20" s="27"/>
      <c r="R20" s="27"/>
      <c r="S20" s="27"/>
      <c r="T20" s="35"/>
      <c r="U20" s="27"/>
      <c r="V20" s="27"/>
      <c r="W20" s="27"/>
    </row>
    <row r="21" spans="1:23" ht="15.75" thickBot="1" x14ac:dyDescent="0.3">
      <c r="A21" s="4"/>
      <c r="B21" s="7"/>
      <c r="C21" s="7"/>
      <c r="D21" s="4"/>
      <c r="E21" s="4"/>
      <c r="F21" s="19"/>
      <c r="G21" s="19"/>
      <c r="H21" s="19"/>
      <c r="I21" s="19"/>
      <c r="J21" s="4"/>
      <c r="K21" s="4"/>
      <c r="L21" s="4"/>
      <c r="M21" s="4"/>
      <c r="N21" s="4"/>
      <c r="O21" s="4"/>
      <c r="P21" s="37"/>
      <c r="Q21" s="38"/>
      <c r="R21" s="38"/>
      <c r="S21" s="38"/>
      <c r="T21" s="39"/>
      <c r="U21" s="38"/>
      <c r="V21" s="38"/>
      <c r="W21" s="38"/>
    </row>
    <row r="22" spans="1:23" x14ac:dyDescent="0.25">
      <c r="P22" s="40"/>
      <c r="Q22" s="40"/>
      <c r="R22" s="40"/>
      <c r="S22" s="40"/>
      <c r="T22" s="45"/>
      <c r="U22" s="40"/>
      <c r="V22" s="40"/>
      <c r="W22" s="40"/>
    </row>
    <row r="23" spans="1:23" x14ac:dyDescent="0.25">
      <c r="P23" s="42"/>
      <c r="Q23" s="42"/>
      <c r="R23" s="42"/>
      <c r="S23" s="42"/>
      <c r="T23" s="43"/>
      <c r="U23" s="42"/>
      <c r="V23" s="42"/>
      <c r="W23" s="42"/>
    </row>
    <row r="24" spans="1:23" x14ac:dyDescent="0.25">
      <c r="P24" s="42"/>
      <c r="Q24" s="42"/>
      <c r="R24" s="42"/>
      <c r="S24" s="42"/>
      <c r="T24" s="43"/>
      <c r="U24" s="42"/>
      <c r="V24" s="42"/>
      <c r="W24" s="42"/>
    </row>
    <row r="25" spans="1:23" x14ac:dyDescent="0.25">
      <c r="P25" s="42"/>
      <c r="Q25" s="42"/>
      <c r="R25" s="42"/>
      <c r="S25" s="42"/>
      <c r="T25" s="43"/>
      <c r="U25" s="42"/>
      <c r="V25" s="42"/>
      <c r="W25" s="42"/>
    </row>
    <row r="26" spans="1:23" x14ac:dyDescent="0.25">
      <c r="P26" s="42"/>
      <c r="Q26" s="42"/>
      <c r="R26" s="42"/>
      <c r="S26" s="42"/>
      <c r="T26" s="43"/>
      <c r="U26" s="42"/>
      <c r="V26" s="42"/>
      <c r="W26" s="42"/>
    </row>
    <row r="27" spans="1:23" x14ac:dyDescent="0.25">
      <c r="P27" s="42"/>
      <c r="Q27" s="42"/>
      <c r="R27" s="42"/>
      <c r="S27" s="42"/>
      <c r="T27" s="43"/>
      <c r="U27" s="42"/>
      <c r="V27" s="42"/>
      <c r="W27" s="42"/>
    </row>
    <row r="28" spans="1:23" x14ac:dyDescent="0.25">
      <c r="P28" s="42"/>
      <c r="Q28" s="42"/>
      <c r="R28" s="42"/>
      <c r="S28" s="42"/>
      <c r="T28" s="43"/>
      <c r="U28" s="42"/>
      <c r="V28" s="42"/>
      <c r="W28" s="42"/>
    </row>
    <row r="29" spans="1:23" x14ac:dyDescent="0.25">
      <c r="P29" s="42"/>
      <c r="Q29" s="42"/>
      <c r="R29" s="42"/>
      <c r="S29" s="42"/>
      <c r="T29" s="43"/>
      <c r="U29" s="42"/>
      <c r="V29" s="42"/>
      <c r="W29" s="42"/>
    </row>
  </sheetData>
  <mergeCells count="10">
    <mergeCell ref="P13:W13"/>
    <mergeCell ref="C1:R1"/>
    <mergeCell ref="C2:R2"/>
    <mergeCell ref="C3:R3"/>
    <mergeCell ref="C4:R4"/>
    <mergeCell ref="A13:A14"/>
    <mergeCell ref="L13:N13"/>
    <mergeCell ref="O13:O14"/>
    <mergeCell ref="B13:B14"/>
    <mergeCell ref="I13:I14"/>
  </mergeCells>
  <pageMargins left="0.47244094488188981" right="0.31496062992125984" top="0.55118110236220474" bottom="0.35433070866141736" header="0.31496062992125984" footer="0.31496062992125984"/>
  <pageSetup paperSize="5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Konsultan</vt:lpstr>
      <vt:lpstr>Pembangunan</vt:lpstr>
      <vt:lpstr>Plank</vt:lpstr>
      <vt:lpstr>Lelang</vt:lpstr>
      <vt:lpstr>Bahan Material</vt:lpstr>
      <vt:lpstr>Pemeliharaan</vt:lpstr>
      <vt:lpstr>Sheet1</vt:lpstr>
      <vt:lpstr>Perenc PJL</vt:lpstr>
      <vt:lpstr>Perenc SAB</vt:lpstr>
      <vt:lpstr>PJL</vt:lpstr>
      <vt:lpstr>SAB</vt:lpstr>
      <vt:lpstr>Kumuh</vt:lpstr>
      <vt:lpstr>PSU</vt:lpstr>
      <vt:lpstr>Ditail PMJL</vt:lpstr>
      <vt:lpstr>Penataan RTH</vt:lpstr>
      <vt:lpstr>'Bahan Material'!Print_Area</vt:lpstr>
      <vt:lpstr>'Ditail PMJL'!Print_Area</vt:lpstr>
      <vt:lpstr>Konsultan!Print_Area</vt:lpstr>
      <vt:lpstr>Kumuh!Print_Area</vt:lpstr>
      <vt:lpstr>Lelang!Print_Area</vt:lpstr>
      <vt:lpstr>Pembangunan!Print_Area</vt:lpstr>
      <vt:lpstr>Pemeliharaan!Print_Area</vt:lpstr>
      <vt:lpstr>'Penataan RTH'!Print_Area</vt:lpstr>
      <vt:lpstr>'Perenc PJL'!Print_Area</vt:lpstr>
      <vt:lpstr>'Perenc SAB'!Print_Area</vt:lpstr>
      <vt:lpstr>PJL!Print_Area</vt:lpstr>
      <vt:lpstr>Plank!Print_Area</vt:lpstr>
      <vt:lpstr>PSU!Print_Area</vt:lpstr>
      <vt:lpstr>SAB!Print_Area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Gahaboy</cp:lastModifiedBy>
  <cp:lastPrinted>2019-06-26T01:29:10Z</cp:lastPrinted>
  <dcterms:created xsi:type="dcterms:W3CDTF">2018-01-11T16:49:48Z</dcterms:created>
  <dcterms:modified xsi:type="dcterms:W3CDTF">2019-09-05T01:48:51Z</dcterms:modified>
</cp:coreProperties>
</file>