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730" windowHeight="10035"/>
  </bookViews>
  <sheets>
    <sheet name="Desember 19" sheetId="12" r:id="rId1"/>
    <sheet name="Sheet1" sheetId="10" r:id="rId2"/>
  </sheets>
  <definedNames>
    <definedName name="_xlnm.Print_Area" localSheetId="0">'Desember 19'!$A$1:$Q$56</definedName>
    <definedName name="_xlnm.Print_Titles" localSheetId="0">'Desember 19'!$6:$10</definedName>
  </definedNames>
  <calcPr calcId="144525"/>
  <fileRecoveryPr repairLoad="1"/>
</workbook>
</file>

<file path=xl/calcChain.xml><?xml version="1.0" encoding="utf-8"?>
<calcChain xmlns="http://schemas.openxmlformats.org/spreadsheetml/2006/main">
  <c r="K33" i="12" l="1"/>
  <c r="J33" i="12" s="1"/>
  <c r="E33" i="12"/>
  <c r="I33" i="12"/>
  <c r="M56" i="12" l="1"/>
  <c r="R56" i="12" s="1"/>
  <c r="K56" i="12"/>
  <c r="J56" i="12" s="1"/>
  <c r="G56" i="12"/>
  <c r="M55" i="12"/>
  <c r="R55" i="12" s="1"/>
  <c r="K55" i="12"/>
  <c r="J55" i="12" s="1"/>
  <c r="G55" i="12"/>
  <c r="M54" i="12"/>
  <c r="R54" i="12" s="1"/>
  <c r="K54" i="12"/>
  <c r="J54" i="12" s="1"/>
  <c r="G54" i="12"/>
  <c r="M53" i="12"/>
  <c r="R53" i="12" s="1"/>
  <c r="K53" i="12"/>
  <c r="J53" i="12" s="1"/>
  <c r="G53" i="12"/>
  <c r="M52" i="12"/>
  <c r="R52" i="12" s="1"/>
  <c r="K52" i="12"/>
  <c r="J52" i="12" s="1"/>
  <c r="G52" i="12"/>
  <c r="M51" i="12"/>
  <c r="R51" i="12" s="1"/>
  <c r="K51" i="12"/>
  <c r="J51" i="12" s="1"/>
  <c r="G51" i="12"/>
  <c r="M50" i="12"/>
  <c r="R50" i="12" s="1"/>
  <c r="K50" i="12"/>
  <c r="J50" i="12" s="1"/>
  <c r="G50" i="12"/>
  <c r="I49" i="12"/>
  <c r="H49" i="12"/>
  <c r="G49" i="12" s="1"/>
  <c r="E49" i="12"/>
  <c r="M48" i="12"/>
  <c r="R48" i="12" s="1"/>
  <c r="K48" i="12"/>
  <c r="L48" i="12" s="1"/>
  <c r="G48" i="12"/>
  <c r="M47" i="12"/>
  <c r="R47" i="12" s="1"/>
  <c r="K47" i="12"/>
  <c r="L47" i="12" s="1"/>
  <c r="G47" i="12"/>
  <c r="M46" i="12"/>
  <c r="R46" i="12" s="1"/>
  <c r="K46" i="12"/>
  <c r="L46" i="12" s="1"/>
  <c r="G46" i="12"/>
  <c r="M45" i="12"/>
  <c r="R45" i="12" s="1"/>
  <c r="K45" i="12"/>
  <c r="L45" i="12" s="1"/>
  <c r="G45" i="12"/>
  <c r="I44" i="12"/>
  <c r="H44" i="12"/>
  <c r="G44" i="12" s="1"/>
  <c r="E44" i="12"/>
  <c r="M44" i="12" s="1"/>
  <c r="M43" i="12"/>
  <c r="N43" i="12" s="1"/>
  <c r="K43" i="12"/>
  <c r="J43" i="12" s="1"/>
  <c r="G43" i="12"/>
  <c r="M42" i="12"/>
  <c r="N42" i="12" s="1"/>
  <c r="K42" i="12"/>
  <c r="J42" i="12" s="1"/>
  <c r="G42" i="12"/>
  <c r="M41" i="12"/>
  <c r="N41" i="12" s="1"/>
  <c r="K41" i="12"/>
  <c r="J41" i="12" s="1"/>
  <c r="G41" i="12"/>
  <c r="I40" i="12"/>
  <c r="K40" i="12" s="1"/>
  <c r="J40" i="12" s="1"/>
  <c r="H40" i="12"/>
  <c r="E40" i="12"/>
  <c r="N39" i="12"/>
  <c r="M39" i="12"/>
  <c r="R39" i="12" s="1"/>
  <c r="K39" i="12"/>
  <c r="L39" i="12" s="1"/>
  <c r="G39" i="12"/>
  <c r="M38" i="12"/>
  <c r="R38" i="12" s="1"/>
  <c r="K38" i="12"/>
  <c r="L38" i="12" s="1"/>
  <c r="G38" i="12"/>
  <c r="M37" i="12"/>
  <c r="R37" i="12" s="1"/>
  <c r="K37" i="12"/>
  <c r="L37" i="12" s="1"/>
  <c r="G37" i="12"/>
  <c r="M36" i="12"/>
  <c r="R36" i="12" s="1"/>
  <c r="K36" i="12"/>
  <c r="L36" i="12" s="1"/>
  <c r="G36" i="12"/>
  <c r="M35" i="12"/>
  <c r="N35" i="12" s="1"/>
  <c r="K35" i="12"/>
  <c r="J35" i="12" s="1"/>
  <c r="G35" i="12"/>
  <c r="I34" i="12"/>
  <c r="H34" i="12"/>
  <c r="E34" i="12"/>
  <c r="M34" i="12" s="1"/>
  <c r="M32" i="12"/>
  <c r="R32" i="12" s="1"/>
  <c r="K32" i="12"/>
  <c r="L32" i="12" s="1"/>
  <c r="G32" i="12"/>
  <c r="M31" i="12"/>
  <c r="R31" i="12" s="1"/>
  <c r="K31" i="12"/>
  <c r="L31" i="12" s="1"/>
  <c r="G31" i="12"/>
  <c r="M30" i="12"/>
  <c r="R30" i="12" s="1"/>
  <c r="K30" i="12"/>
  <c r="L30" i="12" s="1"/>
  <c r="G30" i="12"/>
  <c r="M29" i="12"/>
  <c r="R29" i="12" s="1"/>
  <c r="K29" i="12"/>
  <c r="L29" i="12" s="1"/>
  <c r="G29" i="12"/>
  <c r="M28" i="12"/>
  <c r="R28" i="12" s="1"/>
  <c r="K28" i="12"/>
  <c r="L28" i="12" s="1"/>
  <c r="G28" i="12"/>
  <c r="A28" i="12"/>
  <c r="A29" i="12" s="1"/>
  <c r="A30" i="12" s="1"/>
  <c r="A31" i="12" s="1"/>
  <c r="A32" i="12" s="1"/>
  <c r="A35" i="12" s="1"/>
  <c r="A36" i="12" s="1"/>
  <c r="A37" i="12" s="1"/>
  <c r="A38" i="12" s="1"/>
  <c r="A39" i="12" s="1"/>
  <c r="A41" i="12" s="1"/>
  <c r="A42" i="12" s="1"/>
  <c r="A43" i="12" s="1"/>
  <c r="A45" i="12" s="1"/>
  <c r="A46" i="12" s="1"/>
  <c r="A47" i="12" s="1"/>
  <c r="A48" i="12" s="1"/>
  <c r="A50" i="12" s="1"/>
  <c r="A51" i="12" s="1"/>
  <c r="A52" i="12" s="1"/>
  <c r="A53" i="12" s="1"/>
  <c r="A54" i="12" s="1"/>
  <c r="A55" i="12" s="1"/>
  <c r="A56" i="12" s="1"/>
  <c r="I27" i="12"/>
  <c r="H27" i="12"/>
  <c r="G27" i="12" s="1"/>
  <c r="E27" i="12"/>
  <c r="M26" i="12"/>
  <c r="N26" i="12" s="1"/>
  <c r="K26" i="12"/>
  <c r="J26" i="12" s="1"/>
  <c r="G26" i="12"/>
  <c r="I25" i="12"/>
  <c r="H25" i="12"/>
  <c r="G25" i="12" s="1"/>
  <c r="E25" i="12"/>
  <c r="M24" i="12"/>
  <c r="R24" i="12" s="1"/>
  <c r="K24" i="12"/>
  <c r="J24" i="12" s="1"/>
  <c r="G24" i="12"/>
  <c r="M23" i="12"/>
  <c r="R23" i="12" s="1"/>
  <c r="K23" i="12"/>
  <c r="J23" i="12" s="1"/>
  <c r="G23" i="12"/>
  <c r="M22" i="12"/>
  <c r="R22" i="12" s="1"/>
  <c r="K22" i="12"/>
  <c r="J22" i="12" s="1"/>
  <c r="G22" i="12"/>
  <c r="M21" i="12"/>
  <c r="R21" i="12" s="1"/>
  <c r="K21" i="12"/>
  <c r="J21" i="12" s="1"/>
  <c r="G21" i="12"/>
  <c r="M20" i="12"/>
  <c r="R20" i="12" s="1"/>
  <c r="K20" i="12"/>
  <c r="J20" i="12" s="1"/>
  <c r="G20" i="12"/>
  <c r="M19" i="12"/>
  <c r="R19" i="12" s="1"/>
  <c r="K19" i="12"/>
  <c r="J19" i="12" s="1"/>
  <c r="G19" i="12"/>
  <c r="M18" i="12"/>
  <c r="R18" i="12" s="1"/>
  <c r="K18" i="12"/>
  <c r="J18" i="12" s="1"/>
  <c r="G18" i="12"/>
  <c r="A18" i="12"/>
  <c r="A19" i="12" s="1"/>
  <c r="A20" i="12" s="1"/>
  <c r="A21" i="12" s="1"/>
  <c r="A22" i="12" s="1"/>
  <c r="A23" i="12" s="1"/>
  <c r="A24" i="12" s="1"/>
  <c r="M17" i="12"/>
  <c r="R17" i="12" s="1"/>
  <c r="L17" i="12"/>
  <c r="K17" i="12"/>
  <c r="J17" i="12" s="1"/>
  <c r="G17" i="12"/>
  <c r="I16" i="12"/>
  <c r="H16" i="12"/>
  <c r="G16" i="12" s="1"/>
  <c r="E16" i="12"/>
  <c r="E15" i="12"/>
  <c r="R14" i="12"/>
  <c r="M13" i="12"/>
  <c r="R13" i="12" s="1"/>
  <c r="K13" i="12"/>
  <c r="J13" i="12" s="1"/>
  <c r="R12" i="12"/>
  <c r="L24" i="12" l="1"/>
  <c r="K16" i="12"/>
  <c r="J16" i="12" s="1"/>
  <c r="L35" i="12"/>
  <c r="N37" i="12"/>
  <c r="R42" i="12"/>
  <c r="M25" i="12"/>
  <c r="R25" i="12" s="1"/>
  <c r="K34" i="12"/>
  <c r="J34" i="12" s="1"/>
  <c r="K49" i="12"/>
  <c r="J49" i="12" s="1"/>
  <c r="J38" i="12"/>
  <c r="L40" i="12"/>
  <c r="L42" i="12"/>
  <c r="N48" i="12"/>
  <c r="R35" i="12"/>
  <c r="N46" i="12"/>
  <c r="I15" i="12"/>
  <c r="T15" i="12" s="1"/>
  <c r="L13" i="12"/>
  <c r="M16" i="12"/>
  <c r="M27" i="12"/>
  <c r="N27" i="12" s="1"/>
  <c r="N29" i="12"/>
  <c r="N31" i="12"/>
  <c r="J39" i="12"/>
  <c r="R41" i="12"/>
  <c r="L43" i="12"/>
  <c r="J48" i="12"/>
  <c r="H15" i="12"/>
  <c r="J28" i="12"/>
  <c r="J30" i="12"/>
  <c r="J32" i="12"/>
  <c r="N38" i="12"/>
  <c r="M40" i="12"/>
  <c r="N40" i="12" s="1"/>
  <c r="L41" i="12"/>
  <c r="R43" i="12"/>
  <c r="K44" i="12"/>
  <c r="J44" i="12" s="1"/>
  <c r="N45" i="12"/>
  <c r="L50" i="12"/>
  <c r="L51" i="12"/>
  <c r="L52" i="12"/>
  <c r="L53" i="12"/>
  <c r="L54" i="12"/>
  <c r="L55" i="12"/>
  <c r="L56" i="12"/>
  <c r="M15" i="12"/>
  <c r="R15" i="12" s="1"/>
  <c r="L18" i="12"/>
  <c r="L19" i="12"/>
  <c r="L20" i="12"/>
  <c r="L21" i="12"/>
  <c r="L22" i="12"/>
  <c r="L23" i="12"/>
  <c r="N28" i="12"/>
  <c r="J31" i="12"/>
  <c r="N32" i="12"/>
  <c r="N47" i="12"/>
  <c r="R26" i="12"/>
  <c r="J29" i="12"/>
  <c r="N30" i="12"/>
  <c r="N25" i="12"/>
  <c r="R44" i="12"/>
  <c r="N44" i="12"/>
  <c r="N16" i="12"/>
  <c r="R16" i="12"/>
  <c r="N34" i="12"/>
  <c r="R34" i="12"/>
  <c r="L44" i="12"/>
  <c r="H11" i="12"/>
  <c r="R40" i="12"/>
  <c r="G34" i="12"/>
  <c r="G40" i="12"/>
  <c r="J46" i="12"/>
  <c r="J47" i="12"/>
  <c r="L49" i="12"/>
  <c r="M49" i="12"/>
  <c r="E11" i="12"/>
  <c r="N13" i="12"/>
  <c r="K25" i="12"/>
  <c r="J25" i="12" s="1"/>
  <c r="N17" i="12"/>
  <c r="N18" i="12"/>
  <c r="N19" i="12"/>
  <c r="N20" i="12"/>
  <c r="N21" i="12"/>
  <c r="N22" i="12"/>
  <c r="N23" i="12"/>
  <c r="N24" i="12"/>
  <c r="K27" i="12"/>
  <c r="J27" i="12" s="1"/>
  <c r="N36" i="12"/>
  <c r="N50" i="12"/>
  <c r="N51" i="12"/>
  <c r="N52" i="12"/>
  <c r="N53" i="12"/>
  <c r="N54" i="12"/>
  <c r="N55" i="12"/>
  <c r="N56" i="12"/>
  <c r="L26" i="12"/>
  <c r="K15" i="12" l="1"/>
  <c r="J15" i="12" s="1"/>
  <c r="R27" i="12"/>
  <c r="L34" i="12"/>
  <c r="I11" i="12"/>
  <c r="L16" i="12"/>
  <c r="N15" i="12"/>
  <c r="G15" i="12"/>
  <c r="G11" i="12" s="1"/>
  <c r="L25" i="12"/>
  <c r="M11" i="12"/>
  <c r="L15" i="12"/>
  <c r="R49" i="12"/>
  <c r="N49" i="12"/>
  <c r="T11" i="12"/>
  <c r="K11" i="12"/>
  <c r="J11" i="12" s="1"/>
  <c r="L27" i="12"/>
  <c r="L11" i="12" l="1"/>
  <c r="R11" i="12"/>
  <c r="N11" i="12"/>
</calcChain>
</file>

<file path=xl/sharedStrings.xml><?xml version="1.0" encoding="utf-8"?>
<sst xmlns="http://schemas.openxmlformats.org/spreadsheetml/2006/main" count="191" uniqueCount="102">
  <si>
    <t>LAPORAN REKAPITULASI KEMAJUAN PELAKSANAAN KEGIATAN ORGANISASI PERANGKAT DAERAH</t>
  </si>
  <si>
    <t>APBD KOTA SERANG TAHUN ANGGARAN 2019</t>
  </si>
  <si>
    <t>OPD</t>
  </si>
  <si>
    <t>:</t>
  </si>
  <si>
    <t xml:space="preserve">Bulan : </t>
  </si>
  <si>
    <t xml:space="preserve">Triwulan : </t>
  </si>
  <si>
    <t>NO</t>
  </si>
  <si>
    <t>KODE REKENING</t>
  </si>
  <si>
    <t>URAIAN</t>
  </si>
  <si>
    <t>PAGU ANGGARAN</t>
  </si>
  <si>
    <t>SUMBER DANA</t>
  </si>
  <si>
    <t>KONDISI S/D BULAN INI (%)</t>
  </si>
  <si>
    <t>SELISIH%</t>
  </si>
  <si>
    <t>SISA ANGGARAN</t>
  </si>
  <si>
    <t>%</t>
  </si>
  <si>
    <t>KENDALA</t>
  </si>
  <si>
    <t>KET</t>
  </si>
  <si>
    <t>KENDALA / MASALAH / HAMBATAN</t>
  </si>
  <si>
    <t>TARGET</t>
  </si>
  <si>
    <t>REALISASI</t>
  </si>
  <si>
    <t>FISIK (%)</t>
  </si>
  <si>
    <t>KEUANGAN (%)</t>
  </si>
  <si>
    <t>Rp.</t>
  </si>
  <si>
    <t>BELANJA</t>
  </si>
  <si>
    <t>BELANJA TIDAK LANGSUNG</t>
  </si>
  <si>
    <t>BELANJA LANGSUNG</t>
  </si>
  <si>
    <t>I</t>
  </si>
  <si>
    <t>1.20 . 1.20.12 . 01</t>
  </si>
  <si>
    <t>Program Pelayanan dan Peningkatan Kapasitas Aparatur</t>
  </si>
  <si>
    <t>Pelayanan Administrasi Perkantoran</t>
  </si>
  <si>
    <t>1.20 . 1.20.12 . 01 . 02</t>
  </si>
  <si>
    <t>Pengadaan Sarana dan Prasarana Kantor</t>
  </si>
  <si>
    <t>Pemeliharaan Sarana dan Prasarana Kantor</t>
  </si>
  <si>
    <t>1.20 . 1.20.12 . 01 . 08</t>
  </si>
  <si>
    <t>1.20 . 1.20.12 . 01 . 10</t>
  </si>
  <si>
    <t>Penyediaan Dokumentasi, Informatika dan Komunikasi OPD</t>
  </si>
  <si>
    <t>1.20 . 1.20.12 . 01 . 11</t>
  </si>
  <si>
    <t>Pengelolaan Barang Milik Daerah</t>
  </si>
  <si>
    <t>1.20 . 1.20.12 . 01 . 12</t>
  </si>
  <si>
    <t>Penyediaan Makanan dan Minuman</t>
  </si>
  <si>
    <t>Rapat-Rapat Kordinasi dan Konsultasi Dalam dan Luar Daerah</t>
  </si>
  <si>
    <t>II</t>
  </si>
  <si>
    <t>Program Pengelolaan dan Pelaporan Keuangan</t>
  </si>
  <si>
    <t>Penyusunan Pelaporan Keuangan Triwulanan dan Semesteran</t>
  </si>
  <si>
    <t>III</t>
  </si>
  <si>
    <t>Program Peningkatan Perencanaan, Pengendalian dan Pelaporan Capaian Kinerja</t>
  </si>
  <si>
    <t>Penyusunan Dokumen Perencanaan Perangkat Daerah</t>
  </si>
  <si>
    <t>Penyusunan Rencana Kerja dan Anggaran Perangkat Daerah</t>
  </si>
  <si>
    <t>Pengendalian dan Evaluasi Kinerja</t>
  </si>
  <si>
    <t>Penyusunan Pelaporan Capaian Kinerja Tahunan Perangkat Daerah</t>
  </si>
  <si>
    <t>IV</t>
  </si>
  <si>
    <t>V</t>
  </si>
  <si>
    <t>VI</t>
  </si>
  <si>
    <t>VII</t>
  </si>
  <si>
    <t>DINAS SOSIAL</t>
  </si>
  <si>
    <t>1.16 . 1.16.01 . 5.1</t>
  </si>
  <si>
    <t>1.16 . 1.16.01 . 5.2</t>
  </si>
  <si>
    <t>1.20 . 1.20.12 . 01 . 06</t>
  </si>
  <si>
    <t>Peningkatan Kapasitas Aparatur</t>
  </si>
  <si>
    <t>1.20 . 1.20.12 . 01 . 15</t>
  </si>
  <si>
    <t>Penyusunan Data dan Profil Perangkat Daerah</t>
  </si>
  <si>
    <t>Program Penanganan Fakir Miskin</t>
  </si>
  <si>
    <t>Peningkatan Kemampuan (Capacity Building) petugas dan pedamping sosial pemberdayaan fakir miskin dan PMKS lainnya</t>
  </si>
  <si>
    <t>Pelatihan keterampilan berusaha bagi keluarga miskin</t>
  </si>
  <si>
    <t>Fasilitasi manajemen usaha bagi fakir miskin</t>
  </si>
  <si>
    <t>Fasilitasi dan stimulasi pembangunan perumahan masyarakat kurang mampu</t>
  </si>
  <si>
    <t>Identifikasi dan analisis data Fakir Miskin</t>
  </si>
  <si>
    <t>Program Perlindungan dan Jaminan Sosial</t>
  </si>
  <si>
    <t>Perlindungan Sosial Korban Bencana Alam dan Sosial</t>
  </si>
  <si>
    <t>Jaminan Sosial Keluarga</t>
  </si>
  <si>
    <t>Updating Data Kemiskinan, PMKS dan PSKS</t>
  </si>
  <si>
    <t>Program Pemberdayaan Kelembagaan Kesejahteraan Sosial</t>
  </si>
  <si>
    <t>Peningkatan jenjang kerjasama pelaku-pelaku usaha kesejahteraan sosial masyarakat</t>
  </si>
  <si>
    <t>Peningkatan kualitas SDM kesejahteraan sosial masyarakat</t>
  </si>
  <si>
    <t>Peningkatan sarana dan prasarana kepahlawanan dan keperintisan</t>
  </si>
  <si>
    <t>Pelaksanaan KIE Konseling dan kampanye Sosial bagi Penyandang Masalah Kesejahteraan Sosial (PMKS)</t>
  </si>
  <si>
    <t>Program Rehabilitasi Sosial</t>
  </si>
  <si>
    <t>Pelayanan dan Perlindungan Sosial bagi Lansia</t>
  </si>
  <si>
    <t>Pelatihan Keterampilan dan Praktek Belajar Kerja Bagi Antar termasuk Anjal, Anak Disabilitas dan Anak Korban Napza</t>
  </si>
  <si>
    <t>Penyusunan Data di Analisis Permasalahan Anak Terlantar</t>
  </si>
  <si>
    <t>Pengembangan Bakat dan Kreatifitas Anak</t>
  </si>
  <si>
    <t>Pendidikan dan Pelatihan Bagi Penyandang Cacat</t>
  </si>
  <si>
    <t>Pelayanan dan Perlindungan Sosial, Hukum Bagi Korban Eksplotasi, Perdagangan Perempuan dan Anak</t>
  </si>
  <si>
    <t>Pendidikan dan Pelatihan Berusaha Bagi Eks Penyandang Penyakit Sosial</t>
  </si>
  <si>
    <t>APBD</t>
  </si>
  <si>
    <t xml:space="preserve">APBD </t>
  </si>
  <si>
    <t>Nihil</t>
  </si>
  <si>
    <t>Desember</t>
  </si>
  <si>
    <t>Efesiensi Belanja Tenaga Ahli (Honor Pendamping BPNT)</t>
  </si>
  <si>
    <t>Efesiensi Belanja perjalanan dinas dalam daerah dan Uang Lembur PNS</t>
  </si>
  <si>
    <t>Belanja Surat Tanda Nomor Kendaraan dan Belanja Cetak</t>
  </si>
  <si>
    <t>Sewa Gedung PKH</t>
  </si>
  <si>
    <t>Efesiensi Belanja Bahan Bakar Minyak/Gas dan Pelumnas</t>
  </si>
  <si>
    <t>Honor Tim Internal dan Efesiensi Kegiatan CALK</t>
  </si>
  <si>
    <t>Efesiensi Uang Lembur PNS, Makmin Rapat dan Narasumber</t>
  </si>
  <si>
    <t>Efesiensi Sewa Gedung dan Honor THL</t>
  </si>
  <si>
    <t>Efesiensi Uang Saku Peserta</t>
  </si>
  <si>
    <t>Efesiensi Narasumber dan Penunjang Kegiatan</t>
  </si>
  <si>
    <t>Efesiensi Belanja Cetak dan Perlengkapan Bimtek</t>
  </si>
  <si>
    <t>Efesiensi Bansos Kepada LKS</t>
  </si>
  <si>
    <t>Efesiensi Belanja Tenaga Ahli (Honor Pengolah Program)</t>
  </si>
  <si>
    <t>Efesiensi Belanja Sewa Sarana Mobilitas Darat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</si>
</sst>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.00;[Red]#,##0.00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Tahoma"/>
      <family val="2"/>
    </font>
    <font>
      <b/>
      <sz val="8"/>
      <color theme="0"/>
      <name val="Tahoma"/>
      <family val="2"/>
    </font>
    <font>
      <i/>
      <sz val="8"/>
      <color theme="0"/>
      <name val="Tahoma"/>
      <family val="2"/>
    </font>
    <font>
      <sz val="8"/>
      <color rgb="FF00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71">
    <xf numFmtId="0" fontId="0" fillId="0" borderId="0">
      <alignment vertical="top"/>
    </xf>
    <xf numFmtId="41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1" fontId="2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25" fillId="0" borderId="0"/>
    <xf numFmtId="0" fontId="24" fillId="0" borderId="0"/>
    <xf numFmtId="0" fontId="1" fillId="0" borderId="0"/>
    <xf numFmtId="0" fontId="18" fillId="0" borderId="0">
      <alignment vertical="top"/>
    </xf>
    <xf numFmtId="0" fontId="25" fillId="0" borderId="0"/>
    <xf numFmtId="0" fontId="25" fillId="0" borderId="0"/>
    <xf numFmtId="0" fontId="24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2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56">
    <xf numFmtId="0" fontId="0" fillId="0" borderId="0" xfId="0">
      <alignment vertical="top"/>
    </xf>
    <xf numFmtId="0" fontId="20" fillId="0" borderId="0" xfId="0" applyFont="1" applyFill="1">
      <alignment vertical="top"/>
    </xf>
    <xf numFmtId="0" fontId="21" fillId="0" borderId="0" xfId="0" applyFont="1" applyFill="1" applyAlignment="1">
      <alignment vertical="top"/>
    </xf>
    <xf numFmtId="0" fontId="20" fillId="0" borderId="0" xfId="0" applyFont="1" applyFill="1" applyAlignment="1">
      <alignment horizontal="left" vertical="top" wrapText="1" readingOrder="1"/>
    </xf>
    <xf numFmtId="0" fontId="21" fillId="0" borderId="0" xfId="0" applyFont="1" applyFill="1">
      <alignment vertical="top"/>
    </xf>
    <xf numFmtId="0" fontId="21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right" vertical="top"/>
    </xf>
    <xf numFmtId="0" fontId="20" fillId="0" borderId="10" xfId="0" applyFont="1" applyFill="1" applyBorder="1">
      <alignment vertical="top"/>
    </xf>
    <xf numFmtId="0" fontId="20" fillId="0" borderId="12" xfId="0" applyFont="1" applyFill="1" applyBorder="1">
      <alignment vertical="top"/>
    </xf>
    <xf numFmtId="0" fontId="20" fillId="0" borderId="11" xfId="0" applyFont="1" applyFill="1" applyBorder="1">
      <alignment vertical="top"/>
    </xf>
    <xf numFmtId="0" fontId="20" fillId="0" borderId="13" xfId="0" applyFont="1" applyFill="1" applyBorder="1">
      <alignment vertical="top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19" fillId="0" borderId="0" xfId="0" applyFont="1" applyFill="1" applyAlignment="1">
      <alignment horizontal="center" vertical="top"/>
    </xf>
    <xf numFmtId="0" fontId="26" fillId="0" borderId="0" xfId="0" applyFont="1" applyFill="1">
      <alignment vertical="top"/>
    </xf>
    <xf numFmtId="0" fontId="27" fillId="0" borderId="0" xfId="0" applyFont="1" applyFill="1">
      <alignment vertical="top"/>
    </xf>
    <xf numFmtId="0" fontId="28" fillId="0" borderId="17" xfId="0" applyFont="1" applyFill="1" applyBorder="1" applyAlignment="1">
      <alignment horizontal="center" vertical="center" wrapText="1" readingOrder="1"/>
    </xf>
    <xf numFmtId="0" fontId="28" fillId="0" borderId="16" xfId="0" applyFont="1" applyFill="1" applyBorder="1" applyAlignment="1">
      <alignment horizontal="center" vertical="center" wrapText="1" readingOrder="1"/>
    </xf>
    <xf numFmtId="0" fontId="28" fillId="0" borderId="0" xfId="0" applyFont="1" applyFill="1">
      <alignment vertical="top"/>
    </xf>
    <xf numFmtId="0" fontId="21" fillId="0" borderId="25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4" fontId="21" fillId="0" borderId="24" xfId="0" applyNumberFormat="1" applyFont="1" applyFill="1" applyBorder="1" applyAlignment="1">
      <alignment horizontal="right" vertical="center"/>
    </xf>
    <xf numFmtId="2" fontId="21" fillId="0" borderId="24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2" fontId="21" fillId="0" borderId="18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 wrapText="1" readingOrder="1"/>
    </xf>
    <xf numFmtId="4" fontId="21" fillId="0" borderId="17" xfId="0" applyNumberFormat="1" applyFont="1" applyFill="1" applyBorder="1" applyAlignment="1">
      <alignment horizontal="right" vertical="center"/>
    </xf>
    <xf numFmtId="2" fontId="21" fillId="0" borderId="17" xfId="0" applyNumberFormat="1" applyFont="1" applyFill="1" applyBorder="1" applyAlignment="1">
      <alignment vertical="center"/>
    </xf>
    <xf numFmtId="2" fontId="21" fillId="0" borderId="16" xfId="0" applyNumberFormat="1" applyFont="1" applyFill="1" applyBorder="1" applyAlignment="1">
      <alignment vertical="center"/>
    </xf>
    <xf numFmtId="41" fontId="27" fillId="0" borderId="0" xfId="1" applyFont="1" applyFill="1" applyAlignment="1">
      <alignment vertical="center"/>
    </xf>
    <xf numFmtId="3" fontId="27" fillId="0" borderId="0" xfId="64" applyNumberFormat="1" applyFont="1" applyFill="1" applyBorder="1" applyAlignment="1">
      <alignment vertical="center"/>
    </xf>
    <xf numFmtId="41" fontId="26" fillId="0" borderId="0" xfId="1" applyFont="1" applyFill="1" applyAlignment="1">
      <alignment vertical="center"/>
    </xf>
    <xf numFmtId="0" fontId="21" fillId="0" borderId="33" xfId="3" applyFont="1" applyFill="1" applyBorder="1" applyAlignment="1">
      <alignment horizontal="left" vertical="center" wrapText="1"/>
    </xf>
    <xf numFmtId="0" fontId="21" fillId="0" borderId="3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 wrapText="1" readingOrder="1"/>
    </xf>
    <xf numFmtId="4" fontId="21" fillId="0" borderId="32" xfId="0" applyNumberFormat="1" applyFont="1" applyFill="1" applyBorder="1" applyAlignment="1">
      <alignment horizontal="right" vertical="center"/>
    </xf>
    <xf numFmtId="2" fontId="21" fillId="0" borderId="32" xfId="0" applyNumberFormat="1" applyFont="1" applyFill="1" applyBorder="1" applyAlignment="1">
      <alignment vertical="center"/>
    </xf>
    <xf numFmtId="2" fontId="21" fillId="0" borderId="35" xfId="0" applyNumberFormat="1" applyFont="1" applyFill="1" applyBorder="1" applyAlignment="1">
      <alignment vertical="center"/>
    </xf>
    <xf numFmtId="0" fontId="20" fillId="0" borderId="29" xfId="3" applyFont="1" applyFill="1" applyBorder="1" applyAlignment="1">
      <alignment horizontal="left" vertical="center" wrapText="1"/>
    </xf>
    <xf numFmtId="0" fontId="20" fillId="0" borderId="30" xfId="3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 wrapText="1"/>
    </xf>
    <xf numFmtId="4" fontId="20" fillId="0" borderId="28" xfId="0" applyNumberFormat="1" applyFont="1" applyFill="1" applyBorder="1" applyAlignment="1">
      <alignment horizontal="right" vertical="center"/>
    </xf>
    <xf numFmtId="2" fontId="20" fillId="0" borderId="28" xfId="0" applyNumberFormat="1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4" fontId="21" fillId="0" borderId="28" xfId="0" applyNumberFormat="1" applyFont="1" applyFill="1" applyBorder="1" applyAlignment="1">
      <alignment horizontal="right" vertical="center"/>
    </xf>
    <xf numFmtId="2" fontId="21" fillId="0" borderId="28" xfId="0" applyNumberFormat="1" applyFont="1" applyFill="1" applyBorder="1" applyAlignment="1">
      <alignment vertical="center"/>
    </xf>
    <xf numFmtId="0" fontId="21" fillId="0" borderId="29" xfId="3" applyFont="1" applyFill="1" applyBorder="1" applyAlignment="1">
      <alignment horizontal="left" vertical="center" wrapText="1"/>
    </xf>
    <xf numFmtId="0" fontId="21" fillId="0" borderId="30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 wrapText="1"/>
    </xf>
    <xf numFmtId="2" fontId="21" fillId="0" borderId="31" xfId="0" applyNumberFormat="1" applyFont="1" applyFill="1" applyBorder="1" applyAlignment="1">
      <alignment vertical="center"/>
    </xf>
    <xf numFmtId="0" fontId="20" fillId="0" borderId="37" xfId="3" applyFont="1" applyFill="1" applyBorder="1" applyAlignment="1">
      <alignment horizontal="left" vertical="center" wrapText="1"/>
    </xf>
    <xf numFmtId="0" fontId="20" fillId="0" borderId="38" xfId="3" applyFont="1" applyFill="1" applyBorder="1" applyAlignment="1">
      <alignment vertical="center"/>
    </xf>
    <xf numFmtId="0" fontId="23" fillId="0" borderId="37" xfId="0" applyFont="1" applyFill="1" applyBorder="1" applyAlignment="1">
      <alignment horizontal="left" vertical="center" wrapText="1"/>
    </xf>
    <xf numFmtId="4" fontId="20" fillId="0" borderId="36" xfId="0" applyNumberFormat="1" applyFont="1" applyFill="1" applyBorder="1" applyAlignment="1">
      <alignment horizontal="right" vertical="center"/>
    </xf>
    <xf numFmtId="2" fontId="20" fillId="0" borderId="36" xfId="0" applyNumberFormat="1" applyFont="1" applyFill="1" applyBorder="1" applyAlignment="1">
      <alignment vertical="center"/>
    </xf>
    <xf numFmtId="2" fontId="21" fillId="0" borderId="36" xfId="0" applyNumberFormat="1" applyFont="1" applyFill="1" applyBorder="1" applyAlignment="1">
      <alignment vertical="center"/>
    </xf>
    <xf numFmtId="0" fontId="26" fillId="0" borderId="0" xfId="0" applyFont="1" applyFill="1" applyBorder="1">
      <alignment vertical="top"/>
    </xf>
    <xf numFmtId="0" fontId="22" fillId="0" borderId="39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41" fontId="20" fillId="0" borderId="0" xfId="0" applyNumberFormat="1" applyFont="1" applyFill="1">
      <alignment vertical="top"/>
    </xf>
    <xf numFmtId="41" fontId="21" fillId="0" borderId="0" xfId="0" applyNumberFormat="1" applyFont="1" applyFill="1" applyAlignment="1">
      <alignment horizontal="left" vertical="top" wrapText="1"/>
    </xf>
    <xf numFmtId="41" fontId="28" fillId="0" borderId="17" xfId="0" applyNumberFormat="1" applyFont="1" applyFill="1" applyBorder="1" applyAlignment="1">
      <alignment horizontal="center" vertical="center" wrapText="1" readingOrder="1"/>
    </xf>
    <xf numFmtId="41" fontId="20" fillId="0" borderId="10" xfId="0" applyNumberFormat="1" applyFont="1" applyFill="1" applyBorder="1">
      <alignment vertical="top"/>
    </xf>
    <xf numFmtId="41" fontId="21" fillId="0" borderId="24" xfId="0" applyNumberFormat="1" applyFont="1" applyFill="1" applyBorder="1" applyAlignment="1">
      <alignment horizontal="right" vertical="center"/>
    </xf>
    <xf numFmtId="41" fontId="20" fillId="0" borderId="18" xfId="0" applyNumberFormat="1" applyFont="1" applyFill="1" applyBorder="1" applyAlignment="1">
      <alignment vertical="center"/>
    </xf>
    <xf numFmtId="41" fontId="21" fillId="0" borderId="17" xfId="0" applyNumberFormat="1" applyFont="1" applyFill="1" applyBorder="1" applyAlignment="1">
      <alignment horizontal="right" vertical="center"/>
    </xf>
    <xf numFmtId="41" fontId="21" fillId="0" borderId="32" xfId="3" applyNumberFormat="1" applyFont="1" applyFill="1" applyBorder="1" applyAlignment="1">
      <alignment horizontal="right" vertical="center"/>
    </xf>
    <xf numFmtId="41" fontId="20" fillId="0" borderId="28" xfId="0" applyNumberFormat="1" applyFont="1" applyFill="1" applyBorder="1" applyAlignment="1">
      <alignment horizontal="right" vertical="center"/>
    </xf>
    <xf numFmtId="41" fontId="21" fillId="0" borderId="28" xfId="0" applyNumberFormat="1" applyFont="1" applyFill="1" applyBorder="1" applyAlignment="1">
      <alignment horizontal="right" vertical="center"/>
    </xf>
    <xf numFmtId="41" fontId="21" fillId="0" borderId="31" xfId="0" applyNumberFormat="1" applyFont="1" applyFill="1" applyBorder="1" applyAlignment="1">
      <alignment horizontal="right" vertical="center" wrapText="1"/>
    </xf>
    <xf numFmtId="41" fontId="20" fillId="0" borderId="31" xfId="0" applyNumberFormat="1" applyFont="1" applyFill="1" applyBorder="1" applyAlignment="1">
      <alignment horizontal="right" vertical="center"/>
    </xf>
    <xf numFmtId="41" fontId="20" fillId="0" borderId="31" xfId="0" applyNumberFormat="1" applyFont="1" applyFill="1" applyBorder="1" applyAlignment="1">
      <alignment horizontal="right" vertical="center" wrapText="1"/>
    </xf>
    <xf numFmtId="41" fontId="20" fillId="0" borderId="36" xfId="0" applyNumberFormat="1" applyFont="1" applyFill="1" applyBorder="1" applyAlignment="1">
      <alignment horizontal="right" vertical="center"/>
    </xf>
    <xf numFmtId="0" fontId="22" fillId="0" borderId="41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2" fillId="0" borderId="17" xfId="64" applyFont="1" applyFill="1" applyBorder="1" applyAlignment="1">
      <alignment horizontal="center" vertical="center"/>
    </xf>
    <xf numFmtId="41" fontId="26" fillId="0" borderId="0" xfId="0" applyNumberFormat="1" applyFont="1" applyFill="1" applyBorder="1">
      <alignment vertical="top"/>
    </xf>
    <xf numFmtId="4" fontId="21" fillId="0" borderId="24" xfId="0" applyNumberFormat="1" applyFont="1" applyFill="1" applyBorder="1" applyAlignment="1">
      <alignment horizontal="center" vertical="center" readingOrder="1"/>
    </xf>
    <xf numFmtId="0" fontId="20" fillId="0" borderId="18" xfId="0" applyFont="1" applyFill="1" applyBorder="1" applyAlignment="1">
      <alignment horizontal="center" vertical="center" readingOrder="1"/>
    </xf>
    <xf numFmtId="4" fontId="21" fillId="0" borderId="17" xfId="0" applyNumberFormat="1" applyFont="1" applyFill="1" applyBorder="1" applyAlignment="1">
      <alignment horizontal="center" vertical="center" readingOrder="1"/>
    </xf>
    <xf numFmtId="4" fontId="21" fillId="0" borderId="32" xfId="0" applyNumberFormat="1" applyFont="1" applyFill="1" applyBorder="1" applyAlignment="1">
      <alignment horizontal="center" vertical="center" readingOrder="1"/>
    </xf>
    <xf numFmtId="4" fontId="20" fillId="0" borderId="32" xfId="0" applyNumberFormat="1" applyFont="1" applyFill="1" applyBorder="1" applyAlignment="1">
      <alignment horizontal="center" vertical="center" readingOrder="1"/>
    </xf>
    <xf numFmtId="4" fontId="20" fillId="0" borderId="28" xfId="0" applyNumberFormat="1" applyFont="1" applyFill="1" applyBorder="1" applyAlignment="1">
      <alignment horizontal="center" vertical="center" readingOrder="1"/>
    </xf>
    <xf numFmtId="4" fontId="21" fillId="0" borderId="28" xfId="0" applyNumberFormat="1" applyFont="1" applyFill="1" applyBorder="1" applyAlignment="1">
      <alignment horizontal="center" vertical="center" readingOrder="1"/>
    </xf>
    <xf numFmtId="164" fontId="21" fillId="0" borderId="28" xfId="0" applyNumberFormat="1" applyFont="1" applyFill="1" applyBorder="1" applyAlignment="1">
      <alignment horizontal="center" vertical="center" readingOrder="1"/>
    </xf>
    <xf numFmtId="0" fontId="20" fillId="0" borderId="0" xfId="0" applyFont="1" applyFill="1" applyAlignment="1">
      <alignment horizontal="center" vertical="center" readingOrder="1"/>
    </xf>
    <xf numFmtId="0" fontId="21" fillId="0" borderId="0" xfId="0" applyFont="1" applyFill="1" applyAlignment="1">
      <alignment horizontal="center" vertical="center" wrapText="1" readingOrder="1"/>
    </xf>
    <xf numFmtId="0" fontId="20" fillId="0" borderId="10" xfId="0" applyFont="1" applyFill="1" applyBorder="1" applyAlignment="1">
      <alignment horizontal="center" vertical="center" readingOrder="1"/>
    </xf>
    <xf numFmtId="41" fontId="20" fillId="0" borderId="27" xfId="0" applyNumberFormat="1" applyFont="1" applyFill="1" applyBorder="1" applyAlignment="1">
      <alignment vertical="center"/>
    </xf>
    <xf numFmtId="41" fontId="20" fillId="0" borderId="28" xfId="0" applyNumberFormat="1" applyFont="1" applyFill="1" applyBorder="1" applyAlignment="1">
      <alignment horizontal="right" vertical="center" wrapText="1"/>
    </xf>
    <xf numFmtId="41" fontId="21" fillId="0" borderId="28" xfId="0" applyNumberFormat="1" applyFont="1" applyFill="1" applyBorder="1" applyAlignment="1">
      <alignment horizontal="right" vertical="center" wrapText="1"/>
    </xf>
    <xf numFmtId="41" fontId="29" fillId="0" borderId="28" xfId="0" applyNumberFormat="1" applyFont="1" applyFill="1" applyBorder="1" applyAlignment="1">
      <alignment horizontal="right" vertical="center" shrinkToFit="1"/>
    </xf>
    <xf numFmtId="41" fontId="20" fillId="33" borderId="28" xfId="1" applyNumberFormat="1" applyFont="1" applyFill="1" applyBorder="1" applyAlignment="1">
      <alignment vertical="center"/>
    </xf>
    <xf numFmtId="41" fontId="20" fillId="33" borderId="28" xfId="1" applyNumberFormat="1" applyFont="1" applyFill="1" applyBorder="1" applyAlignment="1">
      <alignment vertical="center" wrapText="1"/>
    </xf>
    <xf numFmtId="41" fontId="20" fillId="0" borderId="36" xfId="0" applyNumberFormat="1" applyFont="1" applyFill="1" applyBorder="1" applyAlignment="1">
      <alignment horizontal="right" vertical="center" wrapText="1"/>
    </xf>
    <xf numFmtId="0" fontId="21" fillId="0" borderId="2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center" vertical="center"/>
    </xf>
    <xf numFmtId="0" fontId="21" fillId="0" borderId="28" xfId="3" applyFont="1" applyFill="1" applyBorder="1" applyAlignment="1">
      <alignment horizontal="center" vertical="center"/>
    </xf>
    <xf numFmtId="0" fontId="20" fillId="0" borderId="36" xfId="3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 readingOrder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 readingOrder="1"/>
    </xf>
    <xf numFmtId="0" fontId="21" fillId="0" borderId="21" xfId="0" applyFont="1" applyFill="1" applyBorder="1" applyAlignment="1">
      <alignment horizontal="center" vertical="center" wrapText="1" readingOrder="1"/>
    </xf>
    <xf numFmtId="41" fontId="21" fillId="0" borderId="21" xfId="0" applyNumberFormat="1" applyFont="1" applyFill="1" applyBorder="1" applyAlignment="1">
      <alignment horizontal="center" vertical="center" wrapText="1" readingOrder="1"/>
    </xf>
    <xf numFmtId="0" fontId="20" fillId="0" borderId="28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2" fontId="21" fillId="0" borderId="17" xfId="0" applyNumberFormat="1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top" readingOrder="1"/>
    </xf>
    <xf numFmtId="0" fontId="19" fillId="0" borderId="0" xfId="0" applyFont="1" applyFill="1" applyAlignment="1">
      <alignment horizontal="center" vertical="top" wrapText="1" readingOrder="1"/>
    </xf>
    <xf numFmtId="0" fontId="21" fillId="0" borderId="10" xfId="0" applyFont="1" applyFill="1" applyBorder="1" applyAlignment="1">
      <alignment horizontal="center" vertical="center" wrapText="1" readingOrder="1"/>
    </xf>
    <xf numFmtId="0" fontId="21" fillId="0" borderId="18" xfId="0" applyFont="1" applyFill="1" applyBorder="1" applyAlignment="1">
      <alignment horizontal="center" vertical="center" wrapText="1" readingOrder="1"/>
    </xf>
    <xf numFmtId="0" fontId="21" fillId="0" borderId="21" xfId="0" applyFont="1" applyFill="1" applyBorder="1" applyAlignment="1">
      <alignment horizontal="center" vertical="center" wrapText="1" readingOrder="1"/>
    </xf>
    <xf numFmtId="0" fontId="21" fillId="0" borderId="11" xfId="0" applyFont="1" applyFill="1" applyBorder="1" applyAlignment="1">
      <alignment horizontal="center" vertical="center" wrapText="1" readingOrder="1"/>
    </xf>
    <xf numFmtId="0" fontId="21" fillId="0" borderId="19" xfId="0" applyFont="1" applyFill="1" applyBorder="1" applyAlignment="1">
      <alignment horizontal="center" vertical="center" wrapText="1" readingOrder="1"/>
    </xf>
    <xf numFmtId="0" fontId="21" fillId="0" borderId="22" xfId="0" applyFont="1" applyFill="1" applyBorder="1" applyAlignment="1">
      <alignment horizontal="center" vertical="center" wrapText="1" readingOrder="1"/>
    </xf>
    <xf numFmtId="0" fontId="21" fillId="0" borderId="12" xfId="0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0" fontId="21" fillId="0" borderId="23" xfId="0" applyFont="1" applyFill="1" applyBorder="1" applyAlignment="1">
      <alignment horizontal="center" vertical="center" wrapText="1" readingOrder="1"/>
    </xf>
    <xf numFmtId="41" fontId="21" fillId="0" borderId="10" xfId="0" applyNumberFormat="1" applyFont="1" applyFill="1" applyBorder="1" applyAlignment="1">
      <alignment horizontal="center" vertical="center" wrapText="1" readingOrder="1"/>
    </xf>
    <xf numFmtId="41" fontId="21" fillId="0" borderId="18" xfId="0" applyNumberFormat="1" applyFont="1" applyFill="1" applyBorder="1" applyAlignment="1">
      <alignment horizontal="center" vertical="center" wrapText="1" readingOrder="1"/>
    </xf>
    <xf numFmtId="41" fontId="21" fillId="0" borderId="21" xfId="0" applyNumberFormat="1" applyFont="1" applyFill="1" applyBorder="1" applyAlignment="1">
      <alignment horizontal="center" vertical="center" wrapText="1" readingOrder="1"/>
    </xf>
    <xf numFmtId="0" fontId="21" fillId="0" borderId="13" xfId="0" applyFont="1" applyFill="1" applyBorder="1" applyAlignment="1">
      <alignment horizontal="center" vertical="center" wrapText="1" readingOrder="1"/>
    </xf>
    <xf numFmtId="0" fontId="28" fillId="0" borderId="14" xfId="0" applyFont="1" applyFill="1" applyBorder="1" applyAlignment="1">
      <alignment horizontal="center" vertical="center" wrapText="1" readingOrder="1"/>
    </xf>
    <xf numFmtId="0" fontId="28" fillId="0" borderId="15" xfId="0" applyFont="1" applyFill="1" applyBorder="1" applyAlignment="1">
      <alignment horizontal="center" vertical="center" wrapText="1" readingOrder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 readingOrder="1"/>
    </xf>
    <xf numFmtId="2" fontId="20" fillId="0" borderId="31" xfId="0" applyNumberFormat="1" applyFont="1" applyFill="1" applyBorder="1" applyAlignment="1">
      <alignment vertical="center"/>
    </xf>
  </cellXfs>
  <cellStyles count="7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Comma [0] 2" xfId="31"/>
    <cellStyle name="Comma [0] 2 2" xfId="32"/>
    <cellStyle name="Comma [0] 3" xfId="33"/>
    <cellStyle name="Comma [0] 4" xfId="34"/>
    <cellStyle name="Comma [0] 5" xfId="35"/>
    <cellStyle name="Comma 2" xfId="36"/>
    <cellStyle name="Comma 2 2" xfId="37"/>
    <cellStyle name="Comma 2 3" xfId="38"/>
    <cellStyle name="Comma 3" xfId="39"/>
    <cellStyle name="Comma 3 2" xfId="40"/>
    <cellStyle name="Comma 4" xfId="41"/>
    <cellStyle name="Comma 4 2" xfId="42"/>
    <cellStyle name="Comma 5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Input 2" xfId="52"/>
    <cellStyle name="Linked Cell 2" xfId="53"/>
    <cellStyle name="Neutral 2" xfId="54"/>
    <cellStyle name="Normal" xfId="0" builtinId="0"/>
    <cellStyle name="Normal 10" xfId="2"/>
    <cellStyle name="Normal 2" xfId="55"/>
    <cellStyle name="Normal 2 2" xfId="56"/>
    <cellStyle name="Normal 2 2 2" xfId="57"/>
    <cellStyle name="Normal 2 3" xfId="58"/>
    <cellStyle name="Normal 2 7" xfId="59"/>
    <cellStyle name="Normal 3" xfId="3"/>
    <cellStyle name="Normal 3 2" xfId="60"/>
    <cellStyle name="Normal 4" xfId="61"/>
    <cellStyle name="Normal 4 2" xfId="62"/>
    <cellStyle name="Normal 5" xfId="63"/>
    <cellStyle name="Normal_Sheet1" xfId="64"/>
    <cellStyle name="Note 2" xfId="65"/>
    <cellStyle name="Output 2" xfId="66"/>
    <cellStyle name="Percent 2" xfId="67"/>
    <cellStyle name="Title 2" xfId="68"/>
    <cellStyle name="Total 2" xfId="69"/>
    <cellStyle name="Warning Text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autoPageBreaks="0"/>
  </sheetPr>
  <dimension ref="A1:U67"/>
  <sheetViews>
    <sheetView tabSelected="1" showOutlineSymbols="0" view="pageBreakPreview" topLeftCell="A31" zoomScaleNormal="100" zoomScaleSheetLayoutView="100" workbookViewId="0">
      <selection activeCell="E39" sqref="E39"/>
    </sheetView>
  </sheetViews>
  <sheetFormatPr defaultColWidth="6.85546875" defaultRowHeight="13.5" customHeight="1" x14ac:dyDescent="0.2"/>
  <cols>
    <col min="1" max="1" width="5.28515625" style="116" customWidth="1"/>
    <col min="2" max="2" width="5.28515625" style="1" hidden="1" customWidth="1"/>
    <col min="3" max="3" width="1.7109375" style="1" customWidth="1"/>
    <col min="4" max="4" width="40.85546875" style="1" customWidth="1"/>
    <col min="5" max="5" width="16" style="69" customWidth="1"/>
    <col min="6" max="6" width="12.42578125" style="1" bestFit="1" customWidth="1"/>
    <col min="7" max="7" width="8.140625" style="97" customWidth="1"/>
    <col min="8" max="8" width="9.5703125" style="97" customWidth="1"/>
    <col min="9" max="9" width="15.140625" style="69" customWidth="1"/>
    <col min="10" max="10" width="7.28515625" style="1" customWidth="1"/>
    <col min="11" max="11" width="10.42578125" style="1" customWidth="1"/>
    <col min="12" max="12" width="7.140625" style="1" customWidth="1"/>
    <col min="13" max="13" width="15.85546875" style="1" customWidth="1"/>
    <col min="14" max="14" width="7.7109375" style="1" bestFit="1" customWidth="1"/>
    <col min="15" max="15" width="29" style="1" hidden="1" customWidth="1"/>
    <col min="16" max="16" width="8.140625" style="1" bestFit="1" customWidth="1"/>
    <col min="17" max="17" width="10.85546875" style="126" customWidth="1"/>
    <col min="18" max="18" width="7" style="15" bestFit="1" customWidth="1"/>
    <col min="19" max="19" width="12.42578125" style="1" bestFit="1" customWidth="1"/>
    <col min="20" max="20" width="15.5703125" style="1" bestFit="1" customWidth="1"/>
    <col min="21" max="16384" width="6.85546875" style="1"/>
  </cols>
  <sheetData>
    <row r="1" spans="1:21" ht="13.5" customHeight="1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4"/>
      <c r="Q1" s="124"/>
    </row>
    <row r="2" spans="1:21" ht="13.5" customHeight="1" x14ac:dyDescent="0.2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2"/>
      <c r="Q2" s="125"/>
    </row>
    <row r="3" spans="1:21" ht="13.5" customHeight="1" x14ac:dyDescent="0.2">
      <c r="A3" s="114"/>
      <c r="J3" s="3"/>
      <c r="K3" s="3"/>
    </row>
    <row r="4" spans="1:21" s="4" customFormat="1" ht="13.5" customHeight="1" x14ac:dyDescent="0.2">
      <c r="A4" s="115" t="s">
        <v>2</v>
      </c>
      <c r="C4" s="2" t="s">
        <v>3</v>
      </c>
      <c r="D4" s="11" t="s">
        <v>54</v>
      </c>
      <c r="E4" s="70"/>
      <c r="F4" s="5"/>
      <c r="G4" s="98"/>
      <c r="H4" s="98"/>
      <c r="I4" s="70"/>
      <c r="M4" s="6" t="s">
        <v>4</v>
      </c>
      <c r="N4" s="1" t="s">
        <v>87</v>
      </c>
      <c r="O4" s="1"/>
      <c r="P4" s="1"/>
      <c r="Q4" s="125"/>
      <c r="R4" s="16"/>
    </row>
    <row r="5" spans="1:21" ht="13.5" customHeight="1" x14ac:dyDescent="0.2">
      <c r="M5" s="6" t="s">
        <v>5</v>
      </c>
      <c r="N5" s="1" t="s">
        <v>50</v>
      </c>
    </row>
    <row r="6" spans="1:21" ht="13.5" customHeight="1" x14ac:dyDescent="0.2">
      <c r="A6" s="136" t="s">
        <v>6</v>
      </c>
      <c r="B6" s="139" t="s">
        <v>7</v>
      </c>
      <c r="C6" s="139" t="s">
        <v>8</v>
      </c>
      <c r="D6" s="142"/>
      <c r="E6" s="145" t="s">
        <v>9</v>
      </c>
      <c r="F6" s="136" t="s">
        <v>10</v>
      </c>
      <c r="G6" s="139" t="s">
        <v>11</v>
      </c>
      <c r="H6" s="142"/>
      <c r="I6" s="142"/>
      <c r="J6" s="142"/>
      <c r="K6" s="148"/>
      <c r="L6" s="136" t="s">
        <v>12</v>
      </c>
      <c r="M6" s="136" t="s">
        <v>13</v>
      </c>
      <c r="N6" s="136" t="s">
        <v>14</v>
      </c>
      <c r="O6" s="136" t="s">
        <v>17</v>
      </c>
      <c r="P6" s="136" t="s">
        <v>15</v>
      </c>
      <c r="Q6" s="151" t="s">
        <v>16</v>
      </c>
    </row>
    <row r="7" spans="1:21" ht="21" customHeight="1" x14ac:dyDescent="0.2">
      <c r="A7" s="137"/>
      <c r="B7" s="140"/>
      <c r="C7" s="140"/>
      <c r="D7" s="143"/>
      <c r="E7" s="146"/>
      <c r="F7" s="137"/>
      <c r="G7" s="154" t="s">
        <v>18</v>
      </c>
      <c r="H7" s="154"/>
      <c r="I7" s="154" t="s">
        <v>19</v>
      </c>
      <c r="J7" s="154"/>
      <c r="K7" s="154"/>
      <c r="L7" s="137"/>
      <c r="M7" s="137"/>
      <c r="N7" s="137"/>
      <c r="O7" s="137"/>
      <c r="P7" s="137"/>
      <c r="Q7" s="152"/>
    </row>
    <row r="8" spans="1:21" ht="23.25" customHeight="1" x14ac:dyDescent="0.2">
      <c r="A8" s="138"/>
      <c r="B8" s="141"/>
      <c r="C8" s="141"/>
      <c r="D8" s="144"/>
      <c r="E8" s="147"/>
      <c r="F8" s="138"/>
      <c r="G8" s="120" t="s">
        <v>20</v>
      </c>
      <c r="H8" s="120" t="s">
        <v>21</v>
      </c>
      <c r="I8" s="121" t="s">
        <v>22</v>
      </c>
      <c r="J8" s="120" t="s">
        <v>20</v>
      </c>
      <c r="K8" s="120" t="s">
        <v>21</v>
      </c>
      <c r="L8" s="138"/>
      <c r="M8" s="138"/>
      <c r="N8" s="138"/>
      <c r="O8" s="138"/>
      <c r="P8" s="138"/>
      <c r="Q8" s="153"/>
    </row>
    <row r="9" spans="1:21" s="19" customFormat="1" ht="13.5" customHeight="1" thickBot="1" x14ac:dyDescent="0.25">
      <c r="A9" s="17">
        <v>1</v>
      </c>
      <c r="B9" s="119">
        <v>2</v>
      </c>
      <c r="C9" s="149">
        <v>2</v>
      </c>
      <c r="D9" s="150"/>
      <c r="E9" s="71">
        <v>3</v>
      </c>
      <c r="F9" s="18">
        <v>3</v>
      </c>
      <c r="G9" s="17"/>
      <c r="H9" s="17"/>
      <c r="I9" s="71"/>
      <c r="J9" s="17">
        <v>4</v>
      </c>
      <c r="K9" s="17">
        <v>5</v>
      </c>
      <c r="L9" s="17">
        <v>8</v>
      </c>
      <c r="M9" s="17">
        <v>9</v>
      </c>
      <c r="N9" s="17">
        <v>10</v>
      </c>
      <c r="O9" s="17">
        <v>11</v>
      </c>
      <c r="P9" s="17"/>
      <c r="Q9" s="123">
        <v>13</v>
      </c>
    </row>
    <row r="10" spans="1:21" ht="13.5" hidden="1" customHeight="1" thickBot="1" x14ac:dyDescent="0.25">
      <c r="A10" s="117"/>
      <c r="B10" s="8"/>
      <c r="C10" s="9"/>
      <c r="D10" s="8"/>
      <c r="E10" s="72"/>
      <c r="F10" s="10"/>
      <c r="G10" s="99"/>
      <c r="H10" s="99"/>
      <c r="I10" s="72"/>
      <c r="J10" s="7"/>
      <c r="K10" s="7"/>
      <c r="L10" s="7"/>
      <c r="M10" s="7"/>
      <c r="N10" s="7"/>
      <c r="O10" s="7"/>
      <c r="P10" s="7"/>
      <c r="Q10" s="127"/>
    </row>
    <row r="11" spans="1:21" s="11" customFormat="1" ht="15.75" customHeight="1" thickTop="1" thickBot="1" x14ac:dyDescent="0.25">
      <c r="A11" s="107"/>
      <c r="B11" s="20"/>
      <c r="C11" s="21" t="s">
        <v>23</v>
      </c>
      <c r="D11" s="20"/>
      <c r="E11" s="73">
        <f>E13+E15</f>
        <v>10331786410</v>
      </c>
      <c r="F11" s="84" t="s">
        <v>84</v>
      </c>
      <c r="G11" s="89">
        <f>SUM(G13:G15)/2</f>
        <v>89.064496426172923</v>
      </c>
      <c r="H11" s="89">
        <f>SUM(H13:H15)/2</f>
        <v>89.064496426172923</v>
      </c>
      <c r="I11" s="73">
        <f>I13+I15</f>
        <v>9830414699</v>
      </c>
      <c r="J11" s="22">
        <f>K11</f>
        <v>95.147289238241228</v>
      </c>
      <c r="K11" s="22">
        <f>I11/E11*100</f>
        <v>95.147289238241228</v>
      </c>
      <c r="L11" s="23">
        <f>H11-K11</f>
        <v>-6.0827928120683055</v>
      </c>
      <c r="M11" s="22">
        <f>E11-I11</f>
        <v>501371711</v>
      </c>
      <c r="N11" s="23">
        <f>M11/E11*100</f>
        <v>4.852710761758769</v>
      </c>
      <c r="O11" s="23"/>
      <c r="P11" s="87" t="s">
        <v>86</v>
      </c>
      <c r="Q11" s="128"/>
      <c r="R11" s="24" t="e">
        <f>M11+#REF!=#REF!</f>
        <v>#REF!</v>
      </c>
      <c r="S11" s="24">
        <v>8808103248</v>
      </c>
      <c r="T11" s="25">
        <f>I11-S11</f>
        <v>1022311451</v>
      </c>
      <c r="U11" s="24"/>
    </row>
    <row r="12" spans="1:21" s="12" customFormat="1" ht="9" customHeight="1" thickTop="1" x14ac:dyDescent="0.2">
      <c r="A12" s="108"/>
      <c r="B12" s="27"/>
      <c r="C12" s="28"/>
      <c r="D12" s="27"/>
      <c r="E12" s="100"/>
      <c r="F12" s="84"/>
      <c r="G12" s="90"/>
      <c r="H12" s="90"/>
      <c r="I12" s="74"/>
      <c r="J12" s="26"/>
      <c r="K12" s="26"/>
      <c r="L12" s="30"/>
      <c r="M12" s="26"/>
      <c r="N12" s="26"/>
      <c r="O12" s="26"/>
      <c r="P12" s="87"/>
      <c r="Q12" s="129"/>
      <c r="R12" s="24" t="e">
        <f>M12+#REF!=#REF!</f>
        <v>#REF!</v>
      </c>
      <c r="S12" s="31"/>
      <c r="T12" s="31"/>
      <c r="U12" s="31"/>
    </row>
    <row r="13" spans="1:21" s="11" customFormat="1" ht="15.75" customHeight="1" x14ac:dyDescent="0.2">
      <c r="A13" s="109"/>
      <c r="B13" s="32" t="s">
        <v>55</v>
      </c>
      <c r="C13" s="33"/>
      <c r="D13" s="34" t="s">
        <v>24</v>
      </c>
      <c r="E13" s="75">
        <v>3996919410</v>
      </c>
      <c r="F13" s="84" t="s">
        <v>85</v>
      </c>
      <c r="G13" s="91">
        <v>90</v>
      </c>
      <c r="H13" s="91">
        <v>90</v>
      </c>
      <c r="I13" s="75">
        <v>3756966433</v>
      </c>
      <c r="J13" s="35">
        <f>K13</f>
        <v>93.996552034558036</v>
      </c>
      <c r="K13" s="35">
        <f>I13/E13*100</f>
        <v>93.996552034558036</v>
      </c>
      <c r="L13" s="36">
        <f>H13-K13</f>
        <v>-3.9965520345580359</v>
      </c>
      <c r="M13" s="35">
        <f>E13-I13</f>
        <v>239952977</v>
      </c>
      <c r="N13" s="37">
        <f>M13/E13*100</f>
        <v>6.003447965441965</v>
      </c>
      <c r="O13" s="36"/>
      <c r="P13" s="87" t="s">
        <v>86</v>
      </c>
      <c r="Q13" s="130"/>
      <c r="R13" s="24" t="e">
        <f>M13+#REF!=#REF!</f>
        <v>#REF!</v>
      </c>
      <c r="S13" s="24">
        <v>2711281270</v>
      </c>
      <c r="T13" s="38">
        <v>1065000</v>
      </c>
      <c r="U13" s="24"/>
    </row>
    <row r="14" spans="1:21" s="12" customFormat="1" ht="9" customHeight="1" x14ac:dyDescent="0.2">
      <c r="A14" s="108"/>
      <c r="B14" s="27"/>
      <c r="C14" s="28"/>
      <c r="D14" s="27"/>
      <c r="E14" s="74"/>
      <c r="F14" s="85"/>
      <c r="G14" s="90"/>
      <c r="H14" s="90"/>
      <c r="I14" s="74"/>
      <c r="J14" s="26"/>
      <c r="K14" s="26"/>
      <c r="L14" s="30"/>
      <c r="M14" s="26"/>
      <c r="N14" s="29"/>
      <c r="O14" s="26"/>
      <c r="P14" s="85"/>
      <c r="Q14" s="129"/>
      <c r="R14" s="24" t="e">
        <f>M14+#REF!=#REF!</f>
        <v>#REF!</v>
      </c>
      <c r="S14" s="39">
        <v>6096911978</v>
      </c>
      <c r="T14" s="40"/>
      <c r="U14" s="31"/>
    </row>
    <row r="15" spans="1:21" s="11" customFormat="1" ht="15.75" customHeight="1" x14ac:dyDescent="0.2">
      <c r="A15" s="109"/>
      <c r="B15" s="32" t="s">
        <v>56</v>
      </c>
      <c r="C15" s="33"/>
      <c r="D15" s="34" t="s">
        <v>25</v>
      </c>
      <c r="E15" s="75">
        <f>SUM(E16+E25+E27+E34+E40+E44+E49)</f>
        <v>6334867000</v>
      </c>
      <c r="F15" s="84" t="s">
        <v>85</v>
      </c>
      <c r="G15" s="91">
        <f>SUM(G16,G25,G27,G34,G40,G44,G49)/7</f>
        <v>88.128992852345846</v>
      </c>
      <c r="H15" s="91">
        <f>SUM(H16,H25,H27,H34,H40,H44,H49)/7</f>
        <v>88.128992852345846</v>
      </c>
      <c r="I15" s="75">
        <f>SUM(I16+I25+I27+I34+I40+I44+I49)</f>
        <v>6073448266</v>
      </c>
      <c r="J15" s="35">
        <f>K15</f>
        <v>95.873335083435848</v>
      </c>
      <c r="K15" s="35">
        <f t="shared" ref="K15:K31" si="0">I15/E15*100</f>
        <v>95.873335083435848</v>
      </c>
      <c r="L15" s="36">
        <f>H15-K15</f>
        <v>-7.7443422310900019</v>
      </c>
      <c r="M15" s="35">
        <f t="shared" ref="M15:M56" si="1">E15-I15</f>
        <v>261418734</v>
      </c>
      <c r="N15" s="36">
        <f t="shared" ref="N15:N56" si="2">M15/E15*100</f>
        <v>4.1266649165641516</v>
      </c>
      <c r="O15" s="36"/>
      <c r="P15" s="84" t="s">
        <v>86</v>
      </c>
      <c r="Q15" s="130"/>
      <c r="R15" s="24" t="e">
        <f>M15+#REF!=#REF!</f>
        <v>#REF!</v>
      </c>
      <c r="S15" s="39"/>
      <c r="T15" s="38">
        <f>I15-S14</f>
        <v>-23463712</v>
      </c>
      <c r="U15" s="24"/>
    </row>
    <row r="16" spans="1:21" s="11" customFormat="1" ht="24" customHeight="1" x14ac:dyDescent="0.2">
      <c r="A16" s="110" t="s">
        <v>26</v>
      </c>
      <c r="B16" s="41" t="s">
        <v>27</v>
      </c>
      <c r="C16" s="42"/>
      <c r="D16" s="43" t="s">
        <v>28</v>
      </c>
      <c r="E16" s="76">
        <f>SUM(E17:E24)</f>
        <v>2157676266</v>
      </c>
      <c r="F16" s="83" t="s">
        <v>85</v>
      </c>
      <c r="G16" s="92">
        <f>H16</f>
        <v>92.75</v>
      </c>
      <c r="H16" s="92">
        <f>SUM(H17:H24)/8</f>
        <v>92.75</v>
      </c>
      <c r="I16" s="76">
        <f>SUM(I17:I24)</f>
        <v>2065874666</v>
      </c>
      <c r="J16" s="44">
        <f t="shared" ref="J16:J53" si="3">K16</f>
        <v>95.745348760303784</v>
      </c>
      <c r="K16" s="44">
        <f t="shared" si="0"/>
        <v>95.745348760303784</v>
      </c>
      <c r="L16" s="45">
        <f t="shared" ref="L16:L53" si="4">H16-K16</f>
        <v>-2.9953487603037843</v>
      </c>
      <c r="M16" s="44">
        <f t="shared" si="1"/>
        <v>91801600</v>
      </c>
      <c r="N16" s="46">
        <f t="shared" si="2"/>
        <v>4.2546512396962148</v>
      </c>
      <c r="O16" s="45"/>
      <c r="P16" s="84" t="s">
        <v>86</v>
      </c>
      <c r="Q16" s="131"/>
      <c r="R16" s="24" t="e">
        <f>M16+#REF!=#REF!</f>
        <v>#REF!</v>
      </c>
      <c r="S16" s="39"/>
      <c r="T16" s="24"/>
      <c r="U16" s="24"/>
    </row>
    <row r="17" spans="1:18" s="12" customFormat="1" ht="52.5" x14ac:dyDescent="0.2">
      <c r="A17" s="111">
        <v>1</v>
      </c>
      <c r="B17" s="47" t="s">
        <v>30</v>
      </c>
      <c r="C17" s="48"/>
      <c r="D17" s="49" t="s">
        <v>29</v>
      </c>
      <c r="E17" s="101">
        <v>332851266</v>
      </c>
      <c r="F17" s="67" t="s">
        <v>85</v>
      </c>
      <c r="G17" s="93">
        <f t="shared" ref="G17:G24" si="5">H17</f>
        <v>95</v>
      </c>
      <c r="H17" s="94">
        <v>95</v>
      </c>
      <c r="I17" s="77">
        <v>312512166</v>
      </c>
      <c r="J17" s="50">
        <f t="shared" si="3"/>
        <v>93.889432885618049</v>
      </c>
      <c r="K17" s="50">
        <f t="shared" si="0"/>
        <v>93.889432885618049</v>
      </c>
      <c r="L17" s="51">
        <f t="shared" si="4"/>
        <v>1.1105671143819507</v>
      </c>
      <c r="M17" s="50">
        <f t="shared" si="1"/>
        <v>20339100</v>
      </c>
      <c r="N17" s="51">
        <f t="shared" si="2"/>
        <v>6.1105671143819533</v>
      </c>
      <c r="O17" s="51"/>
      <c r="P17" s="86" t="s">
        <v>86</v>
      </c>
      <c r="Q17" s="122" t="s">
        <v>90</v>
      </c>
      <c r="R17" s="24" t="e">
        <f>M17+#REF!=#REF!</f>
        <v>#REF!</v>
      </c>
    </row>
    <row r="18" spans="1:18" s="12" customFormat="1" ht="22.5" customHeight="1" x14ac:dyDescent="0.2">
      <c r="A18" s="111">
        <f t="shared" ref="A18:A24" si="6">A17+1</f>
        <v>2</v>
      </c>
      <c r="B18" s="47" t="s">
        <v>57</v>
      </c>
      <c r="C18" s="48"/>
      <c r="D18" s="49" t="s">
        <v>31</v>
      </c>
      <c r="E18" s="101">
        <v>706525000</v>
      </c>
      <c r="F18" s="67" t="s">
        <v>85</v>
      </c>
      <c r="G18" s="93">
        <f t="shared" si="5"/>
        <v>90</v>
      </c>
      <c r="H18" s="94">
        <v>90</v>
      </c>
      <c r="I18" s="77">
        <v>647348000</v>
      </c>
      <c r="J18" s="50">
        <f t="shared" si="3"/>
        <v>91.624217118997905</v>
      </c>
      <c r="K18" s="50">
        <f t="shared" si="0"/>
        <v>91.624217118997905</v>
      </c>
      <c r="L18" s="51">
        <f t="shared" si="4"/>
        <v>-1.6242171189979047</v>
      </c>
      <c r="M18" s="50">
        <f t="shared" si="1"/>
        <v>59177000</v>
      </c>
      <c r="N18" s="51">
        <f t="shared" si="2"/>
        <v>8.3757828810020882</v>
      </c>
      <c r="O18" s="51"/>
      <c r="P18" s="67" t="s">
        <v>86</v>
      </c>
      <c r="Q18" s="122" t="s">
        <v>91</v>
      </c>
      <c r="R18" s="24" t="e">
        <f>M18+#REF!=#REF!</f>
        <v>#REF!</v>
      </c>
    </row>
    <row r="19" spans="1:18" s="12" customFormat="1" ht="52.5" x14ac:dyDescent="0.2">
      <c r="A19" s="111">
        <f t="shared" si="6"/>
        <v>3</v>
      </c>
      <c r="B19" s="47" t="s">
        <v>33</v>
      </c>
      <c r="C19" s="48"/>
      <c r="D19" s="49" t="s">
        <v>32</v>
      </c>
      <c r="E19" s="101">
        <v>365000000</v>
      </c>
      <c r="F19" s="67" t="s">
        <v>85</v>
      </c>
      <c r="G19" s="93">
        <f t="shared" si="5"/>
        <v>92</v>
      </c>
      <c r="H19" s="94">
        <v>92</v>
      </c>
      <c r="I19" s="77">
        <v>358064500</v>
      </c>
      <c r="J19" s="50">
        <f t="shared" si="3"/>
        <v>98.099863013698624</v>
      </c>
      <c r="K19" s="50">
        <f t="shared" si="0"/>
        <v>98.099863013698624</v>
      </c>
      <c r="L19" s="51">
        <f t="shared" si="4"/>
        <v>-6.0998630136986236</v>
      </c>
      <c r="M19" s="50">
        <f t="shared" si="1"/>
        <v>6935500</v>
      </c>
      <c r="N19" s="51">
        <f t="shared" si="2"/>
        <v>1.90013698630137</v>
      </c>
      <c r="O19" s="51"/>
      <c r="P19" s="67" t="s">
        <v>86</v>
      </c>
      <c r="Q19" s="122" t="s">
        <v>92</v>
      </c>
      <c r="R19" s="24" t="e">
        <f>M19+#REF!=#REF!</f>
        <v>#REF!</v>
      </c>
    </row>
    <row r="20" spans="1:18" s="12" customFormat="1" ht="17.25" customHeight="1" x14ac:dyDescent="0.2">
      <c r="A20" s="111">
        <f t="shared" si="6"/>
        <v>4</v>
      </c>
      <c r="B20" s="47" t="s">
        <v>33</v>
      </c>
      <c r="C20" s="48"/>
      <c r="D20" s="49" t="s">
        <v>58</v>
      </c>
      <c r="E20" s="101">
        <v>114250000</v>
      </c>
      <c r="F20" s="67" t="s">
        <v>85</v>
      </c>
      <c r="G20" s="93">
        <f t="shared" si="5"/>
        <v>94</v>
      </c>
      <c r="H20" s="94">
        <v>94</v>
      </c>
      <c r="I20" s="77">
        <v>111675000</v>
      </c>
      <c r="J20" s="50">
        <f t="shared" si="3"/>
        <v>97.746170678336981</v>
      </c>
      <c r="K20" s="50">
        <f t="shared" si="0"/>
        <v>97.746170678336981</v>
      </c>
      <c r="L20" s="51">
        <f t="shared" si="4"/>
        <v>-3.7461706783369806</v>
      </c>
      <c r="M20" s="50">
        <f t="shared" si="1"/>
        <v>2575000</v>
      </c>
      <c r="N20" s="51">
        <f t="shared" si="2"/>
        <v>2.2538293216630199</v>
      </c>
      <c r="O20" s="51"/>
      <c r="P20" s="67" t="s">
        <v>86</v>
      </c>
      <c r="Q20" s="122"/>
      <c r="R20" s="24" t="e">
        <f>M20+#REF!=#REF!</f>
        <v>#REF!</v>
      </c>
    </row>
    <row r="21" spans="1:18" s="12" customFormat="1" ht="21.75" customHeight="1" x14ac:dyDescent="0.2">
      <c r="A21" s="111">
        <f t="shared" si="6"/>
        <v>5</v>
      </c>
      <c r="B21" s="47" t="s">
        <v>34</v>
      </c>
      <c r="C21" s="48"/>
      <c r="D21" s="49" t="s">
        <v>35</v>
      </c>
      <c r="E21" s="101">
        <v>126000000</v>
      </c>
      <c r="F21" s="67" t="s">
        <v>85</v>
      </c>
      <c r="G21" s="93">
        <f t="shared" si="5"/>
        <v>90</v>
      </c>
      <c r="H21" s="94">
        <v>90</v>
      </c>
      <c r="I21" s="77">
        <v>126000000</v>
      </c>
      <c r="J21" s="50">
        <f t="shared" si="3"/>
        <v>100</v>
      </c>
      <c r="K21" s="50">
        <f t="shared" si="0"/>
        <v>100</v>
      </c>
      <c r="L21" s="51">
        <f t="shared" si="4"/>
        <v>-10</v>
      </c>
      <c r="M21" s="50">
        <f t="shared" si="1"/>
        <v>0</v>
      </c>
      <c r="N21" s="51">
        <f t="shared" si="2"/>
        <v>0</v>
      </c>
      <c r="O21" s="51"/>
      <c r="P21" s="67" t="s">
        <v>86</v>
      </c>
      <c r="Q21" s="122"/>
      <c r="R21" s="24" t="e">
        <f>M21+#REF!=#REF!</f>
        <v>#REF!</v>
      </c>
    </row>
    <row r="22" spans="1:18" s="12" customFormat="1" ht="17.25" customHeight="1" x14ac:dyDescent="0.2">
      <c r="A22" s="111">
        <f t="shared" si="6"/>
        <v>6</v>
      </c>
      <c r="B22" s="47" t="s">
        <v>36</v>
      </c>
      <c r="C22" s="48"/>
      <c r="D22" s="49" t="s">
        <v>37</v>
      </c>
      <c r="E22" s="101">
        <v>52615000</v>
      </c>
      <c r="F22" s="67" t="s">
        <v>85</v>
      </c>
      <c r="G22" s="93">
        <f t="shared" si="5"/>
        <v>91</v>
      </c>
      <c r="H22" s="94">
        <v>91</v>
      </c>
      <c r="I22" s="101">
        <v>52615000</v>
      </c>
      <c r="J22" s="50">
        <f t="shared" si="3"/>
        <v>100</v>
      </c>
      <c r="K22" s="50">
        <f t="shared" si="0"/>
        <v>100</v>
      </c>
      <c r="L22" s="51">
        <f t="shared" si="4"/>
        <v>-9</v>
      </c>
      <c r="M22" s="50">
        <f t="shared" si="1"/>
        <v>0</v>
      </c>
      <c r="N22" s="51">
        <f t="shared" si="2"/>
        <v>0</v>
      </c>
      <c r="O22" s="51"/>
      <c r="P22" s="67" t="s">
        <v>86</v>
      </c>
      <c r="Q22" s="122"/>
      <c r="R22" s="24" t="e">
        <f>M22+#REF!=#REF!</f>
        <v>#REF!</v>
      </c>
    </row>
    <row r="23" spans="1:18" s="12" customFormat="1" ht="17.25" customHeight="1" x14ac:dyDescent="0.2">
      <c r="A23" s="111">
        <f t="shared" si="6"/>
        <v>7</v>
      </c>
      <c r="B23" s="47" t="s">
        <v>38</v>
      </c>
      <c r="C23" s="48"/>
      <c r="D23" s="49" t="s">
        <v>39</v>
      </c>
      <c r="E23" s="101">
        <v>40000000</v>
      </c>
      <c r="F23" s="67" t="s">
        <v>85</v>
      </c>
      <c r="G23" s="93">
        <f t="shared" si="5"/>
        <v>94</v>
      </c>
      <c r="H23" s="94">
        <v>94</v>
      </c>
      <c r="I23" s="101">
        <v>40000000</v>
      </c>
      <c r="J23" s="50">
        <f t="shared" si="3"/>
        <v>100</v>
      </c>
      <c r="K23" s="50">
        <f t="shared" si="0"/>
        <v>100</v>
      </c>
      <c r="L23" s="51">
        <f t="shared" si="4"/>
        <v>-6</v>
      </c>
      <c r="M23" s="50">
        <f t="shared" si="1"/>
        <v>0</v>
      </c>
      <c r="N23" s="51">
        <f t="shared" si="2"/>
        <v>0</v>
      </c>
      <c r="O23" s="51"/>
      <c r="P23" s="67" t="s">
        <v>86</v>
      </c>
      <c r="Q23" s="122"/>
      <c r="R23" s="24" t="e">
        <f>M23+#REF!=#REF!</f>
        <v>#REF!</v>
      </c>
    </row>
    <row r="24" spans="1:18" s="12" customFormat="1" ht="21.75" customHeight="1" x14ac:dyDescent="0.2">
      <c r="A24" s="111">
        <f t="shared" si="6"/>
        <v>8</v>
      </c>
      <c r="B24" s="47" t="s">
        <v>59</v>
      </c>
      <c r="C24" s="48"/>
      <c r="D24" s="49" t="s">
        <v>40</v>
      </c>
      <c r="E24" s="101">
        <v>420435000</v>
      </c>
      <c r="F24" s="67" t="s">
        <v>85</v>
      </c>
      <c r="G24" s="93">
        <f t="shared" si="5"/>
        <v>96</v>
      </c>
      <c r="H24" s="94">
        <v>96</v>
      </c>
      <c r="I24" s="77">
        <v>417660000</v>
      </c>
      <c r="J24" s="50">
        <f t="shared" si="3"/>
        <v>99.339969317492589</v>
      </c>
      <c r="K24" s="50">
        <f t="shared" si="0"/>
        <v>99.339969317492589</v>
      </c>
      <c r="L24" s="51">
        <f t="shared" si="4"/>
        <v>-3.3399693174925886</v>
      </c>
      <c r="M24" s="50">
        <f t="shared" si="1"/>
        <v>2775000</v>
      </c>
      <c r="N24" s="51">
        <f t="shared" si="2"/>
        <v>0.66003068250740304</v>
      </c>
      <c r="O24" s="51"/>
      <c r="P24" s="67" t="s">
        <v>86</v>
      </c>
      <c r="Q24" s="122"/>
      <c r="R24" s="24" t="e">
        <f>M24+#REF!=#REF!</f>
        <v>#REF!</v>
      </c>
    </row>
    <row r="25" spans="1:18" s="12" customFormat="1" ht="17.25" customHeight="1" x14ac:dyDescent="0.2">
      <c r="A25" s="112" t="s">
        <v>41</v>
      </c>
      <c r="B25" s="47"/>
      <c r="C25" s="48"/>
      <c r="D25" s="52" t="s">
        <v>42</v>
      </c>
      <c r="E25" s="102">
        <f>SUM(E26)</f>
        <v>67500000</v>
      </c>
      <c r="F25" s="66" t="s">
        <v>84</v>
      </c>
      <c r="G25" s="95">
        <f>H25</f>
        <v>75</v>
      </c>
      <c r="H25" s="95">
        <f>H26</f>
        <v>75</v>
      </c>
      <c r="I25" s="78">
        <f>SUM(I26)</f>
        <v>45070000</v>
      </c>
      <c r="J25" s="53">
        <f>K25</f>
        <v>66.770370370370372</v>
      </c>
      <c r="K25" s="53">
        <f t="shared" si="0"/>
        <v>66.770370370370372</v>
      </c>
      <c r="L25" s="54">
        <f>H25-K25</f>
        <v>8.2296296296296276</v>
      </c>
      <c r="M25" s="53">
        <f t="shared" si="1"/>
        <v>22430000</v>
      </c>
      <c r="N25" s="54">
        <f t="shared" si="2"/>
        <v>33.229629629629628</v>
      </c>
      <c r="O25" s="54"/>
      <c r="P25" s="66" t="s">
        <v>86</v>
      </c>
      <c r="Q25" s="132"/>
      <c r="R25" s="24" t="e">
        <f>M25+#REF!=#REF!</f>
        <v>#REF!</v>
      </c>
    </row>
    <row r="26" spans="1:18" s="12" customFormat="1" ht="42.75" customHeight="1" x14ac:dyDescent="0.2">
      <c r="A26" s="111">
        <v>9</v>
      </c>
      <c r="B26" s="47"/>
      <c r="C26" s="48"/>
      <c r="D26" s="49" t="s">
        <v>43</v>
      </c>
      <c r="E26" s="103">
        <v>67500000</v>
      </c>
      <c r="F26" s="67" t="s">
        <v>84</v>
      </c>
      <c r="G26" s="95">
        <f>H26</f>
        <v>75</v>
      </c>
      <c r="H26" s="94">
        <v>75</v>
      </c>
      <c r="I26" s="77">
        <v>45070000</v>
      </c>
      <c r="J26" s="53">
        <f>K26</f>
        <v>66.770370370370372</v>
      </c>
      <c r="K26" s="53">
        <f t="shared" si="0"/>
        <v>66.770370370370372</v>
      </c>
      <c r="L26" s="54">
        <f>H26-K26</f>
        <v>8.2296296296296276</v>
      </c>
      <c r="M26" s="53">
        <f t="shared" si="1"/>
        <v>22430000</v>
      </c>
      <c r="N26" s="54">
        <f t="shared" si="2"/>
        <v>33.229629629629628</v>
      </c>
      <c r="O26" s="51"/>
      <c r="P26" s="67" t="s">
        <v>86</v>
      </c>
      <c r="Q26" s="122" t="s">
        <v>93</v>
      </c>
      <c r="R26" s="24" t="e">
        <f>M26+#REF!=#REF!</f>
        <v>#REF!</v>
      </c>
    </row>
    <row r="27" spans="1:18" s="12" customFormat="1" ht="21.75" customHeight="1" x14ac:dyDescent="0.2">
      <c r="A27" s="112" t="s">
        <v>44</v>
      </c>
      <c r="B27" s="55"/>
      <c r="C27" s="56"/>
      <c r="D27" s="57" t="s">
        <v>45</v>
      </c>
      <c r="E27" s="102">
        <f>SUM(E28:E32)</f>
        <v>336648734</v>
      </c>
      <c r="F27" s="66" t="s">
        <v>85</v>
      </c>
      <c r="G27" s="96">
        <f>H27</f>
        <v>91.614000000000004</v>
      </c>
      <c r="H27" s="96">
        <f>SUM(H28:H32)/5</f>
        <v>91.614000000000004</v>
      </c>
      <c r="I27" s="79">
        <f>SUM(I28:I32)</f>
        <v>292453000</v>
      </c>
      <c r="J27" s="53">
        <f t="shared" si="3"/>
        <v>86.871854982232009</v>
      </c>
      <c r="K27" s="53">
        <f t="shared" si="0"/>
        <v>86.871854982232009</v>
      </c>
      <c r="L27" s="54">
        <f t="shared" si="4"/>
        <v>4.7421450177679958</v>
      </c>
      <c r="M27" s="53">
        <f t="shared" si="1"/>
        <v>44195734</v>
      </c>
      <c r="N27" s="58">
        <f t="shared" si="2"/>
        <v>13.128145017767986</v>
      </c>
      <c r="O27" s="54"/>
      <c r="P27" s="66" t="s">
        <v>86</v>
      </c>
      <c r="Q27" s="132"/>
      <c r="R27" s="24" t="e">
        <f>M27+#REF!=#REF!</f>
        <v>#REF!</v>
      </c>
    </row>
    <row r="28" spans="1:18" s="11" customFormat="1" ht="52.5" x14ac:dyDescent="0.2">
      <c r="A28" s="111">
        <f>A26+1</f>
        <v>10</v>
      </c>
      <c r="B28" s="47"/>
      <c r="C28" s="48"/>
      <c r="D28" s="49" t="s">
        <v>46</v>
      </c>
      <c r="E28" s="101">
        <v>75000000</v>
      </c>
      <c r="F28" s="67" t="s">
        <v>85</v>
      </c>
      <c r="G28" s="94">
        <f t="shared" ref="G28:G56" si="7">H28</f>
        <v>93.05</v>
      </c>
      <c r="H28" s="94">
        <v>93.05</v>
      </c>
      <c r="I28" s="77">
        <v>62387000</v>
      </c>
      <c r="J28" s="50">
        <f t="shared" si="3"/>
        <v>83.182666666666677</v>
      </c>
      <c r="K28" s="50">
        <f t="shared" si="0"/>
        <v>83.182666666666677</v>
      </c>
      <c r="L28" s="51">
        <f t="shared" si="4"/>
        <v>9.8673333333333204</v>
      </c>
      <c r="M28" s="50">
        <f t="shared" si="1"/>
        <v>12613000</v>
      </c>
      <c r="N28" s="51">
        <f t="shared" si="2"/>
        <v>16.817333333333334</v>
      </c>
      <c r="O28" s="51"/>
      <c r="P28" s="67" t="s">
        <v>86</v>
      </c>
      <c r="Q28" s="122" t="s">
        <v>94</v>
      </c>
      <c r="R28" s="24" t="e">
        <f>M28+#REF!=#REF!</f>
        <v>#REF!</v>
      </c>
    </row>
    <row r="29" spans="1:18" s="12" customFormat="1" ht="73.5" x14ac:dyDescent="0.2">
      <c r="A29" s="111">
        <f>A28+1</f>
        <v>11</v>
      </c>
      <c r="B29" s="47"/>
      <c r="C29" s="48"/>
      <c r="D29" s="49" t="s">
        <v>47</v>
      </c>
      <c r="E29" s="101">
        <v>55000000</v>
      </c>
      <c r="F29" s="67" t="s">
        <v>85</v>
      </c>
      <c r="G29" s="94">
        <f t="shared" si="7"/>
        <v>89.88</v>
      </c>
      <c r="H29" s="94">
        <v>89.88</v>
      </c>
      <c r="I29" s="77">
        <v>45526000</v>
      </c>
      <c r="J29" s="50">
        <f t="shared" si="3"/>
        <v>82.774545454545461</v>
      </c>
      <c r="K29" s="50">
        <f t="shared" si="0"/>
        <v>82.774545454545461</v>
      </c>
      <c r="L29" s="51">
        <f t="shared" si="4"/>
        <v>7.1054545454545348</v>
      </c>
      <c r="M29" s="50">
        <f t="shared" si="1"/>
        <v>9474000</v>
      </c>
      <c r="N29" s="51">
        <f t="shared" si="2"/>
        <v>17.225454545454546</v>
      </c>
      <c r="O29" s="51"/>
      <c r="P29" s="67" t="s">
        <v>86</v>
      </c>
      <c r="Q29" s="122" t="s">
        <v>89</v>
      </c>
      <c r="R29" s="24" t="e">
        <f>M29+#REF!=#REF!</f>
        <v>#REF!</v>
      </c>
    </row>
    <row r="30" spans="1:18" s="12" customFormat="1" ht="73.5" x14ac:dyDescent="0.2">
      <c r="A30" s="111">
        <f>A29+1</f>
        <v>12</v>
      </c>
      <c r="B30" s="47"/>
      <c r="C30" s="48"/>
      <c r="D30" s="49" t="s">
        <v>48</v>
      </c>
      <c r="E30" s="101">
        <v>55000000</v>
      </c>
      <c r="F30" s="67" t="s">
        <v>85</v>
      </c>
      <c r="G30" s="94">
        <f t="shared" si="7"/>
        <v>91.24</v>
      </c>
      <c r="H30" s="94">
        <v>91.24</v>
      </c>
      <c r="I30" s="77">
        <v>42503000</v>
      </c>
      <c r="J30" s="50">
        <f t="shared" si="3"/>
        <v>77.278181818181821</v>
      </c>
      <c r="K30" s="50">
        <f t="shared" si="0"/>
        <v>77.278181818181821</v>
      </c>
      <c r="L30" s="51">
        <f t="shared" si="4"/>
        <v>13.961818181818174</v>
      </c>
      <c r="M30" s="50">
        <f t="shared" si="1"/>
        <v>12497000</v>
      </c>
      <c r="N30" s="51">
        <f t="shared" si="2"/>
        <v>22.721818181818183</v>
      </c>
      <c r="O30" s="51"/>
      <c r="P30" s="67" t="s">
        <v>86</v>
      </c>
      <c r="Q30" s="122" t="s">
        <v>89</v>
      </c>
      <c r="R30" s="24" t="e">
        <f>M30+#REF!=#REF!</f>
        <v>#REF!</v>
      </c>
    </row>
    <row r="31" spans="1:18" s="12" customFormat="1" ht="73.5" x14ac:dyDescent="0.2">
      <c r="A31" s="111">
        <f>A30+1</f>
        <v>13</v>
      </c>
      <c r="B31" s="47"/>
      <c r="C31" s="48"/>
      <c r="D31" s="49" t="s">
        <v>49</v>
      </c>
      <c r="E31" s="101">
        <v>87725000</v>
      </c>
      <c r="F31" s="67" t="s">
        <v>85</v>
      </c>
      <c r="G31" s="94">
        <f t="shared" si="7"/>
        <v>89.35</v>
      </c>
      <c r="H31" s="94">
        <v>89.35</v>
      </c>
      <c r="I31" s="77">
        <v>80017000</v>
      </c>
      <c r="J31" s="50">
        <f t="shared" si="3"/>
        <v>91.213451125676841</v>
      </c>
      <c r="K31" s="50">
        <f t="shared" si="0"/>
        <v>91.213451125676841</v>
      </c>
      <c r="L31" s="51">
        <f t="shared" si="4"/>
        <v>-1.8634511256768462</v>
      </c>
      <c r="M31" s="50">
        <f t="shared" si="1"/>
        <v>7708000</v>
      </c>
      <c r="N31" s="51">
        <f t="shared" si="2"/>
        <v>8.7865488743231683</v>
      </c>
      <c r="O31" s="51"/>
      <c r="P31" s="67" t="s">
        <v>86</v>
      </c>
      <c r="Q31" s="122" t="s">
        <v>89</v>
      </c>
      <c r="R31" s="24" t="e">
        <f>M31+#REF!=#REF!</f>
        <v>#REF!</v>
      </c>
    </row>
    <row r="32" spans="1:18" s="12" customFormat="1" ht="17.25" customHeight="1" x14ac:dyDescent="0.2">
      <c r="A32" s="111">
        <f>A31+1</f>
        <v>14</v>
      </c>
      <c r="B32" s="55"/>
      <c r="C32" s="56"/>
      <c r="D32" s="49" t="s">
        <v>60</v>
      </c>
      <c r="E32" s="101">
        <v>63923734</v>
      </c>
      <c r="F32" s="67" t="s">
        <v>85</v>
      </c>
      <c r="G32" s="94">
        <f t="shared" si="7"/>
        <v>94.55</v>
      </c>
      <c r="H32" s="94">
        <v>94.55</v>
      </c>
      <c r="I32" s="77">
        <v>62020000</v>
      </c>
      <c r="J32" s="50">
        <f>K32</f>
        <v>97.021866713856227</v>
      </c>
      <c r="K32" s="50">
        <f>I32/E32*100</f>
        <v>97.021866713856227</v>
      </c>
      <c r="L32" s="51">
        <f t="shared" si="4"/>
        <v>-2.4718667138562296</v>
      </c>
      <c r="M32" s="50">
        <f t="shared" si="1"/>
        <v>1903734</v>
      </c>
      <c r="N32" s="51">
        <f t="shared" si="2"/>
        <v>2.9781332861437662</v>
      </c>
      <c r="O32" s="51"/>
      <c r="P32" s="67" t="s">
        <v>86</v>
      </c>
      <c r="Q32" s="122"/>
      <c r="R32" s="24" t="e">
        <f>M32+#REF!=#REF!</f>
        <v>#REF!</v>
      </c>
    </row>
    <row r="33" spans="1:18" s="12" customFormat="1" ht="17.25" customHeight="1" x14ac:dyDescent="0.2">
      <c r="A33" s="111"/>
      <c r="B33" s="55"/>
      <c r="C33" s="56"/>
      <c r="D33" s="49"/>
      <c r="E33" s="77">
        <f>SUM(E34,E40,E44,E49)</f>
        <v>3773042000</v>
      </c>
      <c r="F33" s="67"/>
      <c r="G33" s="94"/>
      <c r="H33" s="94"/>
      <c r="I33" s="77">
        <f>SUM(I34,I40,I44,I49)</f>
        <v>3670050600</v>
      </c>
      <c r="J33" s="50">
        <f>K33</f>
        <v>97.270335183122796</v>
      </c>
      <c r="K33" s="50">
        <f>I33/E33*100</f>
        <v>97.270335183122796</v>
      </c>
      <c r="L33" s="51"/>
      <c r="M33" s="50"/>
      <c r="N33" s="155"/>
      <c r="O33" s="51"/>
      <c r="P33" s="67"/>
      <c r="Q33" s="122"/>
      <c r="R33" s="24"/>
    </row>
    <row r="34" spans="1:18" s="12" customFormat="1" ht="17.25" customHeight="1" x14ac:dyDescent="0.2">
      <c r="A34" s="112" t="s">
        <v>50</v>
      </c>
      <c r="B34" s="47"/>
      <c r="C34" s="48"/>
      <c r="D34" s="57" t="s">
        <v>61</v>
      </c>
      <c r="E34" s="102">
        <f>SUM(E35:E39)</f>
        <v>766270000</v>
      </c>
      <c r="F34" s="66" t="s">
        <v>85</v>
      </c>
      <c r="G34" s="95">
        <f t="shared" si="7"/>
        <v>85.145856887655256</v>
      </c>
      <c r="H34" s="95">
        <f>SUM(H35:H39)/5</f>
        <v>85.145856887655256</v>
      </c>
      <c r="I34" s="78">
        <f>SUM(I35:I39)</f>
        <v>727200000</v>
      </c>
      <c r="J34" s="53">
        <f t="shared" si="3"/>
        <v>94.901275007503884</v>
      </c>
      <c r="K34" s="53">
        <f>I34/E34*100</f>
        <v>94.901275007503884</v>
      </c>
      <c r="L34" s="54">
        <f t="shared" si="4"/>
        <v>-9.7554181198486276</v>
      </c>
      <c r="M34" s="53">
        <f t="shared" si="1"/>
        <v>39070000</v>
      </c>
      <c r="N34" s="58">
        <f t="shared" si="2"/>
        <v>5.098724992496118</v>
      </c>
      <c r="O34" s="54"/>
      <c r="P34" s="66" t="s">
        <v>86</v>
      </c>
      <c r="Q34" s="132"/>
      <c r="R34" s="24" t="e">
        <f>M34+#REF!=#REF!</f>
        <v>#REF!</v>
      </c>
    </row>
    <row r="35" spans="1:18" s="12" customFormat="1" ht="63" x14ac:dyDescent="0.2">
      <c r="A35" s="111">
        <f>A32+1</f>
        <v>15</v>
      </c>
      <c r="B35" s="55"/>
      <c r="C35" s="56"/>
      <c r="D35" s="49" t="s">
        <v>62</v>
      </c>
      <c r="E35" s="101">
        <v>84300000</v>
      </c>
      <c r="F35" s="67" t="s">
        <v>85</v>
      </c>
      <c r="G35" s="94">
        <f t="shared" si="7"/>
        <v>75.03</v>
      </c>
      <c r="H35" s="94">
        <v>75.03</v>
      </c>
      <c r="I35" s="77">
        <v>66910000</v>
      </c>
      <c r="J35" s="50">
        <f t="shared" si="3"/>
        <v>79.371293001186245</v>
      </c>
      <c r="K35" s="50">
        <f>I35/E35*100</f>
        <v>79.371293001186245</v>
      </c>
      <c r="L35" s="51">
        <f t="shared" si="4"/>
        <v>-4.3412930011862443</v>
      </c>
      <c r="M35" s="50">
        <f t="shared" si="1"/>
        <v>17390000</v>
      </c>
      <c r="N35" s="51">
        <f t="shared" si="2"/>
        <v>20.628706998813762</v>
      </c>
      <c r="O35" s="51"/>
      <c r="P35" s="67" t="s">
        <v>86</v>
      </c>
      <c r="Q35" s="122" t="s">
        <v>88</v>
      </c>
      <c r="R35" s="24" t="e">
        <f>M35+#REF!=#REF!</f>
        <v>#REF!</v>
      </c>
    </row>
    <row r="36" spans="1:18" s="11" customFormat="1" ht="42" x14ac:dyDescent="0.2">
      <c r="A36" s="111">
        <f>A35+1</f>
        <v>16</v>
      </c>
      <c r="B36" s="55"/>
      <c r="C36" s="56"/>
      <c r="D36" s="49" t="s">
        <v>63</v>
      </c>
      <c r="E36" s="101">
        <v>318680000</v>
      </c>
      <c r="F36" s="67" t="s">
        <v>85</v>
      </c>
      <c r="G36" s="94">
        <f>H36</f>
        <v>85.02</v>
      </c>
      <c r="H36" s="94">
        <v>85.02</v>
      </c>
      <c r="I36" s="80">
        <v>305475000</v>
      </c>
      <c r="J36" s="50">
        <v>0</v>
      </c>
      <c r="K36" s="50">
        <f t="shared" ref="K36:K56" si="8">I36/E36*100</f>
        <v>95.856344922806585</v>
      </c>
      <c r="L36" s="51">
        <f t="shared" si="4"/>
        <v>-10.836344922806589</v>
      </c>
      <c r="M36" s="50">
        <f t="shared" si="1"/>
        <v>13205000</v>
      </c>
      <c r="N36" s="51">
        <f t="shared" si="2"/>
        <v>4.1436550771934231</v>
      </c>
      <c r="O36" s="51"/>
      <c r="P36" s="67" t="s">
        <v>86</v>
      </c>
      <c r="Q36" s="122" t="s">
        <v>95</v>
      </c>
      <c r="R36" s="24" t="e">
        <f>M36+#REF!=#REF!</f>
        <v>#REF!</v>
      </c>
    </row>
    <row r="37" spans="1:18" s="12" customFormat="1" ht="17.25" customHeight="1" x14ac:dyDescent="0.2">
      <c r="A37" s="111">
        <f>A36+1</f>
        <v>17</v>
      </c>
      <c r="B37" s="47"/>
      <c r="C37" s="48"/>
      <c r="D37" s="49" t="s">
        <v>64</v>
      </c>
      <c r="E37" s="104">
        <v>239340000</v>
      </c>
      <c r="F37" s="67" t="s">
        <v>85</v>
      </c>
      <c r="G37" s="94">
        <f>H37</f>
        <v>89.838723155343871</v>
      </c>
      <c r="H37" s="94">
        <v>89.838723155343871</v>
      </c>
      <c r="I37" s="81">
        <v>236765000</v>
      </c>
      <c r="J37" s="50">
        <v>0</v>
      </c>
      <c r="K37" s="50">
        <f t="shared" si="8"/>
        <v>98.924124676192861</v>
      </c>
      <c r="L37" s="51">
        <f t="shared" si="4"/>
        <v>-9.0854015208489898</v>
      </c>
      <c r="M37" s="50">
        <f t="shared" si="1"/>
        <v>2575000</v>
      </c>
      <c r="N37" s="51">
        <f t="shared" si="2"/>
        <v>1.0758753238071361</v>
      </c>
      <c r="O37" s="54"/>
      <c r="P37" s="67" t="s">
        <v>86</v>
      </c>
      <c r="Q37" s="132"/>
      <c r="R37" s="24" t="e">
        <f>M37+#REF!=#REF!</f>
        <v>#REF!</v>
      </c>
    </row>
    <row r="38" spans="1:18" s="11" customFormat="1" ht="31.5" x14ac:dyDescent="0.2">
      <c r="A38" s="111">
        <f>A37+1</f>
        <v>18</v>
      </c>
      <c r="B38" s="55"/>
      <c r="C38" s="56"/>
      <c r="D38" s="49" t="s">
        <v>65</v>
      </c>
      <c r="E38" s="104">
        <v>78950000</v>
      </c>
      <c r="F38" s="67" t="s">
        <v>85</v>
      </c>
      <c r="G38" s="94">
        <f t="shared" si="7"/>
        <v>80.870561282932414</v>
      </c>
      <c r="H38" s="94">
        <v>80.870561282932414</v>
      </c>
      <c r="I38" s="77">
        <v>73900000</v>
      </c>
      <c r="J38" s="50">
        <f t="shared" si="3"/>
        <v>93.603546548448378</v>
      </c>
      <c r="K38" s="50">
        <f t="shared" si="8"/>
        <v>93.603546548448378</v>
      </c>
      <c r="L38" s="51">
        <f t="shared" si="4"/>
        <v>-12.732985265515964</v>
      </c>
      <c r="M38" s="50">
        <f t="shared" si="1"/>
        <v>5050000</v>
      </c>
      <c r="N38" s="51">
        <f t="shared" si="2"/>
        <v>6.3964534515516149</v>
      </c>
      <c r="O38" s="51"/>
      <c r="P38" s="67" t="s">
        <v>86</v>
      </c>
      <c r="Q38" s="122" t="s">
        <v>96</v>
      </c>
      <c r="R38" s="24" t="e">
        <f>M38+#REF!=#REF!</f>
        <v>#REF!</v>
      </c>
    </row>
    <row r="39" spans="1:18" s="12" customFormat="1" ht="17.25" customHeight="1" x14ac:dyDescent="0.2">
      <c r="A39" s="111">
        <f>A38+1</f>
        <v>19</v>
      </c>
      <c r="B39" s="47"/>
      <c r="C39" s="48"/>
      <c r="D39" s="49" t="s">
        <v>66</v>
      </c>
      <c r="E39" s="104">
        <v>45000000</v>
      </c>
      <c r="F39" s="67" t="s">
        <v>85</v>
      </c>
      <c r="G39" s="94">
        <f t="shared" si="7"/>
        <v>94.97</v>
      </c>
      <c r="H39" s="94">
        <v>94.97</v>
      </c>
      <c r="I39" s="77">
        <v>44150000</v>
      </c>
      <c r="J39" s="50">
        <f t="shared" si="3"/>
        <v>98.111111111111114</v>
      </c>
      <c r="K39" s="50">
        <f t="shared" si="8"/>
        <v>98.111111111111114</v>
      </c>
      <c r="L39" s="51">
        <f t="shared" si="4"/>
        <v>-3.1411111111111154</v>
      </c>
      <c r="M39" s="50">
        <f t="shared" si="1"/>
        <v>850000</v>
      </c>
      <c r="N39" s="51">
        <f t="shared" si="2"/>
        <v>1.8888888888888888</v>
      </c>
      <c r="O39" s="51"/>
      <c r="P39" s="67" t="s">
        <v>86</v>
      </c>
      <c r="Q39" s="122"/>
      <c r="R39" s="24" t="e">
        <f>M39+#REF!=#REF!</f>
        <v>#REF!</v>
      </c>
    </row>
    <row r="40" spans="1:18" s="11" customFormat="1" ht="17.25" customHeight="1" x14ac:dyDescent="0.2">
      <c r="A40" s="112" t="s">
        <v>51</v>
      </c>
      <c r="B40" s="47"/>
      <c r="C40" s="48"/>
      <c r="D40" s="57" t="s">
        <v>67</v>
      </c>
      <c r="E40" s="102">
        <f>SUM(E41:E43)</f>
        <v>971597000</v>
      </c>
      <c r="F40" s="66" t="s">
        <v>85</v>
      </c>
      <c r="G40" s="95">
        <f>H40</f>
        <v>94.487378793051406</v>
      </c>
      <c r="H40" s="95">
        <f>SUM(H41:H43)/3</f>
        <v>94.487378793051406</v>
      </c>
      <c r="I40" s="79">
        <f>SUM(I41:I43)</f>
        <v>945467000</v>
      </c>
      <c r="J40" s="53">
        <f t="shared" si="3"/>
        <v>97.310613351008698</v>
      </c>
      <c r="K40" s="53">
        <f t="shared" si="8"/>
        <v>97.310613351008698</v>
      </c>
      <c r="L40" s="54">
        <f t="shared" si="4"/>
        <v>-2.8232345579572922</v>
      </c>
      <c r="M40" s="53">
        <f t="shared" si="1"/>
        <v>26130000</v>
      </c>
      <c r="N40" s="58">
        <f t="shared" si="2"/>
        <v>2.6893866489912996</v>
      </c>
      <c r="O40" s="54"/>
      <c r="P40" s="66" t="s">
        <v>86</v>
      </c>
      <c r="Q40" s="132"/>
      <c r="R40" s="24" t="e">
        <f>M40+#REF!=#REF!</f>
        <v>#REF!</v>
      </c>
    </row>
    <row r="41" spans="1:18" s="12" customFormat="1" ht="17.25" customHeight="1" x14ac:dyDescent="0.2">
      <c r="A41" s="111">
        <f>A39+1</f>
        <v>20</v>
      </c>
      <c r="B41" s="55"/>
      <c r="C41" s="56"/>
      <c r="D41" s="49" t="s">
        <v>68</v>
      </c>
      <c r="E41" s="101">
        <v>300000000</v>
      </c>
      <c r="F41" s="67" t="s">
        <v>84</v>
      </c>
      <c r="G41" s="94">
        <f t="shared" si="7"/>
        <v>97.96</v>
      </c>
      <c r="H41" s="94">
        <v>97.96</v>
      </c>
      <c r="I41" s="77">
        <v>296900000</v>
      </c>
      <c r="J41" s="50">
        <f t="shared" si="3"/>
        <v>98.966666666666669</v>
      </c>
      <c r="K41" s="50">
        <f t="shared" si="8"/>
        <v>98.966666666666669</v>
      </c>
      <c r="L41" s="51">
        <f t="shared" si="4"/>
        <v>-1.0066666666666748</v>
      </c>
      <c r="M41" s="50">
        <f>E41-I41</f>
        <v>3100000</v>
      </c>
      <c r="N41" s="51">
        <f t="shared" si="2"/>
        <v>1.0333333333333332</v>
      </c>
      <c r="O41" s="51"/>
      <c r="P41" s="67" t="s">
        <v>86</v>
      </c>
      <c r="Q41" s="122"/>
      <c r="R41" s="24" t="e">
        <f>M41+#REF!=#REF!</f>
        <v>#REF!</v>
      </c>
    </row>
    <row r="42" spans="1:18" s="12" customFormat="1" ht="52.5" x14ac:dyDescent="0.2">
      <c r="A42" s="111">
        <f>A41+1</f>
        <v>21</v>
      </c>
      <c r="B42" s="47"/>
      <c r="C42" s="48"/>
      <c r="D42" s="49" t="s">
        <v>69</v>
      </c>
      <c r="E42" s="101">
        <v>200000000</v>
      </c>
      <c r="F42" s="67" t="s">
        <v>85</v>
      </c>
      <c r="G42" s="94">
        <f t="shared" si="7"/>
        <v>92.33</v>
      </c>
      <c r="H42" s="94">
        <v>92.33</v>
      </c>
      <c r="I42" s="77">
        <v>186940000</v>
      </c>
      <c r="J42" s="50">
        <f t="shared" si="3"/>
        <v>93.47</v>
      </c>
      <c r="K42" s="50">
        <f t="shared" si="8"/>
        <v>93.47</v>
      </c>
      <c r="L42" s="51">
        <f t="shared" si="4"/>
        <v>-1.1400000000000006</v>
      </c>
      <c r="M42" s="50">
        <f t="shared" si="1"/>
        <v>13060000</v>
      </c>
      <c r="N42" s="51">
        <f t="shared" si="2"/>
        <v>6.5299999999999994</v>
      </c>
      <c r="O42" s="51"/>
      <c r="P42" s="67" t="s">
        <v>86</v>
      </c>
      <c r="Q42" s="122" t="s">
        <v>97</v>
      </c>
      <c r="R42" s="24" t="e">
        <f>M42+#REF!=#REF!</f>
        <v>#REF!</v>
      </c>
    </row>
    <row r="43" spans="1:18" s="12" customFormat="1" ht="52.5" x14ac:dyDescent="0.2">
      <c r="A43" s="111">
        <f>A42+1</f>
        <v>22</v>
      </c>
      <c r="B43" s="47"/>
      <c r="C43" s="48"/>
      <c r="D43" s="49" t="s">
        <v>70</v>
      </c>
      <c r="E43" s="101">
        <v>471597000</v>
      </c>
      <c r="F43" s="67" t="s">
        <v>85</v>
      </c>
      <c r="G43" s="94">
        <f t="shared" si="7"/>
        <v>93.17213637915421</v>
      </c>
      <c r="H43" s="94">
        <v>93.17213637915421</v>
      </c>
      <c r="I43" s="77">
        <v>461627000</v>
      </c>
      <c r="J43" s="50">
        <f t="shared" si="3"/>
        <v>97.885906822986584</v>
      </c>
      <c r="K43" s="50">
        <f t="shared" si="8"/>
        <v>97.885906822986584</v>
      </c>
      <c r="L43" s="51">
        <f t="shared" si="4"/>
        <v>-4.7137704438323738</v>
      </c>
      <c r="M43" s="50">
        <f t="shared" si="1"/>
        <v>9970000</v>
      </c>
      <c r="N43" s="51">
        <f t="shared" si="2"/>
        <v>2.1140931770134248</v>
      </c>
      <c r="O43" s="51"/>
      <c r="P43" s="67" t="s">
        <v>86</v>
      </c>
      <c r="Q43" s="122" t="s">
        <v>98</v>
      </c>
      <c r="R43" s="24" t="e">
        <f>M43+#REF!=#REF!</f>
        <v>#REF!</v>
      </c>
    </row>
    <row r="44" spans="1:18" s="13" customFormat="1" ht="21.75" customHeight="1" x14ac:dyDescent="0.2">
      <c r="A44" s="112" t="s">
        <v>52</v>
      </c>
      <c r="B44" s="55"/>
      <c r="C44" s="56"/>
      <c r="D44" s="55" t="s">
        <v>71</v>
      </c>
      <c r="E44" s="102">
        <f>SUM(E45:E48)</f>
        <v>538870000</v>
      </c>
      <c r="F44" s="66" t="s">
        <v>85</v>
      </c>
      <c r="G44" s="95">
        <f>H44</f>
        <v>84.29</v>
      </c>
      <c r="H44" s="95">
        <f>SUM(H45:H48)/4</f>
        <v>84.29</v>
      </c>
      <c r="I44" s="78">
        <f>SUM(I45:I48)</f>
        <v>525600000</v>
      </c>
      <c r="J44" s="53">
        <f t="shared" si="3"/>
        <v>97.537439456640755</v>
      </c>
      <c r="K44" s="53">
        <f t="shared" si="8"/>
        <v>97.537439456640755</v>
      </c>
      <c r="L44" s="54">
        <f t="shared" si="4"/>
        <v>-13.247439456640748</v>
      </c>
      <c r="M44" s="53">
        <f t="shared" si="1"/>
        <v>13270000</v>
      </c>
      <c r="N44" s="54">
        <f t="shared" si="2"/>
        <v>2.4625605433592517</v>
      </c>
      <c r="O44" s="54"/>
      <c r="P44" s="66" t="s">
        <v>86</v>
      </c>
      <c r="Q44" s="132"/>
      <c r="R44" s="24" t="e">
        <f>M44+#REF!=#REF!</f>
        <v>#REF!</v>
      </c>
    </row>
    <row r="45" spans="1:18" s="12" customFormat="1" ht="21" x14ac:dyDescent="0.2">
      <c r="A45" s="111">
        <f>A43+1</f>
        <v>23</v>
      </c>
      <c r="B45" s="47"/>
      <c r="C45" s="48"/>
      <c r="D45" s="49" t="s">
        <v>72</v>
      </c>
      <c r="E45" s="105">
        <v>63400000</v>
      </c>
      <c r="F45" s="67" t="s">
        <v>84</v>
      </c>
      <c r="G45" s="94">
        <f>H45</f>
        <v>85</v>
      </c>
      <c r="H45" s="94">
        <v>85</v>
      </c>
      <c r="I45" s="77">
        <v>62150000</v>
      </c>
      <c r="J45" s="50">
        <v>0</v>
      </c>
      <c r="K45" s="50">
        <f t="shared" si="8"/>
        <v>98.028391167192424</v>
      </c>
      <c r="L45" s="51">
        <f>H45-K45</f>
        <v>-13.028391167192424</v>
      </c>
      <c r="M45" s="50">
        <f t="shared" si="1"/>
        <v>1250000</v>
      </c>
      <c r="N45" s="51">
        <f t="shared" si="2"/>
        <v>1.9716088328075709</v>
      </c>
      <c r="O45" s="51"/>
      <c r="P45" s="67" t="s">
        <v>86</v>
      </c>
      <c r="R45" s="24" t="e">
        <f>M45+#REF!=#REF!</f>
        <v>#REF!</v>
      </c>
    </row>
    <row r="46" spans="1:18" s="11" customFormat="1" ht="31.5" x14ac:dyDescent="0.2">
      <c r="A46" s="111">
        <f>A45+1</f>
        <v>24</v>
      </c>
      <c r="B46" s="47"/>
      <c r="C46" s="48"/>
      <c r="D46" s="49" t="s">
        <v>73</v>
      </c>
      <c r="E46" s="105">
        <v>100750000</v>
      </c>
      <c r="F46" s="67" t="s">
        <v>85</v>
      </c>
      <c r="G46" s="94">
        <f>H46</f>
        <v>91.04</v>
      </c>
      <c r="H46" s="94">
        <v>91.04</v>
      </c>
      <c r="I46" s="77">
        <v>94350000</v>
      </c>
      <c r="J46" s="50">
        <f>K46</f>
        <v>93.647642679900741</v>
      </c>
      <c r="K46" s="50">
        <f t="shared" si="8"/>
        <v>93.647642679900741</v>
      </c>
      <c r="L46" s="51">
        <f>H46-K46</f>
        <v>-2.6076426799007351</v>
      </c>
      <c r="M46" s="50">
        <f t="shared" si="1"/>
        <v>6400000</v>
      </c>
      <c r="N46" s="51">
        <f t="shared" si="2"/>
        <v>6.3523573200992551</v>
      </c>
      <c r="O46" s="51"/>
      <c r="P46" s="67" t="s">
        <v>86</v>
      </c>
      <c r="Q46" s="122" t="s">
        <v>99</v>
      </c>
      <c r="R46" s="24" t="e">
        <f>M46+#REF!=#REF!</f>
        <v>#REF!</v>
      </c>
    </row>
    <row r="47" spans="1:18" s="11" customFormat="1" ht="21" x14ac:dyDescent="0.2">
      <c r="A47" s="111">
        <f>A46+1</f>
        <v>25</v>
      </c>
      <c r="B47" s="47"/>
      <c r="C47" s="48"/>
      <c r="D47" s="49" t="s">
        <v>74</v>
      </c>
      <c r="E47" s="105">
        <v>150000000</v>
      </c>
      <c r="F47" s="67" t="s">
        <v>85</v>
      </c>
      <c r="G47" s="94">
        <f>H47</f>
        <v>88.04</v>
      </c>
      <c r="H47" s="94">
        <v>88.04</v>
      </c>
      <c r="I47" s="77">
        <v>150000000</v>
      </c>
      <c r="J47" s="50">
        <f>K47</f>
        <v>100</v>
      </c>
      <c r="K47" s="50">
        <f t="shared" si="8"/>
        <v>100</v>
      </c>
      <c r="L47" s="51">
        <f>H47-K47</f>
        <v>-11.959999999999994</v>
      </c>
      <c r="M47" s="50">
        <f t="shared" si="1"/>
        <v>0</v>
      </c>
      <c r="N47" s="51">
        <f t="shared" si="2"/>
        <v>0</v>
      </c>
      <c r="O47" s="51"/>
      <c r="P47" s="67" t="s">
        <v>86</v>
      </c>
      <c r="Q47" s="122"/>
      <c r="R47" s="24" t="e">
        <f>M47+#REF!=#REF!</f>
        <v>#REF!</v>
      </c>
    </row>
    <row r="48" spans="1:18" s="12" customFormat="1" ht="63" x14ac:dyDescent="0.2">
      <c r="A48" s="111">
        <f>A47+1</f>
        <v>26</v>
      </c>
      <c r="B48" s="47"/>
      <c r="C48" s="48"/>
      <c r="D48" s="49" t="s">
        <v>75</v>
      </c>
      <c r="E48" s="101">
        <v>224720000</v>
      </c>
      <c r="F48" s="67" t="s">
        <v>85</v>
      </c>
      <c r="G48" s="94">
        <f t="shared" si="7"/>
        <v>73.08</v>
      </c>
      <c r="H48" s="94">
        <v>73.08</v>
      </c>
      <c r="I48" s="77">
        <v>219100000</v>
      </c>
      <c r="J48" s="50">
        <f t="shared" si="3"/>
        <v>97.499110003559991</v>
      </c>
      <c r="K48" s="50">
        <f t="shared" si="8"/>
        <v>97.499110003559991</v>
      </c>
      <c r="L48" s="51">
        <f t="shared" si="4"/>
        <v>-24.419110003559993</v>
      </c>
      <c r="M48" s="50">
        <f t="shared" si="1"/>
        <v>5620000</v>
      </c>
      <c r="N48" s="51">
        <f t="shared" si="2"/>
        <v>2.500889996440014</v>
      </c>
      <c r="O48" s="54"/>
      <c r="P48" s="67" t="s">
        <v>86</v>
      </c>
      <c r="Q48" s="122" t="s">
        <v>100</v>
      </c>
      <c r="R48" s="24" t="e">
        <f>M48+#REF!=#REF!</f>
        <v>#REF!</v>
      </c>
    </row>
    <row r="49" spans="1:18" s="12" customFormat="1" ht="17.25" customHeight="1" x14ac:dyDescent="0.2">
      <c r="A49" s="112" t="s">
        <v>53</v>
      </c>
      <c r="B49" s="47"/>
      <c r="C49" s="48"/>
      <c r="D49" s="57" t="s">
        <v>76</v>
      </c>
      <c r="E49" s="102">
        <f>SUM(E50:E56)</f>
        <v>1496305000</v>
      </c>
      <c r="F49" s="66" t="s">
        <v>85</v>
      </c>
      <c r="G49" s="95">
        <f>H49</f>
        <v>93.615714285714276</v>
      </c>
      <c r="H49" s="95">
        <f>SUM(H50:H56)/7</f>
        <v>93.615714285714276</v>
      </c>
      <c r="I49" s="79">
        <f>SUM(I50:I56)</f>
        <v>1471783600</v>
      </c>
      <c r="J49" s="53">
        <f t="shared" si="3"/>
        <v>98.361203096962186</v>
      </c>
      <c r="K49" s="53">
        <f t="shared" si="8"/>
        <v>98.361203096962186</v>
      </c>
      <c r="L49" s="54">
        <f t="shared" si="4"/>
        <v>-4.7454888112479097</v>
      </c>
      <c r="M49" s="53">
        <f t="shared" si="1"/>
        <v>24521400</v>
      </c>
      <c r="N49" s="58">
        <f t="shared" si="2"/>
        <v>1.6387969030378164</v>
      </c>
      <c r="O49" s="54"/>
      <c r="P49" s="66" t="s">
        <v>86</v>
      </c>
      <c r="Q49" s="132"/>
      <c r="R49" s="24" t="e">
        <f>M49+#REF!=#REF!</f>
        <v>#REF!</v>
      </c>
    </row>
    <row r="50" spans="1:18" s="12" customFormat="1" ht="17.25" customHeight="1" x14ac:dyDescent="0.2">
      <c r="A50" s="111">
        <f>A48+1</f>
        <v>27</v>
      </c>
      <c r="B50" s="55"/>
      <c r="C50" s="56"/>
      <c r="D50" s="49" t="s">
        <v>77</v>
      </c>
      <c r="E50" s="101">
        <v>369643000</v>
      </c>
      <c r="F50" s="67" t="s">
        <v>84</v>
      </c>
      <c r="G50" s="94">
        <f t="shared" si="7"/>
        <v>90.56</v>
      </c>
      <c r="H50" s="94">
        <v>90.56</v>
      </c>
      <c r="I50" s="77">
        <v>366005000</v>
      </c>
      <c r="J50" s="50">
        <f t="shared" si="3"/>
        <v>99.015807143649411</v>
      </c>
      <c r="K50" s="50">
        <f t="shared" si="8"/>
        <v>99.015807143649411</v>
      </c>
      <c r="L50" s="51">
        <f t="shared" si="4"/>
        <v>-8.4558071436494089</v>
      </c>
      <c r="M50" s="50">
        <f t="shared" si="1"/>
        <v>3638000</v>
      </c>
      <c r="N50" s="51">
        <f t="shared" si="2"/>
        <v>0.98419285635058684</v>
      </c>
      <c r="O50" s="51"/>
      <c r="P50" s="67" t="s">
        <v>86</v>
      </c>
      <c r="Q50" s="122"/>
      <c r="R50" s="24" t="e">
        <f>M50+#REF!=#REF!</f>
        <v>#REF!</v>
      </c>
    </row>
    <row r="51" spans="1:18" s="12" customFormat="1" ht="31.5" x14ac:dyDescent="0.2">
      <c r="A51" s="111">
        <f t="shared" ref="A51:A56" si="9">A50+1</f>
        <v>28</v>
      </c>
      <c r="B51" s="55"/>
      <c r="C51" s="56"/>
      <c r="D51" s="49" t="s">
        <v>78</v>
      </c>
      <c r="E51" s="104">
        <v>150000000</v>
      </c>
      <c r="F51" s="67" t="s">
        <v>85</v>
      </c>
      <c r="G51" s="94">
        <f t="shared" si="7"/>
        <v>94</v>
      </c>
      <c r="H51" s="94">
        <v>94</v>
      </c>
      <c r="I51" s="77">
        <v>139075000</v>
      </c>
      <c r="J51" s="50">
        <f t="shared" si="3"/>
        <v>92.716666666666669</v>
      </c>
      <c r="K51" s="50">
        <f t="shared" si="8"/>
        <v>92.716666666666669</v>
      </c>
      <c r="L51" s="51">
        <f t="shared" si="4"/>
        <v>1.2833333333333314</v>
      </c>
      <c r="M51" s="50">
        <f t="shared" si="1"/>
        <v>10925000</v>
      </c>
      <c r="N51" s="51">
        <f t="shared" si="2"/>
        <v>7.2833333333333332</v>
      </c>
      <c r="O51" s="51"/>
      <c r="P51" s="67" t="s">
        <v>86</v>
      </c>
      <c r="Q51" s="122"/>
      <c r="R51" s="24" t="e">
        <f>M51+#REF!=#REF!</f>
        <v>#REF!</v>
      </c>
    </row>
    <row r="52" spans="1:18" s="11" customFormat="1" ht="21" customHeight="1" x14ac:dyDescent="0.2">
      <c r="A52" s="111">
        <f t="shared" si="9"/>
        <v>29</v>
      </c>
      <c r="B52" s="47"/>
      <c r="C52" s="48"/>
      <c r="D52" s="49" t="s">
        <v>79</v>
      </c>
      <c r="E52" s="101">
        <v>63000000</v>
      </c>
      <c r="F52" s="67" t="s">
        <v>85</v>
      </c>
      <c r="G52" s="94">
        <f t="shared" si="7"/>
        <v>93.33</v>
      </c>
      <c r="H52" s="94">
        <v>93.33</v>
      </c>
      <c r="I52" s="77">
        <v>59249000</v>
      </c>
      <c r="J52" s="50">
        <f t="shared" si="3"/>
        <v>94.046031746031744</v>
      </c>
      <c r="K52" s="50">
        <f>I52/E52*100</f>
        <v>94.046031746031744</v>
      </c>
      <c r="L52" s="51">
        <f>H52-K52</f>
        <v>-0.7160317460317458</v>
      </c>
      <c r="M52" s="50">
        <f>E52-I52</f>
        <v>3751000</v>
      </c>
      <c r="N52" s="51">
        <f t="shared" si="2"/>
        <v>5.9539682539682541</v>
      </c>
      <c r="O52" s="54"/>
      <c r="P52" s="67" t="s">
        <v>86</v>
      </c>
      <c r="Q52" s="132"/>
      <c r="R52" s="24" t="e">
        <f>M52+#REF!=#REF!</f>
        <v>#REF!</v>
      </c>
    </row>
    <row r="53" spans="1:18" s="11" customFormat="1" ht="52.5" x14ac:dyDescent="0.2">
      <c r="A53" s="111">
        <f t="shared" si="9"/>
        <v>30</v>
      </c>
      <c r="B53" s="47"/>
      <c r="C53" s="48"/>
      <c r="D53" s="49" t="s">
        <v>80</v>
      </c>
      <c r="E53" s="101">
        <v>110500000</v>
      </c>
      <c r="F53" s="67" t="s">
        <v>85</v>
      </c>
      <c r="G53" s="94">
        <f t="shared" si="7"/>
        <v>95.09</v>
      </c>
      <c r="H53" s="94">
        <v>95.09</v>
      </c>
      <c r="I53" s="77">
        <v>105062000</v>
      </c>
      <c r="J53" s="50">
        <f t="shared" si="3"/>
        <v>95.078733031674219</v>
      </c>
      <c r="K53" s="50">
        <f t="shared" si="8"/>
        <v>95.078733031674219</v>
      </c>
      <c r="L53" s="51">
        <f t="shared" si="4"/>
        <v>1.1266968325784887E-2</v>
      </c>
      <c r="M53" s="50">
        <f t="shared" si="1"/>
        <v>5438000</v>
      </c>
      <c r="N53" s="51">
        <f t="shared" si="2"/>
        <v>4.9212669683257912</v>
      </c>
      <c r="O53" s="54"/>
      <c r="P53" s="67" t="s">
        <v>86</v>
      </c>
      <c r="Q53" s="122" t="s">
        <v>101</v>
      </c>
      <c r="R53" s="24" t="e">
        <f>M53+#REF!=#REF!</f>
        <v>#REF!</v>
      </c>
    </row>
    <row r="54" spans="1:18" s="12" customFormat="1" ht="17.25" customHeight="1" x14ac:dyDescent="0.2">
      <c r="A54" s="111">
        <f t="shared" si="9"/>
        <v>31</v>
      </c>
      <c r="B54" s="47"/>
      <c r="C54" s="48"/>
      <c r="D54" s="49" t="s">
        <v>81</v>
      </c>
      <c r="E54" s="101">
        <v>467945000</v>
      </c>
      <c r="F54" s="67" t="s">
        <v>85</v>
      </c>
      <c r="G54" s="94">
        <f t="shared" si="7"/>
        <v>94.77</v>
      </c>
      <c r="H54" s="94">
        <v>94.77</v>
      </c>
      <c r="I54" s="77">
        <v>467275600</v>
      </c>
      <c r="J54" s="50">
        <f>K54</f>
        <v>99.856949000416719</v>
      </c>
      <c r="K54" s="50">
        <f t="shared" si="8"/>
        <v>99.856949000416719</v>
      </c>
      <c r="L54" s="51">
        <f>H54-K54</f>
        <v>-5.0869490004167233</v>
      </c>
      <c r="M54" s="50">
        <f t="shared" si="1"/>
        <v>669400</v>
      </c>
      <c r="N54" s="51">
        <f t="shared" si="2"/>
        <v>0.14305099958328438</v>
      </c>
      <c r="O54" s="54"/>
      <c r="P54" s="67" t="s">
        <v>86</v>
      </c>
      <c r="Q54" s="132"/>
      <c r="R54" s="24" t="e">
        <f>M54+#REF!=#REF!</f>
        <v>#REF!</v>
      </c>
    </row>
    <row r="55" spans="1:18" s="12" customFormat="1" ht="21.75" customHeight="1" x14ac:dyDescent="0.2">
      <c r="A55" s="111">
        <f t="shared" si="9"/>
        <v>32</v>
      </c>
      <c r="B55" s="47"/>
      <c r="C55" s="48"/>
      <c r="D55" s="49" t="s">
        <v>82</v>
      </c>
      <c r="E55" s="101">
        <v>95290000</v>
      </c>
      <c r="F55" s="67" t="s">
        <v>85</v>
      </c>
      <c r="G55" s="94">
        <f t="shared" si="7"/>
        <v>95.55</v>
      </c>
      <c r="H55" s="94">
        <v>95.55</v>
      </c>
      <c r="I55" s="77">
        <v>95290000</v>
      </c>
      <c r="J55" s="50">
        <f>K55</f>
        <v>100</v>
      </c>
      <c r="K55" s="50">
        <f t="shared" si="8"/>
        <v>100</v>
      </c>
      <c r="L55" s="51">
        <f>H55-K55</f>
        <v>-4.4500000000000028</v>
      </c>
      <c r="M55" s="50">
        <f t="shared" si="1"/>
        <v>0</v>
      </c>
      <c r="N55" s="51">
        <f t="shared" si="2"/>
        <v>0</v>
      </c>
      <c r="O55" s="54"/>
      <c r="P55" s="67" t="s">
        <v>86</v>
      </c>
      <c r="Q55" s="132"/>
      <c r="R55" s="24" t="e">
        <f>M55+#REF!=#REF!</f>
        <v>#REF!</v>
      </c>
    </row>
    <row r="56" spans="1:18" s="12" customFormat="1" ht="21.75" customHeight="1" x14ac:dyDescent="0.2">
      <c r="A56" s="113">
        <f t="shared" si="9"/>
        <v>33</v>
      </c>
      <c r="B56" s="59"/>
      <c r="C56" s="60"/>
      <c r="D56" s="61" t="s">
        <v>83</v>
      </c>
      <c r="E56" s="106">
        <v>239927000</v>
      </c>
      <c r="F56" s="67" t="s">
        <v>85</v>
      </c>
      <c r="G56" s="94">
        <f t="shared" si="7"/>
        <v>92.01</v>
      </c>
      <c r="H56" s="94">
        <v>92.01</v>
      </c>
      <c r="I56" s="82">
        <v>239827000</v>
      </c>
      <c r="J56" s="62">
        <f>K56</f>
        <v>99.95832065586616</v>
      </c>
      <c r="K56" s="62">
        <f t="shared" si="8"/>
        <v>99.95832065586616</v>
      </c>
      <c r="L56" s="63">
        <f>H56-K56</f>
        <v>-7.948320655866155</v>
      </c>
      <c r="M56" s="62">
        <f t="shared" si="1"/>
        <v>100000</v>
      </c>
      <c r="N56" s="63">
        <f t="shared" si="2"/>
        <v>4.1679344133840709E-2</v>
      </c>
      <c r="O56" s="64"/>
      <c r="P56" s="67" t="s">
        <v>86</v>
      </c>
      <c r="Q56" s="133"/>
      <c r="R56" s="24" t="e">
        <f>M56+#REF!=#REF!</f>
        <v>#REF!</v>
      </c>
    </row>
    <row r="57" spans="1:18" ht="13.5" customHeight="1" x14ac:dyDescent="0.2">
      <c r="A57" s="118"/>
      <c r="B57" s="65"/>
      <c r="C57" s="65"/>
      <c r="D57" s="65"/>
      <c r="E57" s="88"/>
      <c r="F57" s="68"/>
      <c r="P57" s="68"/>
    </row>
    <row r="58" spans="1:18" ht="13.5" customHeight="1" x14ac:dyDescent="0.2">
      <c r="A58" s="118"/>
      <c r="B58" s="65"/>
      <c r="C58" s="65"/>
      <c r="D58" s="65"/>
      <c r="E58" s="88"/>
    </row>
    <row r="59" spans="1:18" ht="13.5" customHeight="1" x14ac:dyDescent="0.2">
      <c r="A59" s="118"/>
      <c r="B59" s="65"/>
      <c r="C59" s="65"/>
      <c r="D59" s="65"/>
      <c r="E59" s="88"/>
    </row>
    <row r="60" spans="1:18" ht="13.5" customHeight="1" x14ac:dyDescent="0.2">
      <c r="A60" s="118"/>
      <c r="B60" s="65"/>
      <c r="C60" s="65"/>
      <c r="D60" s="65"/>
      <c r="E60" s="88"/>
    </row>
    <row r="61" spans="1:18" ht="13.5" customHeight="1" x14ac:dyDescent="0.2">
      <c r="A61" s="118"/>
      <c r="B61" s="65"/>
      <c r="C61" s="65"/>
      <c r="D61" s="65"/>
      <c r="E61" s="88"/>
    </row>
    <row r="62" spans="1:18" ht="13.5" customHeight="1" x14ac:dyDescent="0.2">
      <c r="A62" s="118"/>
      <c r="B62" s="65"/>
      <c r="C62" s="65"/>
      <c r="D62" s="65"/>
      <c r="E62" s="88"/>
    </row>
    <row r="63" spans="1:18" ht="13.5" customHeight="1" x14ac:dyDescent="0.2">
      <c r="A63" s="118"/>
      <c r="B63" s="65"/>
      <c r="C63" s="65"/>
      <c r="D63" s="65"/>
      <c r="E63" s="88"/>
    </row>
    <row r="64" spans="1:18" ht="13.5" customHeight="1" x14ac:dyDescent="0.2">
      <c r="A64" s="118"/>
      <c r="B64" s="65"/>
      <c r="C64" s="65"/>
      <c r="D64" s="65"/>
      <c r="E64" s="88"/>
    </row>
    <row r="65" spans="1:5" ht="13.5" hidden="1" customHeight="1" x14ac:dyDescent="0.2">
      <c r="A65" s="118"/>
      <c r="B65" s="65"/>
      <c r="C65" s="65"/>
      <c r="D65" s="65"/>
      <c r="E65" s="88"/>
    </row>
    <row r="66" spans="1:5" ht="13.5" hidden="1" customHeight="1" x14ac:dyDescent="0.2">
      <c r="A66" s="118"/>
      <c r="B66" s="65"/>
      <c r="C66" s="65"/>
      <c r="D66" s="65"/>
      <c r="E66" s="88"/>
    </row>
    <row r="67" spans="1:5" ht="13.5" customHeight="1" x14ac:dyDescent="0.2">
      <c r="A67" s="118"/>
      <c r="B67" s="65"/>
      <c r="C67" s="65"/>
      <c r="D67" s="65"/>
      <c r="E67" s="88"/>
    </row>
  </sheetData>
  <mergeCells count="17">
    <mergeCell ref="C9:D9"/>
    <mergeCell ref="N6:N8"/>
    <mergeCell ref="O6:O8"/>
    <mergeCell ref="P6:P8"/>
    <mergeCell ref="Q6:Q8"/>
    <mergeCell ref="G7:H7"/>
    <mergeCell ref="I7:K7"/>
    <mergeCell ref="A1:O1"/>
    <mergeCell ref="A2:O2"/>
    <mergeCell ref="A6:A8"/>
    <mergeCell ref="B6:B8"/>
    <mergeCell ref="C6:D8"/>
    <mergeCell ref="E6:E8"/>
    <mergeCell ref="F6:F8"/>
    <mergeCell ref="G6:K6"/>
    <mergeCell ref="L6:L8"/>
    <mergeCell ref="M6:M8"/>
  </mergeCells>
  <pageMargins left="0.44" right="0.27559055118110198" top="0.90551181102362199" bottom="0.82677165354330695" header="0.511811023622047" footer="0.511811023622047"/>
  <pageSetup paperSize="5" scale="90" fitToWidth="0" fitToHeight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Desember 19</vt:lpstr>
      <vt:lpstr>Sheet1</vt:lpstr>
      <vt:lpstr>'Desember 19'!Print_Area</vt:lpstr>
      <vt:lpstr>'Desember 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2020-03-02T08:08:26Z</cp:lastPrinted>
  <dcterms:created xsi:type="dcterms:W3CDTF">2019-07-29T04:03:31Z</dcterms:created>
  <dcterms:modified xsi:type="dcterms:W3CDTF">2020-03-02T08:10:51Z</dcterms:modified>
</cp:coreProperties>
</file>