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NI\Raperda 2022\"/>
    </mc:Choice>
  </mc:AlternateContent>
  <xr:revisionPtr revIDLastSave="0" documentId="13_ncr:1_{ED8150B8-C8E4-4ED1-873A-326A0CB4884B}" xr6:coauthVersionLast="47" xr6:coauthVersionMax="47" xr10:uidLastSave="{00000000-0000-0000-0000-000000000000}"/>
  <bookViews>
    <workbookView xWindow="-120" yWindow="-120" windowWidth="20730" windowHeight="11160" xr2:uid="{124A617C-9AFC-4BCE-97BF-B15AAAC09C64}"/>
  </bookViews>
  <sheets>
    <sheet name="LRA" sheetId="2" r:id="rId1"/>
    <sheet name="LP SAL" sheetId="3" r:id="rId2"/>
    <sheet name="LO" sheetId="4" r:id="rId3"/>
    <sheet name="LPE" sheetId="5" r:id="rId4"/>
    <sheet name="NERACA" sheetId="6" r:id="rId5"/>
    <sheet name="LAK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LPE!$A$1:$J$55</definedName>
    <definedName name="a" localSheetId="5">#REF!</definedName>
    <definedName name="a" localSheetId="2">#REF!</definedName>
    <definedName name="a" localSheetId="1">#REF!</definedName>
    <definedName name="a" localSheetId="3">#REF!</definedName>
    <definedName name="a" localSheetId="0">#REF!</definedName>
    <definedName name="a" localSheetId="4">#REF!</definedName>
    <definedName name="a">#REF!</definedName>
    <definedName name="ASISTEN_BIDANG_PEMERINTAHAN" localSheetId="5">#REF!</definedName>
    <definedName name="ASISTEN_BIDANG_PEMERINTAHAN" localSheetId="2">#REF!</definedName>
    <definedName name="ASISTEN_BIDANG_PEMERINTAHAN" localSheetId="1">#REF!</definedName>
    <definedName name="ASISTEN_BIDANG_PEMERINTAHAN" localSheetId="3">#REF!</definedName>
    <definedName name="ASISTEN_BIDANG_PEMERINTAHAN" localSheetId="0">#REF!</definedName>
    <definedName name="ASISTEN_BIDANG_PEMERINTAHAN" localSheetId="4">#REF!</definedName>
    <definedName name="ASISTEN_BIDANG_PEMERINTAHAN">#REF!</definedName>
    <definedName name="B_A_P_P_E_D_A" localSheetId="5">[1]BAPPEDA!$J$5</definedName>
    <definedName name="B_A_P_P_E_D_A" localSheetId="2">[1]BAPPEDA!$J$5</definedName>
    <definedName name="B_A_P_P_E_D_A" localSheetId="1">[1]BAPPEDA!$J$5</definedName>
    <definedName name="B_A_P_P_E_D_A" localSheetId="3">[1]BAPPEDA!$J$5</definedName>
    <definedName name="B_A_P_P_E_D_A" localSheetId="0">[1]BAPPEDA!$J$5</definedName>
    <definedName name="B_A_P_P_E_D_A" localSheetId="4">[1]BAPPEDA!$J$5</definedName>
    <definedName name="B_A_P_P_E_D_A">[2]BAPPEDA!$J$5</definedName>
    <definedName name="B_A_W_A_S_D_A" localSheetId="5">[1]BAWASDA!$J$5</definedName>
    <definedName name="B_A_W_A_S_D_A" localSheetId="2">[1]BAWASDA!$J$5</definedName>
    <definedName name="B_A_W_A_S_D_A" localSheetId="1">[1]BAWASDA!$J$5</definedName>
    <definedName name="B_A_W_A_S_D_A" localSheetId="3">[1]BAWASDA!$J$5</definedName>
    <definedName name="B_A_W_A_S_D_A" localSheetId="0">[1]BAWASDA!$J$5</definedName>
    <definedName name="B_A_W_A_S_D_A" localSheetId="4">[1]BAWASDA!$J$5</definedName>
    <definedName name="B_A_W_A_S_D_A">[2]BAWASDA!$J$5</definedName>
    <definedName name="BAGIAN_PEMBERDAYAAN_MASYARAKAT_DESA" localSheetId="5">[1]PMD!$J$5</definedName>
    <definedName name="BAGIAN_PEMBERDAYAAN_MASYARAKAT_DESA" localSheetId="2">[1]PMD!$J$5</definedName>
    <definedName name="BAGIAN_PEMBERDAYAAN_MASYARAKAT_DESA" localSheetId="1">[1]PMD!$J$5</definedName>
    <definedName name="BAGIAN_PEMBERDAYAAN_MASYARAKAT_DESA" localSheetId="3">[1]PMD!$J$5</definedName>
    <definedName name="BAGIAN_PEMBERDAYAAN_MASYARAKAT_DESA" localSheetId="0">[1]PMD!$J$5</definedName>
    <definedName name="BAGIAN_PEMBERDAYAAN_MASYARAKAT_DESA" localSheetId="4">[1]PMD!$J$5</definedName>
    <definedName name="BAGIAN_PEMBERDAYAAN_MASYARAKAT_DESA">[2]PMD!$J$5</definedName>
    <definedName name="DINAS_KEHUTANAN_PERKEBUNAN" localSheetId="5">[1]EKBANG!$J$4</definedName>
    <definedName name="DINAS_KEHUTANAN_PERKEBUNAN" localSheetId="2">[1]EKBANG!$J$4</definedName>
    <definedName name="DINAS_KEHUTANAN_PERKEBUNAN" localSheetId="1">[1]EKBANG!$J$4</definedName>
    <definedName name="DINAS_KEHUTANAN_PERKEBUNAN" localSheetId="3">[1]EKBANG!$J$4</definedName>
    <definedName name="DINAS_KEHUTANAN_PERKEBUNAN" localSheetId="0">[1]EKBANG!$J$4</definedName>
    <definedName name="DINAS_KEHUTANAN_PERKEBUNAN" localSheetId="4">[1]EKBANG!$J$4</definedName>
    <definedName name="DINAS_KEHUTANAN_PERKEBUNAN">[2]EKBANG!$J$4</definedName>
    <definedName name="DINAS_PENDAPATAN_DAERAH" localSheetId="5">[1]PMD!$J$5</definedName>
    <definedName name="DINAS_PENDAPATAN_DAERAH" localSheetId="2">[1]PMD!$J$5</definedName>
    <definedName name="DINAS_PENDAPATAN_DAERAH" localSheetId="1">[1]PMD!$J$5</definedName>
    <definedName name="DINAS_PENDAPATAN_DAERAH" localSheetId="3">[1]PMD!$J$5</definedName>
    <definedName name="DINAS_PENDAPATAN_DAERAH" localSheetId="0">[1]PMD!$J$5</definedName>
    <definedName name="DINAS_PENDAPATAN_DAERAH" localSheetId="4">[1]PMD!$J$5</definedName>
    <definedName name="DINAS_PENDAPATAN_DAERAH">[2]PMD!$J$5</definedName>
    <definedName name="DINAS_PERINDAGKOP_NAKERTRANS" localSheetId="5">[1]KESBANG!$J$5</definedName>
    <definedName name="DINAS_PERINDAGKOP_NAKERTRANS" localSheetId="2">[1]KESBANG!$J$5</definedName>
    <definedName name="DINAS_PERINDAGKOP_NAKERTRANS" localSheetId="1">[1]KESBANG!$J$5</definedName>
    <definedName name="DINAS_PERINDAGKOP_NAKERTRANS" localSheetId="3">[1]KESBANG!$J$5</definedName>
    <definedName name="DINAS_PERINDAGKOP_NAKERTRANS" localSheetId="0">[1]KESBANG!$J$5</definedName>
    <definedName name="DINAS_PERINDAGKOP_NAKERTRANS" localSheetId="4">[1]KESBANG!$J$5</definedName>
    <definedName name="DINAS_PERINDAGKOP_NAKERTRANS">[2]KESBANG!$J$5</definedName>
    <definedName name="DINAS_PERTAMBANGAN_DAN_LINGKUNGAN_HIDUP" localSheetId="5">[1]CAPIL!$J$5</definedName>
    <definedName name="DINAS_PERTAMBANGAN_DAN_LINGKUNGAN_HIDUP" localSheetId="2">[1]CAPIL!$J$5</definedName>
    <definedName name="DINAS_PERTAMBANGAN_DAN_LINGKUNGAN_HIDUP" localSheetId="1">[1]CAPIL!$J$5</definedName>
    <definedName name="DINAS_PERTAMBANGAN_DAN_LINGKUNGAN_HIDUP" localSheetId="3">[1]CAPIL!$J$5</definedName>
    <definedName name="DINAS_PERTAMBANGAN_DAN_LINGKUNGAN_HIDUP" localSheetId="0">[1]CAPIL!$J$5</definedName>
    <definedName name="DINAS_PERTAMBANGAN_DAN_LINGKUNGAN_HIDUP" localSheetId="4">[1]CAPIL!$J$5</definedName>
    <definedName name="DINAS_PERTAMBANGAN_DAN_LINGKUNGAN_HIDUP">[2]CAPIL!$J$5</definedName>
    <definedName name="DINAS_PU_DAN_PERHUBUNGAN" localSheetId="5">[1]TAPEM!$J$5</definedName>
    <definedName name="DINAS_PU_DAN_PERHUBUNGAN" localSheetId="2">[1]TAPEM!$J$5</definedName>
    <definedName name="DINAS_PU_DAN_PERHUBUNGAN" localSheetId="1">[1]TAPEM!$J$5</definedName>
    <definedName name="DINAS_PU_DAN_PERHUBUNGAN" localSheetId="3">[1]TAPEM!$J$5</definedName>
    <definedName name="DINAS_PU_DAN_PERHUBUNGAN" localSheetId="0">[1]TAPEM!$J$5</definedName>
    <definedName name="DINAS_PU_DAN_PERHUBUNGAN" localSheetId="4">[1]TAPEM!$J$5</definedName>
    <definedName name="DINAS_PU_DAN_PERHUBUNGAN">[2]TAPEM!$J$5</definedName>
    <definedName name="DPRD_KOLAKA_UTARA" localSheetId="5">#REF!</definedName>
    <definedName name="DPRD_KOLAKA_UTARA" localSheetId="2">#REF!</definedName>
    <definedName name="DPRD_KOLAKA_UTARA" localSheetId="1">#REF!</definedName>
    <definedName name="DPRD_KOLAKA_UTARA" localSheetId="3">#REF!</definedName>
    <definedName name="DPRD_KOLAKA_UTARA" localSheetId="0">#REF!</definedName>
    <definedName name="DPRD_KOLAKA_UTARA" localSheetId="4">#REF!</definedName>
    <definedName name="DPRD_KOLAKA_UTARA">#REF!</definedName>
    <definedName name="Excel_BuiltIn_Print_Area_1" localSheetId="5">#REF!</definedName>
    <definedName name="Excel_BuiltIn_Print_Area_1" localSheetId="2">#REF!</definedName>
    <definedName name="Excel_BuiltIn_Print_Area_1" localSheetId="1">#REF!</definedName>
    <definedName name="Excel_BuiltIn_Print_Area_1" localSheetId="3">#REF!</definedName>
    <definedName name="Excel_BuiltIn_Print_Area_1" localSheetId="0">#REF!</definedName>
    <definedName name="Excel_BuiltIn_Print_Area_1" localSheetId="4">#REF!</definedName>
    <definedName name="Excel_BuiltIn_Print_Area_1">#REF!</definedName>
    <definedName name="Excel_BuiltIn_Print_Area_10" localSheetId="5">#REF!</definedName>
    <definedName name="Excel_BuiltIn_Print_Area_10" localSheetId="2">#REF!</definedName>
    <definedName name="Excel_BuiltIn_Print_Area_10" localSheetId="1">#REF!</definedName>
    <definedName name="Excel_BuiltIn_Print_Area_10" localSheetId="3">#REF!</definedName>
    <definedName name="Excel_BuiltIn_Print_Area_10" localSheetId="0">#REF!</definedName>
    <definedName name="Excel_BuiltIn_Print_Area_10" localSheetId="4">#REF!</definedName>
    <definedName name="Excel_BuiltIn_Print_Area_10">#REF!</definedName>
    <definedName name="Excel_BuiltIn_Print_Area_11" localSheetId="5">'[3]Bant _ Tdk Trsangka'!#REF!</definedName>
    <definedName name="Excel_BuiltIn_Print_Area_11" localSheetId="2">'[3]Bant _ Tdk Trsangka'!#REF!</definedName>
    <definedName name="Excel_BuiltIn_Print_Area_11" localSheetId="1">'[3]Bant _ Tdk Trsangka'!#REF!</definedName>
    <definedName name="Excel_BuiltIn_Print_Area_11" localSheetId="3">'[3]Bant _ Tdk Trsangka'!#REF!</definedName>
    <definedName name="Excel_BuiltIn_Print_Area_11" localSheetId="0">'[3]Bant _ Tdk Trsangka'!#REF!</definedName>
    <definedName name="Excel_BuiltIn_Print_Area_11" localSheetId="4">'[3]Bant _ Tdk Trsangka'!#REF!</definedName>
    <definedName name="Excel_BuiltIn_Print_Area_11">'[4]Bant _ Tdk Trsangka'!#REF!</definedName>
    <definedName name="Excel_BuiltIn_Print_Area_12" localSheetId="5">[3]Pembiayaan!#REF!</definedName>
    <definedName name="Excel_BuiltIn_Print_Area_12" localSheetId="2">[3]Pembiayaan!#REF!</definedName>
    <definedName name="Excel_BuiltIn_Print_Area_12" localSheetId="1">[3]Pembiayaan!#REF!</definedName>
    <definedName name="Excel_BuiltIn_Print_Area_12" localSheetId="3">[3]Pembiayaan!#REF!</definedName>
    <definedName name="Excel_BuiltIn_Print_Area_12" localSheetId="0">[3]Pembiayaan!#REF!</definedName>
    <definedName name="Excel_BuiltIn_Print_Area_12" localSheetId="4">[3]Pembiayaan!#REF!</definedName>
    <definedName name="Excel_BuiltIn_Print_Area_12">[4]Pembiayaan!#REF!</definedName>
    <definedName name="Excel_BuiltIn_Print_Area_6" localSheetId="5">'[3]Rekap Belanja'!#REF!</definedName>
    <definedName name="Excel_BuiltIn_Print_Area_6" localSheetId="2">'[3]Rekap Belanja'!#REF!</definedName>
    <definedName name="Excel_BuiltIn_Print_Area_6" localSheetId="1">'[3]Rekap Belanja'!#REF!</definedName>
    <definedName name="Excel_BuiltIn_Print_Area_6" localSheetId="3">'[3]Rekap Belanja'!#REF!</definedName>
    <definedName name="Excel_BuiltIn_Print_Area_6" localSheetId="0">'[3]Rekap Belanja'!#REF!</definedName>
    <definedName name="Excel_BuiltIn_Print_Area_6" localSheetId="4">'[3]Rekap Belanja'!#REF!</definedName>
    <definedName name="Excel_BuiltIn_Print_Area_6">'[4]Rekap Belanja'!#REF!</definedName>
    <definedName name="Excel_BuiltIn_Print_Titles_1" localSheetId="5">#REF!</definedName>
    <definedName name="Excel_BuiltIn_Print_Titles_1" localSheetId="2">#REF!</definedName>
    <definedName name="Excel_BuiltIn_Print_Titles_1" localSheetId="1">#REF!</definedName>
    <definedName name="Excel_BuiltIn_Print_Titles_1" localSheetId="3">#REF!</definedName>
    <definedName name="Excel_BuiltIn_Print_Titles_1" localSheetId="0">#REF!</definedName>
    <definedName name="Excel_BuiltIn_Print_Titles_1" localSheetId="4">#REF!</definedName>
    <definedName name="Excel_BuiltIn_Print_Titles_1">#REF!</definedName>
    <definedName name="Excel_BuiltIn_Print_Titles_10" localSheetId="5">#REF!</definedName>
    <definedName name="Excel_BuiltIn_Print_Titles_10" localSheetId="2">#REF!</definedName>
    <definedName name="Excel_BuiltIn_Print_Titles_10" localSheetId="1">#REF!</definedName>
    <definedName name="Excel_BuiltIn_Print_Titles_10" localSheetId="3">#REF!</definedName>
    <definedName name="Excel_BuiltIn_Print_Titles_10" localSheetId="0">#REF!</definedName>
    <definedName name="Excel_BuiltIn_Print_Titles_10" localSheetId="4">#REF!</definedName>
    <definedName name="Excel_BuiltIn_Print_Titles_10">#REF!</definedName>
    <definedName name="Is">[5]Rekening!$A$1:$B$39</definedName>
    <definedName name="KECAMATAN_KODEOHA" localSheetId="5">#REF!</definedName>
    <definedName name="KECAMATAN_KODEOHA" localSheetId="2">#REF!</definedName>
    <definedName name="KECAMATAN_KODEOHA" localSheetId="1">#REF!</definedName>
    <definedName name="KECAMATAN_KODEOHA" localSheetId="3">#REF!</definedName>
    <definedName name="KECAMATAN_KODEOHA" localSheetId="0">#REF!</definedName>
    <definedName name="KECAMATAN_KODEOHA" localSheetId="4">#REF!</definedName>
    <definedName name="KECAMATAN_KODEOHA">#REF!</definedName>
    <definedName name="KECAMATAN_PAKUE" localSheetId="5">[6]PERTANIAN!#REF!</definedName>
    <definedName name="KECAMATAN_PAKUE" localSheetId="2">[6]PERTANIAN!#REF!</definedName>
    <definedName name="KECAMATAN_PAKUE" localSheetId="1">[6]PERTANIAN!#REF!</definedName>
    <definedName name="KECAMATAN_PAKUE" localSheetId="3">[6]PERTANIAN!#REF!</definedName>
    <definedName name="KECAMATAN_PAKUE" localSheetId="0">[6]PERTANIAN!#REF!</definedName>
    <definedName name="KECAMATAN_PAKUE" localSheetId="4">[6]PERTANIAN!#REF!</definedName>
    <definedName name="KECAMATAN_PAKUE">[7]PERTANIAN!#REF!</definedName>
    <definedName name="Lamp" localSheetId="5">#REF!</definedName>
    <definedName name="Lamp" localSheetId="2">#REF!</definedName>
    <definedName name="Lamp" localSheetId="1">#REF!</definedName>
    <definedName name="Lamp" localSheetId="3">#REF!</definedName>
    <definedName name="Lamp" localSheetId="0">#REF!</definedName>
    <definedName name="Lamp" localSheetId="4">#REF!</definedName>
    <definedName name="Lamp">#REF!</definedName>
    <definedName name="_xlnm.Print_Area" localSheetId="5">LAK!$A$1:$J$126</definedName>
    <definedName name="_xlnm.Print_Area" localSheetId="2">LO!$A$1:$L$86</definedName>
    <definedName name="_xlnm.Print_Area" localSheetId="3">LPE!$A$1:$J$55</definedName>
    <definedName name="_xlnm.Print_Area" localSheetId="0">LRA!$A$1:$M$102</definedName>
    <definedName name="_xlnm.Print_Area" localSheetId="4">NERACA!$A$1:$K$99</definedName>
    <definedName name="_xlnm.Print_Titles" localSheetId="5">LAK!$8:$8</definedName>
    <definedName name="_xlnm.Print_Titles" localSheetId="3">LPE!$6:$7</definedName>
    <definedName name="_xlnm.Print_Titles" localSheetId="0">LRA!$9:$11</definedName>
    <definedName name="_xlnm.Print_Titles" localSheetId="4">NERACA!$8:$9</definedName>
    <definedName name="q" localSheetId="5">#REF!</definedName>
    <definedName name="q" localSheetId="2">#REF!</definedName>
    <definedName name="q" localSheetId="1">#REF!</definedName>
    <definedName name="q" localSheetId="3">#REF!</definedName>
    <definedName name="q" localSheetId="0">#REF!</definedName>
    <definedName name="q" localSheetId="4">#REF!</definedName>
    <definedName name="q">#REF!</definedName>
    <definedName name="Rekening">[8]Rekening!$A$1:$B$39</definedName>
    <definedName name="SEKRETARIAT_DPRD" localSheetId="5">#REF!</definedName>
    <definedName name="SEKRETARIAT_DPRD" localSheetId="2">#REF!</definedName>
    <definedName name="SEKRETARIAT_DPRD" localSheetId="1">#REF!</definedName>
    <definedName name="SEKRETARIAT_DPRD" localSheetId="3">#REF!</definedName>
    <definedName name="SEKRETARIAT_DPRD" localSheetId="0">#REF!</definedName>
    <definedName name="SEKRETARIAT_DPRD" localSheetId="4">#REF!</definedName>
    <definedName name="SEKRETARIAT_DPRD">#REF!</definedName>
    <definedName name="sssss" localSheetId="5">[9]DIKBUDPAR!$J$5</definedName>
    <definedName name="sssss" localSheetId="2">[9]DIKBUDPAR!$J$5</definedName>
    <definedName name="sssss" localSheetId="1">[9]DIKBUDPAR!$J$5</definedName>
    <definedName name="sssss" localSheetId="3">[9]DIKBUDPAR!$J$5</definedName>
    <definedName name="sssss" localSheetId="0">[9]DIKBUDPAR!$J$5</definedName>
    <definedName name="sssss" localSheetId="4">[9]DIKBUDPAR!$J$5</definedName>
    <definedName name="sssss">[10]DIKBUDPAR!$J$5</definedName>
    <definedName name="tm_2415921492" localSheetId="5">#REF!</definedName>
    <definedName name="tm_2415921492" localSheetId="2">#REF!</definedName>
    <definedName name="tm_2415921492" localSheetId="1">#REF!</definedName>
    <definedName name="tm_2415921492" localSheetId="3">#REF!</definedName>
    <definedName name="tm_2415921492" localSheetId="0">#REF!</definedName>
    <definedName name="tm_2415921492" localSheetId="4">#REF!</definedName>
    <definedName name="tm_2415921492">#REF!</definedName>
    <definedName name="u" localSheetId="5">#REF!</definedName>
    <definedName name="u" localSheetId="2">#REF!</definedName>
    <definedName name="u" localSheetId="1">#REF!</definedName>
    <definedName name="u" localSheetId="3">#REF!</definedName>
    <definedName name="u" localSheetId="0">#REF!</definedName>
    <definedName name="u" localSheetId="4">#REF!</definedName>
    <definedName name="u">#REF!</definedName>
    <definedName name="x" localSheetId="5">#REF!</definedName>
    <definedName name="x" localSheetId="2">#REF!</definedName>
    <definedName name="x" localSheetId="1">#REF!</definedName>
    <definedName name="x" localSheetId="3">#REF!</definedName>
    <definedName name="x" localSheetId="0">#REF!</definedName>
    <definedName name="x" localSheetId="4">#REF!</definedName>
    <definedName name="x">#REF!</definedName>
    <definedName name="xxxxx" localSheetId="5">#REF!</definedName>
    <definedName name="xxxxx" localSheetId="2">#REF!</definedName>
    <definedName name="xxxxx" localSheetId="1">#REF!</definedName>
    <definedName name="xxxxx" localSheetId="3">#REF!</definedName>
    <definedName name="xxxxx" localSheetId="0">#REF!</definedName>
    <definedName name="xxxxx" localSheetId="4">#REF!</definedName>
    <definedName name="xxxxx">#REF!</definedName>
    <definedName name="zzz" localSheetId="5">#REF!</definedName>
    <definedName name="zzz" localSheetId="2">#REF!</definedName>
    <definedName name="zzz" localSheetId="1">#REF!</definedName>
    <definedName name="zzz" localSheetId="3">#REF!</definedName>
    <definedName name="zzz" localSheetId="0">#REF!</definedName>
    <definedName name="zzz" localSheetId="4">#REF!</definedName>
    <definedName name="zzz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" i="7" l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1" i="7" s="1"/>
  <c r="A112" i="7" s="1"/>
  <c r="A115" i="7" s="1"/>
  <c r="N6" i="2"/>
  <c r="N136" i="7"/>
  <c r="M136" i="7"/>
  <c r="O132" i="7"/>
  <c r="L119" i="7"/>
  <c r="I114" i="7"/>
  <c r="D114" i="7"/>
  <c r="J113" i="7"/>
  <c r="I113" i="7"/>
  <c r="D113" i="7"/>
  <c r="J112" i="7"/>
  <c r="I112" i="7"/>
  <c r="D112" i="7"/>
  <c r="J111" i="7"/>
  <c r="I111" i="7"/>
  <c r="D111" i="7"/>
  <c r="I110" i="7"/>
  <c r="D110" i="7"/>
  <c r="J109" i="7"/>
  <c r="I109" i="7"/>
  <c r="D109" i="7"/>
  <c r="J108" i="7"/>
  <c r="I108" i="7"/>
  <c r="D108" i="7"/>
  <c r="J107" i="7"/>
  <c r="I107" i="7"/>
  <c r="D107" i="7"/>
  <c r="D101" i="7"/>
  <c r="D100" i="7"/>
  <c r="J99" i="7"/>
  <c r="J100" i="7" s="1"/>
  <c r="I99" i="7"/>
  <c r="I100" i="7" s="1"/>
  <c r="J97" i="7"/>
  <c r="I96" i="7"/>
  <c r="D96" i="7"/>
  <c r="D97" i="7" s="1"/>
  <c r="I95" i="7"/>
  <c r="I97" i="7" s="1"/>
  <c r="I101" i="7" s="1"/>
  <c r="J90" i="7"/>
  <c r="D90" i="7"/>
  <c r="I89" i="7"/>
  <c r="I88" i="7"/>
  <c r="I87" i="7"/>
  <c r="I86" i="7"/>
  <c r="I85" i="7"/>
  <c r="I84" i="7"/>
  <c r="I83" i="7"/>
  <c r="J82" i="7"/>
  <c r="I82" i="7"/>
  <c r="I81" i="7"/>
  <c r="I80" i="7"/>
  <c r="I90" i="7" s="1"/>
  <c r="I77" i="7"/>
  <c r="I76" i="7"/>
  <c r="I75" i="7"/>
  <c r="I74" i="7"/>
  <c r="I73" i="7"/>
  <c r="I72" i="7"/>
  <c r="I71" i="7"/>
  <c r="I70" i="7"/>
  <c r="J69" i="7"/>
  <c r="J78" i="7" s="1"/>
  <c r="D69" i="7"/>
  <c r="D78" i="7" s="1"/>
  <c r="D91" i="7" s="1"/>
  <c r="I68" i="7"/>
  <c r="I67" i="7"/>
  <c r="I66" i="7"/>
  <c r="J61" i="7"/>
  <c r="I61" i="7"/>
  <c r="D61" i="7"/>
  <c r="J60" i="7"/>
  <c r="I60" i="7"/>
  <c r="D60" i="7"/>
  <c r="J59" i="7"/>
  <c r="J58" i="7"/>
  <c r="I58" i="7"/>
  <c r="D58" i="7"/>
  <c r="J57" i="7"/>
  <c r="I57" i="7"/>
  <c r="D57" i="7"/>
  <c r="J56" i="7"/>
  <c r="I56" i="7"/>
  <c r="D56" i="7"/>
  <c r="J55" i="7"/>
  <c r="I55" i="7"/>
  <c r="D55" i="7"/>
  <c r="J54" i="7"/>
  <c r="I54" i="7"/>
  <c r="D54" i="7"/>
  <c r="J52" i="7"/>
  <c r="D52" i="7"/>
  <c r="I51" i="7"/>
  <c r="I50" i="7"/>
  <c r="I49" i="7"/>
  <c r="I48" i="7"/>
  <c r="I47" i="7"/>
  <c r="I46" i="7"/>
  <c r="I45" i="7"/>
  <c r="I44" i="7"/>
  <c r="K38" i="7"/>
  <c r="J34" i="7"/>
  <c r="I34" i="7"/>
  <c r="D34" i="7"/>
  <c r="J33" i="7"/>
  <c r="I33" i="7"/>
  <c r="D33" i="7"/>
  <c r="J32" i="7"/>
  <c r="I32" i="7"/>
  <c r="D32" i="7"/>
  <c r="J31" i="7"/>
  <c r="I31" i="7"/>
  <c r="D31" i="7"/>
  <c r="J30" i="7"/>
  <c r="I30" i="7"/>
  <c r="D30" i="7"/>
  <c r="J29" i="7"/>
  <c r="I29" i="7"/>
  <c r="D29" i="7"/>
  <c r="J28" i="7"/>
  <c r="J38" i="7" s="1"/>
  <c r="I28" i="7"/>
  <c r="D28" i="7"/>
  <c r="K26" i="7"/>
  <c r="J25" i="7"/>
  <c r="I25" i="7"/>
  <c r="D25" i="7"/>
  <c r="J23" i="7"/>
  <c r="I23" i="7"/>
  <c r="D23" i="7"/>
  <c r="J21" i="7"/>
  <c r="I21" i="7"/>
  <c r="D21" i="7"/>
  <c r="J20" i="7"/>
  <c r="I20" i="7"/>
  <c r="D20" i="7"/>
  <c r="J18" i="7"/>
  <c r="I18" i="7"/>
  <c r="D18" i="7"/>
  <c r="J17" i="7"/>
  <c r="I17" i="7"/>
  <c r="D17" i="7"/>
  <c r="J16" i="7"/>
  <c r="I16" i="7"/>
  <c r="D16" i="7"/>
  <c r="J15" i="7"/>
  <c r="I15" i="7"/>
  <c r="D15" i="7"/>
  <c r="J14" i="7"/>
  <c r="I13" i="7"/>
  <c r="D13" i="7"/>
  <c r="J12" i="7"/>
  <c r="I12" i="7"/>
  <c r="D12" i="7"/>
  <c r="J11" i="7"/>
  <c r="I11" i="7"/>
  <c r="D11" i="7"/>
  <c r="A11" i="7"/>
  <c r="A12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10" i="7"/>
  <c r="A5" i="7"/>
  <c r="K85" i="6"/>
  <c r="J85" i="6"/>
  <c r="L85" i="6" s="1"/>
  <c r="M85" i="6" s="1"/>
  <c r="E85" i="6"/>
  <c r="E80" i="6"/>
  <c r="J79" i="6"/>
  <c r="J78" i="6"/>
  <c r="J80" i="6" s="1"/>
  <c r="K75" i="6"/>
  <c r="K82" i="6" s="1"/>
  <c r="G74" i="6"/>
  <c r="J74" i="6" s="1"/>
  <c r="I73" i="6"/>
  <c r="G73" i="6"/>
  <c r="E73" i="6"/>
  <c r="E75" i="6" s="1"/>
  <c r="E82" i="6" s="1"/>
  <c r="E87" i="6" s="1"/>
  <c r="J72" i="6"/>
  <c r="J71" i="6"/>
  <c r="J70" i="6"/>
  <c r="K63" i="6"/>
  <c r="E63" i="6"/>
  <c r="J62" i="6"/>
  <c r="L62" i="6" s="1"/>
  <c r="M62" i="6" s="1"/>
  <c r="I61" i="6"/>
  <c r="J61" i="6" s="1"/>
  <c r="L61" i="6" s="1"/>
  <c r="M61" i="6" s="1"/>
  <c r="G60" i="6"/>
  <c r="J60" i="6" s="1"/>
  <c r="J59" i="6"/>
  <c r="L59" i="6" s="1"/>
  <c r="M59" i="6" s="1"/>
  <c r="J58" i="6"/>
  <c r="L58" i="6" s="1"/>
  <c r="M58" i="6" s="1"/>
  <c r="J57" i="6"/>
  <c r="L57" i="6" s="1"/>
  <c r="M57" i="6" s="1"/>
  <c r="J56" i="6"/>
  <c r="L56" i="6" s="1"/>
  <c r="M56" i="6" s="1"/>
  <c r="J53" i="6"/>
  <c r="E53" i="6"/>
  <c r="J52" i="6"/>
  <c r="K49" i="6"/>
  <c r="E49" i="6"/>
  <c r="I48" i="6"/>
  <c r="G48" i="6"/>
  <c r="G47" i="6"/>
  <c r="J47" i="6" s="1"/>
  <c r="J46" i="6"/>
  <c r="G45" i="6"/>
  <c r="J45" i="6" s="1"/>
  <c r="J44" i="6"/>
  <c r="I43" i="6"/>
  <c r="J43" i="6" s="1"/>
  <c r="J42" i="6"/>
  <c r="L40" i="6"/>
  <c r="K39" i="6"/>
  <c r="K65" i="6" s="1"/>
  <c r="E39" i="6"/>
  <c r="J38" i="6"/>
  <c r="J39" i="6" s="1"/>
  <c r="K34" i="6"/>
  <c r="E34" i="6"/>
  <c r="E65" i="6" s="1"/>
  <c r="L33" i="6"/>
  <c r="L35" i="6" s="1"/>
  <c r="J33" i="6"/>
  <c r="J32" i="6"/>
  <c r="I31" i="6"/>
  <c r="J31" i="6" s="1"/>
  <c r="L31" i="6" s="1"/>
  <c r="M31" i="6" s="1"/>
  <c r="J28" i="6"/>
  <c r="J27" i="6"/>
  <c r="J26" i="6"/>
  <c r="L25" i="6"/>
  <c r="L17" i="6" s="1"/>
  <c r="J25" i="6"/>
  <c r="J24" i="6"/>
  <c r="J23" i="6"/>
  <c r="J22" i="6"/>
  <c r="J21" i="6"/>
  <c r="J20" i="6"/>
  <c r="J19" i="6"/>
  <c r="J18" i="6"/>
  <c r="J17" i="6"/>
  <c r="J16" i="6"/>
  <c r="J15" i="6"/>
  <c r="J14" i="6"/>
  <c r="J34" i="6" s="1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12" i="6"/>
  <c r="K8" i="6"/>
  <c r="H48" i="5"/>
  <c r="F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N11" i="5" s="1"/>
  <c r="J10" i="5"/>
  <c r="D10" i="5"/>
  <c r="J9" i="5"/>
  <c r="I9" i="5"/>
  <c r="D9" i="5"/>
  <c r="J81" i="4"/>
  <c r="D81" i="4"/>
  <c r="I80" i="4"/>
  <c r="K80" i="4" s="1"/>
  <c r="J75" i="4"/>
  <c r="D75" i="4"/>
  <c r="I74" i="4"/>
  <c r="K74" i="4" s="1"/>
  <c r="I73" i="4"/>
  <c r="K73" i="4" s="1"/>
  <c r="I72" i="4"/>
  <c r="I71" i="4"/>
  <c r="I70" i="4"/>
  <c r="I69" i="4"/>
  <c r="J62" i="4"/>
  <c r="D62" i="4"/>
  <c r="I61" i="4"/>
  <c r="I62" i="4" s="1"/>
  <c r="J58" i="4"/>
  <c r="D58" i="4"/>
  <c r="I57" i="4"/>
  <c r="K57" i="4" s="1"/>
  <c r="K58" i="4" s="1"/>
  <c r="J54" i="4"/>
  <c r="D54" i="4"/>
  <c r="I53" i="4"/>
  <c r="K53" i="4" s="1"/>
  <c r="L53" i="4" s="1"/>
  <c r="O52" i="4"/>
  <c r="F52" i="4"/>
  <c r="I52" i="4" s="1"/>
  <c r="K52" i="4" s="1"/>
  <c r="L52" i="4" s="1"/>
  <c r="H51" i="4"/>
  <c r="F51" i="4"/>
  <c r="I50" i="4"/>
  <c r="K50" i="4" s="1"/>
  <c r="L50" i="4" s="1"/>
  <c r="H49" i="4"/>
  <c r="F49" i="4"/>
  <c r="I48" i="4"/>
  <c r="H47" i="4"/>
  <c r="F47" i="4"/>
  <c r="K46" i="4"/>
  <c r="I46" i="4"/>
  <c r="J41" i="4"/>
  <c r="D41" i="4"/>
  <c r="K40" i="4"/>
  <c r="H39" i="4"/>
  <c r="I39" i="4" s="1"/>
  <c r="K39" i="4" s="1"/>
  <c r="L39" i="4" s="1"/>
  <c r="J35" i="4"/>
  <c r="I35" i="4"/>
  <c r="K35" i="4" s="1"/>
  <c r="L35" i="4" s="1"/>
  <c r="D35" i="4"/>
  <c r="I34" i="4"/>
  <c r="K34" i="4" s="1"/>
  <c r="L34" i="4" s="1"/>
  <c r="K33" i="4"/>
  <c r="L33" i="4" s="1"/>
  <c r="I33" i="4"/>
  <c r="J30" i="4"/>
  <c r="D30" i="4"/>
  <c r="K29" i="4"/>
  <c r="I28" i="4"/>
  <c r="K28" i="4" s="1"/>
  <c r="L28" i="4" s="1"/>
  <c r="J25" i="4"/>
  <c r="J36" i="4" s="1"/>
  <c r="J42" i="4" s="1"/>
  <c r="D25" i="4"/>
  <c r="F24" i="4"/>
  <c r="I24" i="4" s="1"/>
  <c r="K24" i="4" s="1"/>
  <c r="L24" i="4" s="1"/>
  <c r="I23" i="4"/>
  <c r="K23" i="4" s="1"/>
  <c r="L23" i="4" s="1"/>
  <c r="I22" i="4"/>
  <c r="K22" i="4" s="1"/>
  <c r="L22" i="4" s="1"/>
  <c r="I21" i="4"/>
  <c r="J17" i="4"/>
  <c r="D17" i="4"/>
  <c r="H16" i="4"/>
  <c r="I16" i="4" s="1"/>
  <c r="K16" i="4" s="1"/>
  <c r="L16" i="4" s="1"/>
  <c r="I15" i="4"/>
  <c r="I14" i="4"/>
  <c r="K14" i="4" s="1"/>
  <c r="L14" i="4" s="1"/>
  <c r="I13" i="4"/>
  <c r="K13" i="4" s="1"/>
  <c r="L13" i="4" s="1"/>
  <c r="A13" i="4"/>
  <c r="A14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12" i="4"/>
  <c r="A5" i="4"/>
  <c r="J20" i="3"/>
  <c r="J19" i="3"/>
  <c r="J18" i="3"/>
  <c r="I16" i="3"/>
  <c r="G16" i="3"/>
  <c r="K14" i="3"/>
  <c r="J14" i="3"/>
  <c r="E14" i="3"/>
  <c r="E11" i="3"/>
  <c r="J11" i="3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K10" i="3"/>
  <c r="A5" i="3"/>
  <c r="I113" i="2"/>
  <c r="G113" i="2"/>
  <c r="I107" i="2"/>
  <c r="G107" i="2"/>
  <c r="M87" i="2"/>
  <c r="E87" i="2"/>
  <c r="D87" i="2"/>
  <c r="J86" i="2"/>
  <c r="L86" i="2" s="1"/>
  <c r="L85" i="2"/>
  <c r="J85" i="2"/>
  <c r="K85" i="2" s="1"/>
  <c r="M82" i="2"/>
  <c r="E82" i="2"/>
  <c r="D82" i="2"/>
  <c r="J81" i="2"/>
  <c r="L81" i="2" s="1"/>
  <c r="J80" i="2"/>
  <c r="L80" i="2" s="1"/>
  <c r="M73" i="2"/>
  <c r="E73" i="2"/>
  <c r="D73" i="2"/>
  <c r="J72" i="2"/>
  <c r="L72" i="2" s="1"/>
  <c r="M68" i="2"/>
  <c r="E68" i="2"/>
  <c r="D68" i="2"/>
  <c r="J67" i="2"/>
  <c r="L67" i="2" s="1"/>
  <c r="M64" i="2"/>
  <c r="E64" i="2"/>
  <c r="D64" i="2"/>
  <c r="J63" i="2"/>
  <c r="L63" i="2" s="1"/>
  <c r="J62" i="2"/>
  <c r="L62" i="2" s="1"/>
  <c r="J61" i="2"/>
  <c r="L61" i="2" s="1"/>
  <c r="L60" i="2"/>
  <c r="J60" i="2"/>
  <c r="K60" i="2" s="1"/>
  <c r="J59" i="2"/>
  <c r="L59" i="2" s="1"/>
  <c r="J58" i="2"/>
  <c r="J64" i="2" s="1"/>
  <c r="K64" i="2" s="1"/>
  <c r="M55" i="2"/>
  <c r="E55" i="2"/>
  <c r="D55" i="2"/>
  <c r="K54" i="2"/>
  <c r="J54" i="2"/>
  <c r="L54" i="2" s="1"/>
  <c r="I53" i="2"/>
  <c r="G53" i="2"/>
  <c r="J53" i="2" s="1"/>
  <c r="L53" i="2" s="1"/>
  <c r="J52" i="2"/>
  <c r="L52" i="2" s="1"/>
  <c r="I51" i="2"/>
  <c r="J51" i="2" s="1"/>
  <c r="L50" i="2"/>
  <c r="K50" i="2"/>
  <c r="J50" i="2"/>
  <c r="M45" i="2"/>
  <c r="I45" i="2"/>
  <c r="G45" i="2"/>
  <c r="E45" i="2"/>
  <c r="D45" i="2"/>
  <c r="J44" i="2"/>
  <c r="K44" i="2" s="1"/>
  <c r="M40" i="2"/>
  <c r="I40" i="2"/>
  <c r="G40" i="2"/>
  <c r="E40" i="2"/>
  <c r="D40" i="2"/>
  <c r="L38" i="2"/>
  <c r="M35" i="2"/>
  <c r="I35" i="2"/>
  <c r="G35" i="2"/>
  <c r="E35" i="2"/>
  <c r="D35" i="2"/>
  <c r="J34" i="2"/>
  <c r="K34" i="2" s="1"/>
  <c r="M31" i="2"/>
  <c r="I31" i="2"/>
  <c r="G31" i="2"/>
  <c r="E31" i="2"/>
  <c r="D31" i="2"/>
  <c r="L30" i="2"/>
  <c r="J29" i="2"/>
  <c r="J31" i="2" s="1"/>
  <c r="M26" i="2"/>
  <c r="I26" i="2"/>
  <c r="I41" i="2" s="1"/>
  <c r="E26" i="2"/>
  <c r="D26" i="2"/>
  <c r="G25" i="2"/>
  <c r="G26" i="2" s="1"/>
  <c r="G41" i="2" s="1"/>
  <c r="K24" i="2"/>
  <c r="J24" i="2"/>
  <c r="L24" i="2" s="1"/>
  <c r="J23" i="2"/>
  <c r="K23" i="2" s="1"/>
  <c r="K22" i="2"/>
  <c r="J22" i="2"/>
  <c r="L22" i="2" s="1"/>
  <c r="M18" i="2"/>
  <c r="I18" i="2"/>
  <c r="G18" i="2"/>
  <c r="E18" i="2"/>
  <c r="D18" i="2"/>
  <c r="L17" i="2"/>
  <c r="J17" i="2"/>
  <c r="K17" i="2" s="1"/>
  <c r="J16" i="2"/>
  <c r="K15" i="2"/>
  <c r="J15" i="2"/>
  <c r="L15" i="2" s="1"/>
  <c r="J14" i="2"/>
  <c r="I46" i="2" l="1"/>
  <c r="I76" i="2" s="1"/>
  <c r="I90" i="2" s="1"/>
  <c r="D69" i="2"/>
  <c r="D74" i="2" s="1"/>
  <c r="K38" i="2"/>
  <c r="L44" i="2"/>
  <c r="E88" i="2"/>
  <c r="I30" i="4"/>
  <c r="K30" i="4" s="1"/>
  <c r="L30" i="4" s="1"/>
  <c r="D64" i="4"/>
  <c r="D62" i="7"/>
  <c r="J18" i="2"/>
  <c r="O19" i="2"/>
  <c r="L23" i="2"/>
  <c r="D41" i="2"/>
  <c r="L31" i="2"/>
  <c r="L34" i="2"/>
  <c r="J40" i="2"/>
  <c r="L40" i="2" s="1"/>
  <c r="K59" i="2"/>
  <c r="K61" i="2"/>
  <c r="J68" i="2"/>
  <c r="K68" i="2" s="1"/>
  <c r="K80" i="2"/>
  <c r="M88" i="2"/>
  <c r="K86" i="2"/>
  <c r="I47" i="4"/>
  <c r="K47" i="4" s="1"/>
  <c r="L47" i="4" s="1"/>
  <c r="J64" i="4"/>
  <c r="K62" i="4"/>
  <c r="L62" i="4" s="1"/>
  <c r="J48" i="5"/>
  <c r="D8" i="5" s="1"/>
  <c r="J75" i="6"/>
  <c r="J82" i="6" s="1"/>
  <c r="J87" i="6" s="1"/>
  <c r="L91" i="6" s="1"/>
  <c r="K87" i="6"/>
  <c r="I52" i="7"/>
  <c r="D63" i="7"/>
  <c r="I62" i="7"/>
  <c r="D115" i="7"/>
  <c r="M41" i="2"/>
  <c r="M46" i="2" s="1"/>
  <c r="E69" i="2"/>
  <c r="E74" i="2" s="1"/>
  <c r="I49" i="4"/>
  <c r="K49" i="4" s="1"/>
  <c r="L49" i="4" s="1"/>
  <c r="I51" i="4"/>
  <c r="I75" i="4"/>
  <c r="K75" i="4" s="1"/>
  <c r="E41" i="2"/>
  <c r="E46" i="2" s="1"/>
  <c r="E76" i="2" s="1"/>
  <c r="E90" i="2" s="1"/>
  <c r="K67" i="2"/>
  <c r="M69" i="2"/>
  <c r="M74" i="2" s="1"/>
  <c r="D36" i="4"/>
  <c r="D42" i="4" s="1"/>
  <c r="D66" i="4" s="1"/>
  <c r="D76" i="4" s="1"/>
  <c r="D83" i="4" s="1"/>
  <c r="J48" i="6"/>
  <c r="M48" i="6" s="1"/>
  <c r="J26" i="7"/>
  <c r="J39" i="7" s="1"/>
  <c r="D38" i="7"/>
  <c r="J62" i="7"/>
  <c r="J63" i="7" s="1"/>
  <c r="I69" i="7"/>
  <c r="I78" i="7" s="1"/>
  <c r="I91" i="7" s="1"/>
  <c r="J66" i="4"/>
  <c r="J76" i="4" s="1"/>
  <c r="J83" i="4" s="1"/>
  <c r="J73" i="6"/>
  <c r="I38" i="7"/>
  <c r="J91" i="7"/>
  <c r="J115" i="7"/>
  <c r="I115" i="7"/>
  <c r="I104" i="7"/>
  <c r="L96" i="7"/>
  <c r="L98" i="7" s="1"/>
  <c r="J101" i="7"/>
  <c r="I14" i="7"/>
  <c r="I26" i="7" s="1"/>
  <c r="I39" i="7" s="1"/>
  <c r="I63" i="7"/>
  <c r="D14" i="7"/>
  <c r="D26" i="7" s="1"/>
  <c r="D39" i="7" s="1"/>
  <c r="D103" i="7" s="1"/>
  <c r="J49" i="6"/>
  <c r="M34" i="6"/>
  <c r="N34" i="6" s="1"/>
  <c r="L60" i="6"/>
  <c r="M60" i="6" s="1"/>
  <c r="J63" i="6"/>
  <c r="L63" i="6" s="1"/>
  <c r="M63" i="6" s="1"/>
  <c r="K89" i="6"/>
  <c r="L44" i="6"/>
  <c r="N88" i="6"/>
  <c r="I10" i="5"/>
  <c r="N10" i="5" s="1"/>
  <c r="D48" i="5"/>
  <c r="I8" i="5"/>
  <c r="K51" i="4"/>
  <c r="L51" i="4" s="1"/>
  <c r="N51" i="4"/>
  <c r="I17" i="4"/>
  <c r="I25" i="4"/>
  <c r="I54" i="4"/>
  <c r="I64" i="4" s="1"/>
  <c r="K64" i="4" s="1"/>
  <c r="L64" i="4" s="1"/>
  <c r="K21" i="4"/>
  <c r="L21" i="4" s="1"/>
  <c r="I41" i="4"/>
  <c r="K41" i="4" s="1"/>
  <c r="L41" i="4" s="1"/>
  <c r="L46" i="4"/>
  <c r="K61" i="4"/>
  <c r="L61" i="4" s="1"/>
  <c r="I58" i="4"/>
  <c r="I81" i="4"/>
  <c r="K81" i="4" s="1"/>
  <c r="K11" i="3"/>
  <c r="K12" i="3" s="1"/>
  <c r="K16" i="3" s="1"/>
  <c r="K21" i="3" s="1"/>
  <c r="E10" i="3" s="1"/>
  <c r="K18" i="2"/>
  <c r="L18" i="2"/>
  <c r="L51" i="2"/>
  <c r="K51" i="2"/>
  <c r="J55" i="2"/>
  <c r="K55" i="2" s="1"/>
  <c r="G46" i="2"/>
  <c r="G76" i="2" s="1"/>
  <c r="G90" i="2" s="1"/>
  <c r="L64" i="2"/>
  <c r="K40" i="2"/>
  <c r="D46" i="2"/>
  <c r="K14" i="2"/>
  <c r="J25" i="2"/>
  <c r="L29" i="2"/>
  <c r="J35" i="2"/>
  <c r="K35" i="2" s="1"/>
  <c r="L39" i="2"/>
  <c r="J45" i="2"/>
  <c r="K53" i="2"/>
  <c r="K58" i="2"/>
  <c r="K62" i="2"/>
  <c r="L14" i="2"/>
  <c r="L58" i="2"/>
  <c r="J73" i="2"/>
  <c r="L73" i="2" s="1"/>
  <c r="J82" i="2"/>
  <c r="J87" i="2"/>
  <c r="K87" i="2" s="1"/>
  <c r="D88" i="2"/>
  <c r="I103" i="7" l="1"/>
  <c r="I105" i="7" s="1"/>
  <c r="M115" i="7" s="1"/>
  <c r="O119" i="7" s="1"/>
  <c r="O121" i="7" s="1"/>
  <c r="L38" i="7"/>
  <c r="L55" i="2"/>
  <c r="J65" i="6"/>
  <c r="J103" i="7"/>
  <c r="J105" i="7" s="1"/>
  <c r="N115" i="7" s="1"/>
  <c r="M76" i="2"/>
  <c r="M90" i="2" s="1"/>
  <c r="L68" i="2"/>
  <c r="D104" i="7"/>
  <c r="D105" i="7" s="1"/>
  <c r="L87" i="6"/>
  <c r="M88" i="6"/>
  <c r="J89" i="6"/>
  <c r="L66" i="6"/>
  <c r="I48" i="5"/>
  <c r="H49" i="5" s="1"/>
  <c r="K17" i="4"/>
  <c r="L17" i="4" s="1"/>
  <c r="K25" i="4"/>
  <c r="L25" i="4" s="1"/>
  <c r="I36" i="4"/>
  <c r="K36" i="4" s="1"/>
  <c r="L36" i="4" s="1"/>
  <c r="K54" i="4"/>
  <c r="L54" i="4" s="1"/>
  <c r="E12" i="3"/>
  <c r="J10" i="3"/>
  <c r="K82" i="2"/>
  <c r="J88" i="2"/>
  <c r="K88" i="2" s="1"/>
  <c r="L45" i="2"/>
  <c r="K45" i="2"/>
  <c r="L25" i="2"/>
  <c r="J26" i="2"/>
  <c r="K25" i="2"/>
  <c r="J69" i="2"/>
  <c r="L87" i="2"/>
  <c r="L88" i="2"/>
  <c r="D76" i="2"/>
  <c r="L82" i="2"/>
  <c r="L35" i="2"/>
  <c r="O88" i="2" l="1"/>
  <c r="L48" i="5"/>
  <c r="M48" i="5" s="1"/>
  <c r="I42" i="4"/>
  <c r="E16" i="3"/>
  <c r="E21" i="3" s="1"/>
  <c r="J12" i="3"/>
  <c r="J16" i="3" s="1"/>
  <c r="J21" i="3" s="1"/>
  <c r="J74" i="2"/>
  <c r="K69" i="2"/>
  <c r="L69" i="2"/>
  <c r="D90" i="2"/>
  <c r="J41" i="2"/>
  <c r="K26" i="2"/>
  <c r="L26" i="2"/>
  <c r="I66" i="4" l="1"/>
  <c r="K42" i="4"/>
  <c r="L42" i="4" s="1"/>
  <c r="K41" i="2"/>
  <c r="J46" i="2"/>
  <c r="L41" i="2"/>
  <c r="K74" i="2"/>
  <c r="L74" i="2"/>
  <c r="I76" i="4" l="1"/>
  <c r="K66" i="4"/>
  <c r="L66" i="4" s="1"/>
  <c r="J76" i="2"/>
  <c r="K46" i="2"/>
  <c r="L46" i="2"/>
  <c r="I83" i="4" l="1"/>
  <c r="K76" i="4"/>
  <c r="L76" i="4" s="1"/>
  <c r="J90" i="2"/>
  <c r="L90" i="2" s="1"/>
  <c r="K76" i="2"/>
  <c r="L76" i="2"/>
  <c r="K83" i="4" l="1"/>
  <c r="L83" i="4" s="1"/>
</calcChain>
</file>

<file path=xl/sharedStrings.xml><?xml version="1.0" encoding="utf-8"?>
<sst xmlns="http://schemas.openxmlformats.org/spreadsheetml/2006/main" count="602" uniqueCount="531">
  <si>
    <t>PEMERINTAH KOTA SERANG</t>
  </si>
  <si>
    <t>(dalam rupiah)</t>
  </si>
  <si>
    <t>Reff</t>
  </si>
  <si>
    <t>DEBET</t>
  </si>
  <si>
    <t>KREDIT</t>
  </si>
  <si>
    <t>%</t>
  </si>
  <si>
    <t>5.1.1.</t>
  </si>
  <si>
    <t>5.1.1.1.</t>
  </si>
  <si>
    <t>5.1.1.1.1.</t>
  </si>
  <si>
    <t>5.1.1.1.2.</t>
  </si>
  <si>
    <t>5.1.1.1.3.</t>
  </si>
  <si>
    <t>5.1.1.2.</t>
  </si>
  <si>
    <t>5.1.1.2.1.</t>
  </si>
  <si>
    <t>-</t>
  </si>
  <si>
    <t>5.1.1.2.2.</t>
  </si>
  <si>
    <t>Dana Insentif Daerah (DID)</t>
  </si>
  <si>
    <t>5.1.1.2.3.</t>
  </si>
  <si>
    <t>5.1.1.2.4.</t>
  </si>
  <si>
    <t>5.1.1.3.</t>
  </si>
  <si>
    <t>BELANJA</t>
  </si>
  <si>
    <t>5.1.2.</t>
  </si>
  <si>
    <t>BELANJA OPERASI</t>
  </si>
  <si>
    <t>5.1.2.1.</t>
  </si>
  <si>
    <t>Belanja Pegawai</t>
  </si>
  <si>
    <t>5.1.2.1.1.</t>
  </si>
  <si>
    <t>5.1.2.1.2.</t>
  </si>
  <si>
    <t>Belanja Bunga</t>
  </si>
  <si>
    <t>5.1.2.1.3.</t>
  </si>
  <si>
    <t>Belanja Hibah</t>
  </si>
  <si>
    <t>5.1.2.1.4.</t>
  </si>
  <si>
    <t>5.1.2.1.5.</t>
  </si>
  <si>
    <t>BELANJA MODAL</t>
  </si>
  <si>
    <t>5.1.2.2.</t>
  </si>
  <si>
    <t>5.1.2.2.1.</t>
  </si>
  <si>
    <t>5.1.2.2.2.</t>
  </si>
  <si>
    <t>5.1.2.2.3.</t>
  </si>
  <si>
    <t>5.1.2.2.4.</t>
  </si>
  <si>
    <t>5.1.2.2.5.</t>
  </si>
  <si>
    <t>5.1.2.2.6.</t>
  </si>
  <si>
    <t>5.3</t>
  </si>
  <si>
    <t>BELANJA TAK TERDUGA</t>
  </si>
  <si>
    <t>5.1.2.3.</t>
  </si>
  <si>
    <t>Belanja Tak Terduga</t>
  </si>
  <si>
    <t>5.1.3</t>
  </si>
  <si>
    <t>PEMBIAYAAN</t>
  </si>
  <si>
    <t>5.1.4.</t>
  </si>
  <si>
    <t>5.1.4.1.</t>
  </si>
  <si>
    <t>5.1.5.</t>
  </si>
  <si>
    <t>Hasil Pengelolaan Kekayaan Daerah yang Dipisahkan</t>
  </si>
  <si>
    <t>LAPORAN REALISASI ANGGARAN DAN BELANJA</t>
  </si>
  <si>
    <t>UNTUK TAHUN YANG BERAKHIR SAMPAI DENGAN 31 DESEMBER 2022 DAN 2021</t>
  </si>
  <si>
    <t>(dalam Rupiah)</t>
  </si>
  <si>
    <t>NO</t>
  </si>
  <si>
    <t>URAIAN</t>
  </si>
  <si>
    <t>REF</t>
  </si>
  <si>
    <t>REALISASI 2022 Unaudit</t>
  </si>
  <si>
    <t>Koreksi Audit</t>
  </si>
  <si>
    <t>REALISASI 2022 (Audited)</t>
  </si>
  <si>
    <t>Lebih/(Kurang)</t>
  </si>
  <si>
    <t>REALISASI 2021 (Audited)</t>
  </si>
  <si>
    <t>Ref</t>
  </si>
  <si>
    <t>Debit</t>
  </si>
  <si>
    <t>Kredit</t>
  </si>
  <si>
    <t>PENDAPATAN</t>
  </si>
  <si>
    <t>PENDAPATAN ASLI DAERAH</t>
  </si>
  <si>
    <t xml:space="preserve">Pendapatan Pajak Daerah </t>
  </si>
  <si>
    <t xml:space="preserve">Pendapatan Retribusi Daerah </t>
  </si>
  <si>
    <t xml:space="preserve">Lain-lain PAD yang Sah </t>
  </si>
  <si>
    <t>5.1.1.1.4.</t>
  </si>
  <si>
    <t>24</t>
  </si>
  <si>
    <t>PENDAPATAN TRANSFER</t>
  </si>
  <si>
    <t>TRANSFER PEMERINTAH PUSAT - DANA PERIMBANGAN</t>
  </si>
  <si>
    <t xml:space="preserve">Dana Bagi Hasil Pajak </t>
  </si>
  <si>
    <t>1</t>
  </si>
  <si>
    <t xml:space="preserve">Dana Bagi Hasil Sumber Daya Alam </t>
  </si>
  <si>
    <t xml:space="preserve">Dana Alokasi Umum </t>
  </si>
  <si>
    <t xml:space="preserve">Dana Alokasi Khusus </t>
  </si>
  <si>
    <t>24, 25</t>
  </si>
  <si>
    <t>26</t>
  </si>
  <si>
    <t>TRANSFER PEMERINTAH PUSAT - LAINNYA</t>
  </si>
  <si>
    <t>Transfer Lainnya</t>
  </si>
  <si>
    <t xml:space="preserve">       Jumlah Transfer Pemerintah Pusat - Lainnya</t>
  </si>
  <si>
    <t xml:space="preserve">  TRANSFER PEMERINTAH PROVINSI - BAGI HASIL PENDAPATAN</t>
  </si>
  <si>
    <t xml:space="preserve">     Pendapatan Bagi Hasil Pajak Daerah</t>
  </si>
  <si>
    <t xml:space="preserve">     Jumlah Transfer Pemerintah Provinsi - Bagi Hasil Pendapatan </t>
  </si>
  <si>
    <t xml:space="preserve">  TRANSFER PEMERINTAH PROVINSI - LAINNYA</t>
  </si>
  <si>
    <t xml:space="preserve">      Bantuan Keuangan dari Provinsi </t>
  </si>
  <si>
    <t xml:space="preserve">      Bantuan Keuangan dari Kabupaten/Kota</t>
  </si>
  <si>
    <t>LAIN-LAIN PENDAPATAN YANG SAH</t>
  </si>
  <si>
    <t xml:space="preserve">Pendapatan Hibah </t>
  </si>
  <si>
    <t>Belanja Barang  dan Jasa</t>
  </si>
  <si>
    <t>8, 25</t>
  </si>
  <si>
    <t>16, 26</t>
  </si>
  <si>
    <t>14</t>
  </si>
  <si>
    <t xml:space="preserve">Belanja Bantuan Sosial </t>
  </si>
  <si>
    <t xml:space="preserve">Belanja Tanah </t>
  </si>
  <si>
    <t>Belanja Peralatan dan Mesin</t>
  </si>
  <si>
    <t>Belanja Gedung dan Bangunan</t>
  </si>
  <si>
    <t xml:space="preserve">Belanja Jalan, Irigasi dan Jaringan </t>
  </si>
  <si>
    <t>Belanja Aset Tetap Lainnya</t>
  </si>
  <si>
    <t>Belanja Aset Lainnya</t>
  </si>
  <si>
    <t>TRANSFER/BANTUAN KEUANGAN</t>
  </si>
  <si>
    <t>Bantuan Keuangan Lainnya</t>
  </si>
  <si>
    <t>PENERIMAAN PEMBIAYAAN</t>
  </si>
  <si>
    <t xml:space="preserve">Penggunaan SiLPA </t>
  </si>
  <si>
    <t>Pinjaman Dalam Negeri</t>
  </si>
  <si>
    <t>PENGELUARAN PEMBIAYAAN</t>
  </si>
  <si>
    <t>5.1.4.2.</t>
  </si>
  <si>
    <t>Pembentukan Dana Cadangan</t>
  </si>
  <si>
    <t xml:space="preserve">Penyertaan Modal Pemerintah Daerah </t>
  </si>
  <si>
    <t xml:space="preserve">Catatan atas Laporan Keuangan merupakan bagian yang tidak terpisahkan dari Laporan Keuangan Utama ini. </t>
  </si>
  <si>
    <t>ANGGARAN PERUBAHAN 2022</t>
  </si>
  <si>
    <t>LAPORAN PERUBAHAN SALDO ANGGARAN LEBIH</t>
  </si>
  <si>
    <t>2022 (Unaudited)</t>
  </si>
  <si>
    <t>D</t>
  </si>
  <si>
    <t>K</t>
  </si>
  <si>
    <t>2022 (Audited)</t>
  </si>
  <si>
    <t>2021 (Audited)</t>
  </si>
  <si>
    <t>SALDO ANGGARAN LEBIH AWAL</t>
  </si>
  <si>
    <t>Penggunaan SAL Sebagai Penerimaan Pembiayaan Tahun Berjalan</t>
  </si>
  <si>
    <t>SUBTOTAL (1 - 2)</t>
  </si>
  <si>
    <t>Sisa Lebih/Kurang Pembiayaan Anggaran (SILPA/SIKPA)</t>
  </si>
  <si>
    <t>SUBTOTAL (3 + 5)</t>
  </si>
  <si>
    <t>Koreksi Kesalahan Pembukuan Tahun Sebelumnya</t>
  </si>
  <si>
    <t xml:space="preserve">Lain-lain </t>
  </si>
  <si>
    <t>SALDO ANGGARAN LEBIH AKHIR (7 + 9 + 10)</t>
  </si>
  <si>
    <t>LAPORAN OPERASIONAL</t>
  </si>
  <si>
    <t>NO.</t>
  </si>
  <si>
    <t>Koreksi</t>
  </si>
  <si>
    <t>KENAIKAN (PENURUNAN)</t>
  </si>
  <si>
    <t>KEGIATAN OPERASIONAL</t>
  </si>
  <si>
    <t xml:space="preserve">PENDAPATAN </t>
  </si>
  <si>
    <t>5.4.1</t>
  </si>
  <si>
    <t xml:space="preserve">PENDAPATAN ASLI DAERAH </t>
  </si>
  <si>
    <t>5.4.1.1.</t>
  </si>
  <si>
    <t xml:space="preserve">  Pendapatan Pajak Daerah</t>
  </si>
  <si>
    <t>22</t>
  </si>
  <si>
    <t xml:space="preserve">  Pendapatan Retribusi Daerah</t>
  </si>
  <si>
    <t>12</t>
  </si>
  <si>
    <t xml:space="preserve">  Hasil Pengelolaan Kekayaan Daerah yang Dipisahkan-LO</t>
  </si>
  <si>
    <t xml:space="preserve">  Lain-lain PAD yang sah</t>
  </si>
  <si>
    <t>3, 24</t>
  </si>
  <si>
    <t xml:space="preserve">     JUMLAH PENDAPATAN ASLI DAERAH (3 s.d. 6)</t>
  </si>
  <si>
    <t>5.4.1.2.</t>
  </si>
  <si>
    <t xml:space="preserve">  TRANSFER PEMERINTAH PUSAT - DANA PERIMBANGAN</t>
  </si>
  <si>
    <t xml:space="preserve">  Dana Bagi Hasil Pajak</t>
  </si>
  <si>
    <t>3</t>
  </si>
  <si>
    <t xml:space="preserve">  Dana Bagi Hasil Sumber Daya Alam</t>
  </si>
  <si>
    <t xml:space="preserve">  Dana Alokasi Umum</t>
  </si>
  <si>
    <t xml:space="preserve">  Dana Alokasi Khusus</t>
  </si>
  <si>
    <t>Jumlah Pendapatan Transfer Dana Perimbangan (11 s.d 14)</t>
  </si>
  <si>
    <t xml:space="preserve">  TRANSFER PEMERINTAH PUSAT LAINNYA</t>
  </si>
  <si>
    <t>Dana Insentif Daerah</t>
  </si>
  <si>
    <t xml:space="preserve">     Jumlah Pendapatan Transfer Lainnya (18)</t>
  </si>
  <si>
    <t xml:space="preserve">  TRANSFER PEMERINTAH PROVINSI</t>
  </si>
  <si>
    <t xml:space="preserve">  Pendapatan Bagi Hasil Pajak</t>
  </si>
  <si>
    <t xml:space="preserve">  Pendapatan Bantuan Keuangan</t>
  </si>
  <si>
    <t xml:space="preserve">     Jumlah Pendapatan Transfer Provinsi (22 s.d. 23)</t>
  </si>
  <si>
    <t xml:space="preserve">     JUMLAH PENDAPATAN TRANSFER (15 + 19 + 24)</t>
  </si>
  <si>
    <t>771683000+11680000+731391550+1081469050</t>
  </si>
  <si>
    <t xml:space="preserve"> </t>
  </si>
  <si>
    <t>5.4.1.3.</t>
  </si>
  <si>
    <t xml:space="preserve">  Pendapatan Hibah</t>
  </si>
  <si>
    <t>38</t>
  </si>
  <si>
    <t>40</t>
  </si>
  <si>
    <t>Dana Darurat</t>
  </si>
  <si>
    <t xml:space="preserve">     Jumlah Lain-lain Pendapatan yang Sah (28)</t>
  </si>
  <si>
    <t xml:space="preserve">               JUMLAH PENDAPATAN (7 + 25 + 29)</t>
  </si>
  <si>
    <t>BEBAN</t>
  </si>
  <si>
    <t>5.4.2</t>
  </si>
  <si>
    <t xml:space="preserve"> BEBAN OPERASI</t>
  </si>
  <si>
    <t>5.4.2.1</t>
  </si>
  <si>
    <t xml:space="preserve">  Beban Pegawai</t>
  </si>
  <si>
    <t xml:space="preserve">  Beban Barang dan Jasa</t>
  </si>
  <si>
    <t>15, 16, 17, 18, 34, 35, 37, 40</t>
  </si>
  <si>
    <t>6, 8, 11, 13, 25, 27, 28,36, 38, 39</t>
  </si>
  <si>
    <t xml:space="preserve">  Beban Bunga</t>
  </si>
  <si>
    <t xml:space="preserve">  Beban Hibah</t>
  </si>
  <si>
    <t xml:space="preserve">8, 26, </t>
  </si>
  <si>
    <t>7, 26</t>
  </si>
  <si>
    <t xml:space="preserve">  Beban Bantuan Sosial</t>
  </si>
  <si>
    <t xml:space="preserve">  Beban Penyusutan dan Amortisasi</t>
  </si>
  <si>
    <t>20,21, 28</t>
  </si>
  <si>
    <t>5, 27</t>
  </si>
  <si>
    <t xml:space="preserve">  Beban Penyisihan Piutang</t>
  </si>
  <si>
    <t>15, 10, 12</t>
  </si>
  <si>
    <t xml:space="preserve">  Beban Lain-lain</t>
  </si>
  <si>
    <t>37</t>
  </si>
  <si>
    <t xml:space="preserve">     Jumlah Beban Operasi (18 s.d. 22)</t>
  </si>
  <si>
    <t xml:space="preserve"> BEBAN TRANSFER</t>
  </si>
  <si>
    <t>5.4.2.2</t>
  </si>
  <si>
    <t xml:space="preserve">  Beban Transfer</t>
  </si>
  <si>
    <t xml:space="preserve">     Jumlah Beban Transfer (24)</t>
  </si>
  <si>
    <t xml:space="preserve"> BEBAN TAK TERDUGA</t>
  </si>
  <si>
    <t>5.4.2.3</t>
  </si>
  <si>
    <t xml:space="preserve">  Beban Tidak Terduga</t>
  </si>
  <si>
    <t xml:space="preserve">     Jumlah Beban Tidak Terduga (26)</t>
  </si>
  <si>
    <t xml:space="preserve">               JUMLAH BEBAN (33 s.d. 41)</t>
  </si>
  <si>
    <t>SURPLUS / DEFISIT DARI KEGIATAN NON OPERASIONAL</t>
  </si>
  <si>
    <t>5.4.3</t>
  </si>
  <si>
    <t xml:space="preserve">  Surplus Penjualan Aset Non Lancar</t>
  </si>
  <si>
    <t xml:space="preserve">  Surplus Penyelesaian Kewajiban Jangka Panjang</t>
  </si>
  <si>
    <t xml:space="preserve">  Defisit Penjualan Aset Non Lancar</t>
  </si>
  <si>
    <t xml:space="preserve">  Defisit Penyelesaian Kewajiban Jangka Panjang</t>
  </si>
  <si>
    <t xml:space="preserve">  Defisit dari  Kegiatan Non Operasional Lainnya</t>
  </si>
  <si>
    <t>39</t>
  </si>
  <si>
    <t xml:space="preserve">  Defisit Penghapusan Aset Non Lancar </t>
  </si>
  <si>
    <t>JUMLAH SURPLUS (DEFISIT) DARI KEGIATAN NON OPERASIONAL (47 s..d 51)</t>
  </si>
  <si>
    <t xml:space="preserve">    SURPLUS (DEFISIT) SEBELUM POS LUAR BIASA (44 + 53)</t>
  </si>
  <si>
    <t>POS LUAR BIASA</t>
  </si>
  <si>
    <t>5.4.4</t>
  </si>
  <si>
    <t xml:space="preserve">  Pendapatan Luar Biasa</t>
  </si>
  <si>
    <t xml:space="preserve">  Beban Luar Biasa</t>
  </si>
  <si>
    <t xml:space="preserve">      POS LUAR BIASA (57-58)</t>
  </si>
  <si>
    <t xml:space="preserve">               SURPLUS (DEFISIT) - LO (53 + 59)</t>
  </si>
  <si>
    <t>5.4.5</t>
  </si>
  <si>
    <t>`</t>
  </si>
  <si>
    <t>LAPORAN PERUBAHAN EKUITAS</t>
  </si>
  <si>
    <t>Untuk Tahun Yang Berakhir Sampai Dengan 31 Desember 2022 Dan 2021</t>
  </si>
  <si>
    <t>.</t>
  </si>
  <si>
    <t>No</t>
  </si>
  <si>
    <t>2022 (UNAUDITED)</t>
  </si>
  <si>
    <t>REFF</t>
  </si>
  <si>
    <t>2022  (Audited)</t>
  </si>
  <si>
    <t>2021  (Audited)</t>
  </si>
  <si>
    <t>EKUITAS AWAL</t>
  </si>
  <si>
    <t>SURPLUS/DEFISIT - LO</t>
  </si>
  <si>
    <t>DAMPAK KUMULATIF PERUBAHAN KEBIJAKAN/ KESALAHAN MENDASAR</t>
  </si>
  <si>
    <t>5.6</t>
  </si>
  <si>
    <t>3.1</t>
  </si>
  <si>
    <t>Koreksi Nilai Aset Tetap</t>
  </si>
  <si>
    <t>3.2</t>
  </si>
  <si>
    <t>Koreksi Nilai Persediaan</t>
  </si>
  <si>
    <t>3.3</t>
  </si>
  <si>
    <t>Koreksi Piutang Retribusi Panggung Reklame</t>
  </si>
  <si>
    <t>3.4</t>
  </si>
  <si>
    <t>Koreksi Piutang Pendapatan Asli Daerah (PAD)</t>
  </si>
  <si>
    <t>3.5</t>
  </si>
  <si>
    <t>Koreksi Utang Perhitungan Pihak Ketiga Lainnya</t>
  </si>
  <si>
    <t>3.6</t>
  </si>
  <si>
    <t>Koreksi Nilai Bagian Lancar - TGR</t>
  </si>
  <si>
    <t>3.7</t>
  </si>
  <si>
    <t>Koreksi Nilai Aset Lainnya - TGR</t>
  </si>
  <si>
    <t>3.8</t>
  </si>
  <si>
    <t>Koreksi Nilai Saldo Awal Kas Daerah</t>
  </si>
  <si>
    <t>3.9</t>
  </si>
  <si>
    <t>Koreksi Nilai Saldo Awal Kas di Bendahara BOS</t>
  </si>
  <si>
    <t>3.10</t>
  </si>
  <si>
    <t xml:space="preserve">Koreksi saldo awal Piutang </t>
  </si>
  <si>
    <t>3.19</t>
  </si>
  <si>
    <t xml:space="preserve">Koreksi Akumulasi Penyusutan Tetap </t>
  </si>
  <si>
    <t>3.20</t>
  </si>
  <si>
    <t>Koreksi Akumulasi Penyusutan Alat Studio</t>
  </si>
  <si>
    <t>3.21</t>
  </si>
  <si>
    <t>Koreksi Akumulasi Penyusutan Aset Tetap</t>
  </si>
  <si>
    <t>3.22</t>
  </si>
  <si>
    <t>Koreksi Akumulasi Penyusutan Aset Lainnya</t>
  </si>
  <si>
    <t>3.48</t>
  </si>
  <si>
    <t>Koreksi Akumulasi Penyusutan Jalan</t>
  </si>
  <si>
    <t>3.50</t>
  </si>
  <si>
    <t>Koreksi Akumulasi Penyusutan Bangunan Air Irigasi</t>
  </si>
  <si>
    <t>3.69</t>
  </si>
  <si>
    <t>Koreksi Akumulasi Penyusutan Bangunan Lain - Lain</t>
  </si>
  <si>
    <t>3.74</t>
  </si>
  <si>
    <t>Koreksi Pembukuan Saldo Awal Tanah</t>
  </si>
  <si>
    <t>3.75</t>
  </si>
  <si>
    <t>Koreksi Pembukuan Saldo Awal Peralatan dan Mesin</t>
  </si>
  <si>
    <t>3.76</t>
  </si>
  <si>
    <t>Koreksi Pembukuan Saldo Awal Gedung dan Bangunan</t>
  </si>
  <si>
    <t>3.77</t>
  </si>
  <si>
    <t>Koreksi Pembukuan Saldo Awal Jalan, Irigasi dan Jaringan</t>
  </si>
  <si>
    <t>3.78</t>
  </si>
  <si>
    <t>Koreksi Pembukuan Saldo Awal Aset Tetap Lainnya</t>
  </si>
  <si>
    <t>3.79</t>
  </si>
  <si>
    <t>Koreksi Pembukuan Saldo Awal KDP</t>
  </si>
  <si>
    <t>3.80</t>
  </si>
  <si>
    <t>Koreksi saldo awal Aset Tidak Berwujud / Aset Lainnya</t>
  </si>
  <si>
    <t>3.81</t>
  </si>
  <si>
    <t xml:space="preserve">Koreksi nilai akumulasi amortisasi Aset Tak Berwujud </t>
  </si>
  <si>
    <t>3.82</t>
  </si>
  <si>
    <t>Koreksi Pembukuan Saldo Awal Aset Lain-Lain</t>
  </si>
  <si>
    <t>3.83</t>
  </si>
  <si>
    <t>Mutasi Utang Pihak Ketiga Lainnya dari .......</t>
  </si>
  <si>
    <t>3.84</t>
  </si>
  <si>
    <t>Mutasi Utang Pihak Ketiga Lainnya ke .......</t>
  </si>
  <si>
    <t>3.85</t>
  </si>
  <si>
    <t>RK Penerimaan Aset Dari..</t>
  </si>
  <si>
    <t>35</t>
  </si>
  <si>
    <t>3.86</t>
  </si>
  <si>
    <t>RK Pengeluaran Aset Ke..</t>
  </si>
  <si>
    <t>36</t>
  </si>
  <si>
    <t>3.87</t>
  </si>
  <si>
    <t>Pembayaran Piutang Tahun Lalu</t>
  </si>
  <si>
    <t>3.88</t>
  </si>
  <si>
    <t>Pembayaran Utang Tahun Lalu</t>
  </si>
  <si>
    <t>3.89</t>
  </si>
  <si>
    <t>Pembayaran Sisa Up Tahun Lalu</t>
  </si>
  <si>
    <t>3.90</t>
  </si>
  <si>
    <t xml:space="preserve">Koreksi Utang Jangka Pendek </t>
  </si>
  <si>
    <t>3.91</t>
  </si>
  <si>
    <t>Koreksi Saldo Awal Piutang Retribusi Pelayanan Kesehatan</t>
  </si>
  <si>
    <t>3.92</t>
  </si>
  <si>
    <t>Koreksi Pendapatan Diterima Dimuka</t>
  </si>
  <si>
    <t>3.93</t>
  </si>
  <si>
    <t>Koreksi Penyisihan Piutang</t>
  </si>
  <si>
    <t>JUMLAH EKUITAS AKHIR</t>
  </si>
  <si>
    <t xml:space="preserve">N E R A C A </t>
  </si>
  <si>
    <t>PER 31 DESEMBER 2022 DAN 2021</t>
  </si>
  <si>
    <t>(Dalam Rupiah)</t>
  </si>
  <si>
    <t>2022 Unaudit</t>
  </si>
  <si>
    <t>ASET</t>
  </si>
  <si>
    <t>5.5.1.</t>
  </si>
  <si>
    <t>ASET LANCAR</t>
  </si>
  <si>
    <t>5.5.1.1.</t>
  </si>
  <si>
    <t xml:space="preserve">Kas di Kas Daerah </t>
  </si>
  <si>
    <t xml:space="preserve">Kas di Bendahara Penerimaan </t>
  </si>
  <si>
    <t>Kas di Bendahara Pengeluaran</t>
  </si>
  <si>
    <t>Kas di BLUD</t>
  </si>
  <si>
    <t>Kas Dana BOS</t>
  </si>
  <si>
    <t>Kas di Bendahara Dana Kapitasi FKTP</t>
  </si>
  <si>
    <t>Kas Lainnya</t>
  </si>
  <si>
    <t>7</t>
  </si>
  <si>
    <t>Setara Kas</t>
  </si>
  <si>
    <t>Investasi Jangka Pendek</t>
  </si>
  <si>
    <t>Piutang Pajak Daerah</t>
  </si>
  <si>
    <t>Piutang Retribusi Daerah</t>
  </si>
  <si>
    <t>Piutang Lain-Lain PAD yang sah</t>
  </si>
  <si>
    <t>Piutang Transfer Pemerintah Pusat</t>
  </si>
  <si>
    <t>Piutang Transfer Pemerintah Daerah Lainnya</t>
  </si>
  <si>
    <t>Bagian Lancar Tuntuan Ganti Rugi</t>
  </si>
  <si>
    <t>9</t>
  </si>
  <si>
    <t>Penyisihan Piutang Tidak Tertagih</t>
  </si>
  <si>
    <t>12, 10, 23</t>
  </si>
  <si>
    <t>Beban Dibayar Dimuka</t>
  </si>
  <si>
    <t xml:space="preserve">Persediaan </t>
  </si>
  <si>
    <t>34</t>
  </si>
  <si>
    <t xml:space="preserve">               Jumlah Aset Lancar (4 s.d. 20)</t>
  </si>
  <si>
    <t>INVESTASI JANGKA PANJANG</t>
  </si>
  <si>
    <t>5.5.1.2.</t>
  </si>
  <si>
    <t>Investasi Nonpermanen</t>
  </si>
  <si>
    <t>Investasi Permanen</t>
  </si>
  <si>
    <t xml:space="preserve">               Jumlah Investasi Jangka Panjang (23 s.d. 24)</t>
  </si>
  <si>
    <t>ASET TETAP</t>
  </si>
  <si>
    <t>5.5.1.3.</t>
  </si>
  <si>
    <t xml:space="preserve">Tanah </t>
  </si>
  <si>
    <t xml:space="preserve">Peralatan dan Mesin </t>
  </si>
  <si>
    <t>29, 30, 31, 32</t>
  </si>
  <si>
    <t xml:space="preserve">Gedung dan Bangunan </t>
  </si>
  <si>
    <t>21</t>
  </si>
  <si>
    <t>5</t>
  </si>
  <si>
    <t xml:space="preserve">Jalan, Irigasi, dan Jaringan </t>
  </si>
  <si>
    <t>27, 28</t>
  </si>
  <si>
    <t xml:space="preserve">Aset Tetap Lainnya </t>
  </si>
  <si>
    <t xml:space="preserve">Konstruksi dalam Pengerjaan </t>
  </si>
  <si>
    <t>5, 19</t>
  </si>
  <si>
    <t>20</t>
  </si>
  <si>
    <t xml:space="preserve">Akumulasi Penyusutan </t>
  </si>
  <si>
    <t>5, 27, 29, 30, 31, 32</t>
  </si>
  <si>
    <t>21, 28</t>
  </si>
  <si>
    <t xml:space="preserve">               Jumlah Aset Tetap (28 s.d. 34)</t>
  </si>
  <si>
    <t>DANA CADANGAN</t>
  </si>
  <si>
    <t>5.5.1.4.</t>
  </si>
  <si>
    <t xml:space="preserve">Dana Cadangan </t>
  </si>
  <si>
    <t xml:space="preserve">               Jumlah Dana Cadangan</t>
  </si>
  <si>
    <t>ASET LAINNYA</t>
  </si>
  <si>
    <t>5.5.1.5.</t>
  </si>
  <si>
    <t>Tagihan Jangka Pajang (TGR)</t>
  </si>
  <si>
    <t xml:space="preserve">Kemitraan dengan Pihak Ketiga </t>
  </si>
  <si>
    <t>Aset Tidak Berwujud</t>
  </si>
  <si>
    <t>Amortisasi Aset Tak Berwujud</t>
  </si>
  <si>
    <t>Aset Lain -  Lain</t>
  </si>
  <si>
    <t>Akumulasi Penyusutan Aset Lain-lain</t>
  </si>
  <si>
    <t>29, 30, 21, 32</t>
  </si>
  <si>
    <t>Dana Transfer Treasury Deposit Facility (TDF)</t>
  </si>
  <si>
    <t xml:space="preserve">               Jumlah Aset Lainnya (42 s.d. 47)</t>
  </si>
  <si>
    <t>JUMLAH ASET (20+25+35+39+48)</t>
  </si>
  <si>
    <t xml:space="preserve">KEWAJIBAN </t>
  </si>
  <si>
    <t>5.5.2.</t>
  </si>
  <si>
    <t>KEWAJIBAN JANGKA PENDEK</t>
  </si>
  <si>
    <t xml:space="preserve">Utang Perhitungan Fihak Ketiga (PFK) </t>
  </si>
  <si>
    <t>Utang Bunga</t>
  </si>
  <si>
    <t>Pendapatan Diterima Dimuka</t>
  </si>
  <si>
    <t>Utang Belanja</t>
  </si>
  <si>
    <t>6, 13</t>
  </si>
  <si>
    <t>4, 15, 16, 17, 18, 19, 21</t>
  </si>
  <si>
    <t>Utang Jangka Pendek Lainnya</t>
  </si>
  <si>
    <t>4, 11, 14</t>
  </si>
  <si>
    <t xml:space="preserve">              Jumlah Kewajiban Jangka Pendek (55 s.d. 58)</t>
  </si>
  <si>
    <t>KEWAJIBAN JANGKA PANJANG</t>
  </si>
  <si>
    <t>Utang Dalam Negeri</t>
  </si>
  <si>
    <t xml:space="preserve">Utang Jangka Panjang Lainnya </t>
  </si>
  <si>
    <t xml:space="preserve">               Jumlah Kewajiban Jangka Panjang (62 s.d. 63)</t>
  </si>
  <si>
    <t xml:space="preserve">      JUMLAH KEWAJIBAN (59+64)</t>
  </si>
  <si>
    <t>EKUITAS</t>
  </si>
  <si>
    <t>5.5.3.</t>
  </si>
  <si>
    <t>Ekuitas</t>
  </si>
  <si>
    <t xml:space="preserve">     </t>
  </si>
  <si>
    <t>JUMLAH KEWAJIBAN DAN EKUITAS (66+71)</t>
  </si>
  <si>
    <t>2022</t>
  </si>
  <si>
    <t>2021</t>
  </si>
  <si>
    <t>L A P O R A N  A R U S  K A S</t>
  </si>
  <si>
    <t>METODE LANGSUNG</t>
  </si>
  <si>
    <t>Arus Kas dari Aktivitas Operasi</t>
  </si>
  <si>
    <t>5.2.1.</t>
  </si>
  <si>
    <t>Arus Kas Masuk</t>
  </si>
  <si>
    <t xml:space="preserve">  Penerimaan Pajak Daerah </t>
  </si>
  <si>
    <t xml:space="preserve">  Penerimaan Retribusi Daerah </t>
  </si>
  <si>
    <t xml:space="preserve">  Penerimaan Hasil Kekayaan Daerah yang dipisahkan</t>
  </si>
  <si>
    <t xml:space="preserve">  Penerimaan Lain-lain PAD yang sah </t>
  </si>
  <si>
    <t xml:space="preserve">  Penerimaan Dana Bagi Hasil Pajak </t>
  </si>
  <si>
    <t xml:space="preserve">  Penerimaan Dana Bagi Hasil Sumber Daya Alam </t>
  </si>
  <si>
    <t xml:space="preserve">  Penerimaan Dana Alokasi Umum </t>
  </si>
  <si>
    <t xml:space="preserve">  Penerimaan Dana Alokasi Khusus </t>
  </si>
  <si>
    <t xml:space="preserve">  Penerimaan Dana Otonomi Khusus </t>
  </si>
  <si>
    <t xml:space="preserve">  Penerimaan Dana Penyesuaian </t>
  </si>
  <si>
    <t xml:space="preserve">  Penerimaan Pendapatan Bagi Hasil Pajak </t>
  </si>
  <si>
    <t xml:space="preserve">  Penerimaan Bagi Hasil Lainnya</t>
  </si>
  <si>
    <t xml:space="preserve">  Penerimaan Hibah </t>
  </si>
  <si>
    <t xml:space="preserve">  Penerimaan Dana Darurat </t>
  </si>
  <si>
    <t xml:space="preserve">  Penerimaan Lainnya </t>
  </si>
  <si>
    <t xml:space="preserve">       Jumlah Arus Kas Masuk (3 s.d. 17)</t>
  </si>
  <si>
    <t>Arus Kas  Keluar</t>
  </si>
  <si>
    <t xml:space="preserve">   Pembayaran Pegawai </t>
  </si>
  <si>
    <t xml:space="preserve">   Pembayaran Barang </t>
  </si>
  <si>
    <t xml:space="preserve">   Pembayaran Bunga</t>
  </si>
  <si>
    <t xml:space="preserve">   Pembayaran Hibah</t>
  </si>
  <si>
    <t xml:space="preserve">   Pembayaran Bantuan Sosial</t>
  </si>
  <si>
    <t xml:space="preserve">   Pembayaran Bantuan Keuangan</t>
  </si>
  <si>
    <t xml:space="preserve">   Pembayaran Tak Terduga </t>
  </si>
  <si>
    <t xml:space="preserve">   Pembayaran Bagi Hasil Pajak</t>
  </si>
  <si>
    <t xml:space="preserve">   Pembayaran Bagi Hasil Retribusi</t>
  </si>
  <si>
    <t xml:space="preserve">   Pembayaran Bagi Hasil Pendapatan Lainnya</t>
  </si>
  <si>
    <t xml:space="preserve">       Jumlah Arus Kas Keluar (20 s.d. 28)</t>
  </si>
  <si>
    <t xml:space="preserve">            Arus Kas Bersih dari Aktivitas Operasi (18 - 29)</t>
  </si>
  <si>
    <t xml:space="preserve">Arus Kas dari Aktivitas Investasi </t>
  </si>
  <si>
    <t>5.2.2.</t>
  </si>
  <si>
    <t xml:space="preserve">    Pencairan Dana Cadangan </t>
  </si>
  <si>
    <t xml:space="preserve"> Penjualan atas Tanah </t>
  </si>
  <si>
    <t xml:space="preserve"> Penjualan atas Peralatan dan Mesin </t>
  </si>
  <si>
    <t xml:space="preserve"> Penjualan atas Gedung dan Bangunan </t>
  </si>
  <si>
    <t xml:space="preserve"> Penjualan atas Jalan, Irigasi dan Jaringan </t>
  </si>
  <si>
    <t xml:space="preserve"> Penjualan Aset Tetap Lainnya </t>
  </si>
  <si>
    <t xml:space="preserve"> Penjualan Aset Lainnya </t>
  </si>
  <si>
    <t xml:space="preserve">    Hasil Penjualan Kekayaan Daerah yang Dipisahkan </t>
  </si>
  <si>
    <t xml:space="preserve">    Penerimaan Penjualan Investasi Non Permanen</t>
  </si>
  <si>
    <t xml:space="preserve">       Jumlah Arus Kas Masuk (34 s.d. 42)</t>
  </si>
  <si>
    <t>Arus Keluar Kas</t>
  </si>
  <si>
    <t xml:space="preserve">    Perolehan Tanah </t>
  </si>
  <si>
    <t xml:space="preserve">    Perolehan Peralatan dan Mesin </t>
  </si>
  <si>
    <t xml:space="preserve"> Perolehan Gedung dan Bangunan</t>
  </si>
  <si>
    <t xml:space="preserve">    Perolehan Jalan, Irigasi dan Jaringan </t>
  </si>
  <si>
    <t xml:space="preserve">    Perolehan Aset Tetap Lainnya </t>
  </si>
  <si>
    <t xml:space="preserve">    Perolehan Aset Lainnya </t>
  </si>
  <si>
    <t xml:space="preserve">    Pembentukan Dana Cadangan</t>
  </si>
  <si>
    <t xml:space="preserve">    Penyertaan Modal Pemerintah Daerah</t>
  </si>
  <si>
    <t xml:space="preserve">       Jumlah Arus Kas Keluar (45 s.d. 53)</t>
  </si>
  <si>
    <t xml:space="preserve">        Arus Kas Bersih dari Aktivitas Investasi (43 - 54)</t>
  </si>
  <si>
    <t>Arus Kas dari Aktivitas Pendanaan/Pembiayaan</t>
  </si>
  <si>
    <t>5.2.3.</t>
  </si>
  <si>
    <t>Pinjaman Dalam Negeri - Pemerintah Pusat</t>
  </si>
  <si>
    <t>Pinjaman Dalam Negeri - Pemerintah Daerah Lainnya</t>
  </si>
  <si>
    <t>Pinjaman Dalam Negeri - Lembaga Keuangan Bank</t>
  </si>
  <si>
    <t>Pinjaman Dalam Negeri - Lembaga Keuangan Bukan Bank</t>
  </si>
  <si>
    <t>Pinjaman Dalam Negeri - Obligasi</t>
  </si>
  <si>
    <t>Pinjaman Dalam Negeri - Lainnya</t>
  </si>
  <si>
    <t>Penerimaan Kembali Pinjaman  (Pengembalian Dana Revolving)</t>
  </si>
  <si>
    <t>Penerimaan Kembali Pinjaman kepada Perusahaan Daerah</t>
  </si>
  <si>
    <t>Penerimaan Kembali Pinjaman kepada Pemda Lainnya</t>
  </si>
  <si>
    <t xml:space="preserve">Pencairan Dana Cadangan </t>
  </si>
  <si>
    <t xml:space="preserve">Hasil Penjualan Kekayaan Daerah yang Dipisahkan </t>
  </si>
  <si>
    <t xml:space="preserve">       Jumlah Arus Kas Masuk dari Aktivitas Pembiayaan (59 s.d. 69)</t>
  </si>
  <si>
    <t>Pembayaran Pokok Pinjaman Dalam Negeri -Pemerintah Pusat</t>
  </si>
  <si>
    <t xml:space="preserve">   Pembayaran Pokok Pinjaman Dalam Negeri - Pemerintah Daerah Lainnya</t>
  </si>
  <si>
    <t xml:space="preserve">   Pembayaran Pokok Pinjaman Dalam Negeri - Lembaga Keuangan Bank</t>
  </si>
  <si>
    <t xml:space="preserve">   Pembayaran Pokok Pinjaman Dalam Negeri - Lembaga Keuangan Bukan Bank</t>
  </si>
  <si>
    <t>Pembayaran Pokok Pinjaman Dalam Negeri - Obligasi</t>
  </si>
  <si>
    <t>Pembayaran Pokok Pinjaman Dalam Negeri - Lainnya</t>
  </si>
  <si>
    <t>Pemberian Pinjaman kepada Perusahaan Negara</t>
  </si>
  <si>
    <t>Pemberian Pinjaman kepada Pemerintah Daerah Lainnya</t>
  </si>
  <si>
    <t xml:space="preserve">Pembentukan Dana Cadangan </t>
  </si>
  <si>
    <t>Penyertaan Modal Pemerintah Daerah</t>
  </si>
  <si>
    <t xml:space="preserve">       Jumlah Arus Kas Keluar dari Aktivitas Pembiayaan (72 s.d. 81)</t>
  </si>
  <si>
    <t xml:space="preserve">           Arus Kas Bersih dari Aktivitas Pendanaan (70 - 82)</t>
  </si>
  <si>
    <t>Arus Kas dari Aktivitas Transitoris</t>
  </si>
  <si>
    <t>5.2.4.</t>
  </si>
  <si>
    <t>Koreksi dari Uang Jaminan Rusunawa</t>
  </si>
  <si>
    <t xml:space="preserve">Penerimaan Perhitungan Pihak Ketiga  </t>
  </si>
  <si>
    <t xml:space="preserve">       Jumlah Arus Kas Masuk dari Aktivitas Transitoris (87 s.d. 88)</t>
  </si>
  <si>
    <t>Arus Kas Keluar</t>
  </si>
  <si>
    <t xml:space="preserve">Pengeluaran Perhitungan Pihak Ketiga </t>
  </si>
  <si>
    <t xml:space="preserve">       Jumlah Arus Kas Keluar dari Aktivitas Transitoris (91)</t>
  </si>
  <si>
    <t xml:space="preserve">           Arus Kas Bersih dari  Aktivitas Transitoris (89 - 92)</t>
  </si>
  <si>
    <t xml:space="preserve">Kenaikan/Penurunan Kas </t>
  </si>
  <si>
    <t>5.2.5.</t>
  </si>
  <si>
    <t>Saldo Awal Kas di BUD &amp; Kas di Bendahara Pengeluaran</t>
  </si>
  <si>
    <t>Saldo Akhir Kas di BUD &amp; Kas di Bendahara Pengeluaran (95 + 96)</t>
  </si>
  <si>
    <t>Rincian</t>
  </si>
  <si>
    <t>Kas di Kas Umum Daerah</t>
  </si>
  <si>
    <t>Kas DI Bendahara Penerimaan</t>
  </si>
  <si>
    <t>Kas di JKN FKTP</t>
  </si>
  <si>
    <t>Saldo Akhir Kas (95 + 96)</t>
  </si>
  <si>
    <t>CEK SALDO KAS</t>
  </si>
  <si>
    <t>PENJELASAN PFK</t>
  </si>
  <si>
    <t>SALDO PFK SIMRAL</t>
  </si>
  <si>
    <t>UTANG IURAN TAHUN LALU</t>
  </si>
  <si>
    <t>PEMBAYARAN PFK BTT</t>
  </si>
  <si>
    <t>UANG JAMINAN PERMKIM</t>
  </si>
  <si>
    <t>ARUS KAS PFK RIIL</t>
  </si>
  <si>
    <t>ARUS KELURA</t>
  </si>
  <si>
    <t>ARUS MASUK</t>
  </si>
  <si>
    <t xml:space="preserve">    SURPLUS (DEFISIT) DARI KEGIATAN OPERASIONAL (30 - 42)</t>
  </si>
  <si>
    <t>WALI KOTA SERANG</t>
  </si>
  <si>
    <t>DR. H. SYAFRUDIN, S.Sos., M.Si</t>
  </si>
  <si>
    <t>Serang,     Mei 2023</t>
  </si>
  <si>
    <t xml:space="preserve">       Jumlah Pendapatan Asli Daerah (3 s.d. 6)</t>
  </si>
  <si>
    <t xml:space="preserve">       Jumlah Transfer Pemerintah Pusat - Dana Perimbangan (10 s.d. 14)</t>
  </si>
  <si>
    <t xml:space="preserve">      Jumlah Transfer Pemerintah Provinsi (27 s.d. 28)</t>
  </si>
  <si>
    <t xml:space="preserve">    Total Pendapatan Transfer (15 + 20 + 24 +29)</t>
  </si>
  <si>
    <t xml:space="preserve">       Jumlah Lain-lain Pendapatan yang Sah (33)</t>
  </si>
  <si>
    <t xml:space="preserve">                    JUMLAH PENDAPATAN (7 + 30 + 34)</t>
  </si>
  <si>
    <t xml:space="preserve">       Jumlah Belanja Operasi (39 s.d. 43)</t>
  </si>
  <si>
    <t xml:space="preserve">       Jumlah Belanja Modal (47 s.d. 52)</t>
  </si>
  <si>
    <t xml:space="preserve">       Jumlah Belanja Tak Terduga (57)</t>
  </si>
  <si>
    <t xml:space="preserve">                    JUMLAH BELANJA (44 + 53 + 57)</t>
  </si>
  <si>
    <t xml:space="preserve">       JUMLAH TRANSFER/BANTUAN KEUANGAN (61) </t>
  </si>
  <si>
    <t xml:space="preserve">                           JUMLAH BELANJA DAN TRANSFER (62)</t>
  </si>
  <si>
    <t>SURPLUS/DEFISIT (35 - 63)</t>
  </si>
  <si>
    <t xml:space="preserve">       Jumlah Penerimaan (69+70)</t>
  </si>
  <si>
    <t xml:space="preserve">       Jumlah Pengeluaran (74 s.d. 75)</t>
  </si>
  <si>
    <t xml:space="preserve">                           JUMLAH PEMBIAYAAN NETO (71 - 76)</t>
  </si>
  <si>
    <t>SISA LEBIH PEMBIAYAAN ANGGARAN (SiLPA) (65 + 77)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</si>
</sst>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_);_(@_)"/>
    <numFmt numFmtId="166" formatCode="#,##0.00;\(#,##0.00\)"/>
    <numFmt numFmtId="167" formatCode="_(* #,##0.00_);_(* \(#,##0.00\);_(* &quot;-&quot;??_);_(@_)"/>
    <numFmt numFmtId="168" formatCode="#,##0.00_ ;\-#,##0.00\ "/>
    <numFmt numFmtId="169" formatCode="#,##0.00_ ;\(#,##0.00\)"/>
    <numFmt numFmtId="170" formatCode="#,##0.00;[Red]#,##0.00"/>
    <numFmt numFmtId="171" formatCode="_-* #,##0.00_-;\-* #,##0.00_-;_-* &quot;-&quot;_-;_-@_-"/>
  </numFmts>
  <fonts count="50">
    <font>
      <sz val="10"/>
      <color indexed="8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color theme="0" tint="-0.3499862666707357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1"/>
      <color theme="0" tint="-0.34998626667073579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rgb="FFFF0000"/>
      <name val="Arial"/>
      <family val="2"/>
    </font>
    <font>
      <b/>
      <sz val="11"/>
      <color theme="0" tint="-0.34998626667073579"/>
      <name val="Arial"/>
      <family val="2"/>
    </font>
    <font>
      <sz val="10"/>
      <color indexed="8"/>
      <name val="Arial Narrow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 Narrow"/>
      <family val="2"/>
    </font>
    <font>
      <sz val="7"/>
      <color theme="1"/>
      <name val="SansSerif"/>
    </font>
    <font>
      <sz val="12"/>
      <color indexed="8"/>
      <name val="Times New Roman"/>
      <family val="1"/>
    </font>
    <font>
      <sz val="10"/>
      <color rgb="FFFF0000"/>
      <name val="Arial"/>
      <family val="2"/>
    </font>
    <font>
      <b/>
      <sz val="12"/>
      <color theme="1"/>
      <name val="sansserif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Arial"/>
      <family val="2"/>
    </font>
    <font>
      <sz val="9"/>
      <color theme="0"/>
      <name val="Arial"/>
      <family val="2"/>
    </font>
    <font>
      <i/>
      <sz val="9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3">
    <xf numFmtId="0" fontId="0" fillId="0" borderId="0">
      <alignment vertical="top"/>
    </xf>
    <xf numFmtId="0" fontId="2" fillId="0" borderId="0"/>
    <xf numFmtId="0" fontId="1" fillId="0" borderId="0"/>
    <xf numFmtId="0" fontId="6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5" fillId="0" borderId="0">
      <alignment vertical="top"/>
    </xf>
    <xf numFmtId="164" fontId="5" fillId="0" borderId="0" applyFont="0" applyFill="0" applyBorder="0" applyAlignment="0" applyProtection="0">
      <alignment vertical="top"/>
    </xf>
    <xf numFmtId="0" fontId="1" fillId="0" borderId="0"/>
    <xf numFmtId="164" fontId="5" fillId="0" borderId="0" applyFont="0" applyFill="0" applyBorder="0" applyAlignment="0" applyProtection="0">
      <alignment vertical="top"/>
    </xf>
    <xf numFmtId="0" fontId="40" fillId="0" borderId="0"/>
  </cellStyleXfs>
  <cellXfs count="647">
    <xf numFmtId="0" fontId="0" fillId="0" borderId="0" xfId="0">
      <alignment vertical="top"/>
    </xf>
    <xf numFmtId="0" fontId="1" fillId="0" borderId="0" xfId="2" applyAlignment="1">
      <alignment horizontal="right"/>
    </xf>
    <xf numFmtId="49" fontId="6" fillId="0" borderId="0" xfId="5" quotePrefix="1" applyNumberFormat="1" applyAlignment="1">
      <alignment horizontal="right"/>
    </xf>
    <xf numFmtId="0" fontId="6" fillId="0" borderId="0" xfId="5"/>
    <xf numFmtId="0" fontId="6" fillId="0" borderId="0" xfId="5" applyAlignment="1">
      <alignment horizontal="center"/>
    </xf>
    <xf numFmtId="10" fontId="6" fillId="0" borderId="0" xfId="6" applyNumberFormat="1" applyFont="1"/>
    <xf numFmtId="39" fontId="6" fillId="0" borderId="0" xfId="5" applyNumberFormat="1"/>
    <xf numFmtId="0" fontId="16" fillId="0" borderId="0" xfId="5" applyFont="1" applyAlignment="1">
      <alignment horizontal="right"/>
    </xf>
    <xf numFmtId="0" fontId="17" fillId="0" borderId="16" xfId="5" applyFont="1" applyBorder="1" applyAlignment="1">
      <alignment horizontal="center" vertical="center"/>
    </xf>
    <xf numFmtId="0" fontId="18" fillId="0" borderId="0" xfId="5" applyFont="1"/>
    <xf numFmtId="49" fontId="7" fillId="0" borderId="17" xfId="5" applyNumberFormat="1" applyFont="1" applyBorder="1" applyAlignment="1">
      <alignment horizontal="center" vertical="center" wrapText="1"/>
    </xf>
    <xf numFmtId="39" fontId="7" fillId="0" borderId="17" xfId="5" applyNumberFormat="1" applyFont="1" applyBorder="1" applyAlignment="1">
      <alignment horizontal="center" vertical="center" wrapText="1"/>
    </xf>
    <xf numFmtId="39" fontId="7" fillId="0" borderId="0" xfId="5" applyNumberFormat="1" applyFont="1" applyAlignment="1">
      <alignment horizontal="center" vertical="center" wrapText="1"/>
    </xf>
    <xf numFmtId="0" fontId="17" fillId="0" borderId="0" xfId="5" applyFont="1"/>
    <xf numFmtId="10" fontId="7" fillId="0" borderId="17" xfId="6" applyNumberFormat="1" applyFont="1" applyBorder="1" applyAlignment="1">
      <alignment horizontal="center" vertical="center" wrapText="1"/>
    </xf>
    <xf numFmtId="10" fontId="7" fillId="0" borderId="21" xfId="6" applyNumberFormat="1" applyFont="1" applyBorder="1" applyAlignment="1">
      <alignment horizontal="center" vertical="center" wrapText="1"/>
    </xf>
    <xf numFmtId="39" fontId="7" fillId="0" borderId="18" xfId="5" applyNumberFormat="1" applyFont="1" applyBorder="1" applyAlignment="1">
      <alignment horizontal="center" vertical="center" wrapText="1"/>
    </xf>
    <xf numFmtId="0" fontId="17" fillId="0" borderId="16" xfId="5" applyFont="1" applyBorder="1" applyAlignment="1">
      <alignment horizontal="center"/>
    </xf>
    <xf numFmtId="0" fontId="7" fillId="0" borderId="0" xfId="5" applyFont="1" applyAlignment="1">
      <alignment horizontal="left" indent="1"/>
    </xf>
    <xf numFmtId="49" fontId="7" fillId="0" borderId="17" xfId="5" applyNumberFormat="1" applyFont="1" applyBorder="1" applyAlignment="1">
      <alignment horizontal="center"/>
    </xf>
    <xf numFmtId="39" fontId="17" fillId="0" borderId="17" xfId="5" applyNumberFormat="1" applyFont="1" applyBorder="1"/>
    <xf numFmtId="39" fontId="17" fillId="0" borderId="0" xfId="5" applyNumberFormat="1" applyFont="1"/>
    <xf numFmtId="10" fontId="17" fillId="0" borderId="17" xfId="6" applyNumberFormat="1" applyFont="1" applyBorder="1"/>
    <xf numFmtId="10" fontId="17" fillId="0" borderId="21" xfId="6" applyNumberFormat="1" applyFont="1" applyBorder="1"/>
    <xf numFmtId="39" fontId="17" fillId="0" borderId="18" xfId="5" applyNumberFormat="1" applyFont="1" applyBorder="1"/>
    <xf numFmtId="4" fontId="1" fillId="0" borderId="0" xfId="4" applyNumberFormat="1"/>
    <xf numFmtId="0" fontId="17" fillId="0" borderId="0" xfId="5" applyFont="1" applyAlignment="1">
      <alignment horizontal="left" indent="2"/>
    </xf>
    <xf numFmtId="49" fontId="17" fillId="0" borderId="17" xfId="5" applyNumberFormat="1" applyFont="1" applyBorder="1" applyAlignment="1">
      <alignment horizontal="center"/>
    </xf>
    <xf numFmtId="166" fontId="17" fillId="0" borderId="21" xfId="5" applyNumberFormat="1" applyFont="1" applyBorder="1"/>
    <xf numFmtId="166" fontId="17" fillId="0" borderId="17" xfId="5" applyNumberFormat="1" applyFont="1" applyBorder="1"/>
    <xf numFmtId="166" fontId="17" fillId="0" borderId="17" xfId="5" quotePrefix="1" applyNumberFormat="1" applyFont="1" applyBorder="1"/>
    <xf numFmtId="166" fontId="17" fillId="0" borderId="22" xfId="5" applyNumberFormat="1" applyFont="1" applyBorder="1"/>
    <xf numFmtId="166" fontId="17" fillId="0" borderId="17" xfId="6" applyNumberFormat="1" applyFont="1" applyBorder="1"/>
    <xf numFmtId="166" fontId="17" fillId="0" borderId="18" xfId="5" applyNumberFormat="1" applyFont="1" applyBorder="1"/>
    <xf numFmtId="166" fontId="17" fillId="0" borderId="21" xfId="8" applyNumberFormat="1" applyFont="1" applyBorder="1"/>
    <xf numFmtId="166" fontId="17" fillId="0" borderId="17" xfId="8" applyNumberFormat="1" applyFont="1" applyBorder="1"/>
    <xf numFmtId="166" fontId="17" fillId="0" borderId="17" xfId="8" quotePrefix="1" applyNumberFormat="1" applyFont="1" applyBorder="1"/>
    <xf numFmtId="166" fontId="17" fillId="0" borderId="18" xfId="7" applyNumberFormat="1" applyFont="1" applyBorder="1"/>
    <xf numFmtId="166" fontId="17" fillId="0" borderId="21" xfId="8" quotePrefix="1" applyNumberFormat="1" applyFont="1" applyBorder="1"/>
    <xf numFmtId="166" fontId="17" fillId="0" borderId="8" xfId="8" applyNumberFormat="1" applyFont="1" applyBorder="1"/>
    <xf numFmtId="166" fontId="17" fillId="0" borderId="8" xfId="8" quotePrefix="1" applyNumberFormat="1" applyFont="1" applyBorder="1"/>
    <xf numFmtId="166" fontId="17" fillId="2" borderId="8" xfId="8" applyNumberFormat="1" applyFont="1" applyFill="1" applyBorder="1"/>
    <xf numFmtId="168" fontId="6" fillId="0" borderId="0" xfId="5" applyNumberFormat="1"/>
    <xf numFmtId="0" fontId="7" fillId="0" borderId="0" xfId="5" applyFont="1"/>
    <xf numFmtId="4" fontId="6" fillId="0" borderId="0" xfId="5" applyNumberFormat="1"/>
    <xf numFmtId="166" fontId="7" fillId="0" borderId="21" xfId="7" applyNumberFormat="1" applyFont="1" applyBorder="1"/>
    <xf numFmtId="166" fontId="7" fillId="0" borderId="17" xfId="7" applyNumberFormat="1" applyFont="1" applyBorder="1"/>
    <xf numFmtId="166" fontId="7" fillId="0" borderId="18" xfId="7" applyNumberFormat="1" applyFont="1" applyBorder="1"/>
    <xf numFmtId="166" fontId="17" fillId="0" borderId="18" xfId="8" applyNumberFormat="1" applyFont="1" applyFill="1" applyBorder="1"/>
    <xf numFmtId="166" fontId="17" fillId="2" borderId="17" xfId="8" quotePrefix="1" applyNumberFormat="1" applyFont="1" applyFill="1" applyBorder="1"/>
    <xf numFmtId="166" fontId="17" fillId="2" borderId="17" xfId="8" applyNumberFormat="1" applyFont="1" applyFill="1" applyBorder="1"/>
    <xf numFmtId="166" fontId="17" fillId="0" borderId="18" xfId="8" applyNumberFormat="1" applyFont="1" applyBorder="1"/>
    <xf numFmtId="166" fontId="17" fillId="0" borderId="0" xfId="5" applyNumberFormat="1" applyFont="1"/>
    <xf numFmtId="0" fontId="7" fillId="0" borderId="0" xfId="5" applyFont="1" applyAlignment="1">
      <alignment wrapText="1"/>
    </xf>
    <xf numFmtId="166" fontId="17" fillId="0" borderId="21" xfId="7" applyNumberFormat="1" applyFont="1" applyBorder="1"/>
    <xf numFmtId="166" fontId="17" fillId="0" borderId="17" xfId="7" applyNumberFormat="1" applyFont="1" applyBorder="1"/>
    <xf numFmtId="166" fontId="17" fillId="0" borderId="17" xfId="7" quotePrefix="1" applyNumberFormat="1" applyFont="1" applyBorder="1"/>
    <xf numFmtId="166" fontId="7" fillId="0" borderId="17" xfId="6" applyNumberFormat="1" applyFont="1" applyBorder="1"/>
    <xf numFmtId="166" fontId="17" fillId="0" borderId="17" xfId="9" applyNumberFormat="1" applyFont="1" applyBorder="1"/>
    <xf numFmtId="166" fontId="17" fillId="0" borderId="17" xfId="9" quotePrefix="1" applyNumberFormat="1" applyFont="1" applyBorder="1"/>
    <xf numFmtId="43" fontId="6" fillId="0" borderId="0" xfId="5" applyNumberFormat="1"/>
    <xf numFmtId="166" fontId="17" fillId="2" borderId="17" xfId="9" quotePrefix="1" applyNumberFormat="1" applyFont="1" applyFill="1" applyBorder="1"/>
    <xf numFmtId="166" fontId="17" fillId="2" borderId="17" xfId="9" applyNumberFormat="1" applyFont="1" applyFill="1" applyBorder="1"/>
    <xf numFmtId="166" fontId="17" fillId="0" borderId="8" xfId="9" applyNumberFormat="1" applyFont="1" applyBorder="1"/>
    <xf numFmtId="166" fontId="17" fillId="0" borderId="18" xfId="9" applyNumberFormat="1" applyFont="1" applyBorder="1"/>
    <xf numFmtId="167" fontId="6" fillId="0" borderId="0" xfId="5" applyNumberFormat="1"/>
    <xf numFmtId="0" fontId="18" fillId="0" borderId="0" xfId="5" applyFont="1" applyAlignment="1">
      <alignment horizontal="left"/>
    </xf>
    <xf numFmtId="167" fontId="6" fillId="0" borderId="0" xfId="10" applyFont="1"/>
    <xf numFmtId="166" fontId="7" fillId="0" borderId="9" xfId="11" applyNumberFormat="1" applyFont="1" applyBorder="1" applyAlignment="1" applyProtection="1">
      <alignment vertical="center"/>
      <protection locked="0"/>
    </xf>
    <xf numFmtId="166" fontId="7" fillId="0" borderId="23" xfId="11" applyNumberFormat="1" applyFont="1" applyBorder="1" applyAlignment="1" applyProtection="1">
      <alignment vertical="center"/>
      <protection locked="0"/>
    </xf>
    <xf numFmtId="0" fontId="15" fillId="0" borderId="0" xfId="5" applyFont="1" applyAlignment="1">
      <alignment horizontal="left" indent="2"/>
    </xf>
    <xf numFmtId="0" fontId="17" fillId="0" borderId="0" xfId="5" applyFont="1" applyAlignment="1">
      <alignment horizontal="left" wrapText="1" indent="2"/>
    </xf>
    <xf numFmtId="0" fontId="19" fillId="0" borderId="0" xfId="5" applyFont="1"/>
    <xf numFmtId="39" fontId="6" fillId="0" borderId="0" xfId="7" applyNumberFormat="1"/>
    <xf numFmtId="0" fontId="6" fillId="0" borderId="0" xfId="5" applyAlignment="1">
      <alignment horizontal="left"/>
    </xf>
    <xf numFmtId="39" fontId="19" fillId="0" borderId="0" xfId="7" applyNumberFormat="1" applyFont="1"/>
    <xf numFmtId="39" fontId="19" fillId="0" borderId="0" xfId="5" applyNumberFormat="1" applyFont="1" applyAlignment="1">
      <alignment horizontal="center"/>
    </xf>
    <xf numFmtId="41" fontId="6" fillId="0" borderId="0" xfId="12" applyFont="1"/>
    <xf numFmtId="41" fontId="6" fillId="0" borderId="0" xfId="5" applyNumberFormat="1"/>
    <xf numFmtId="166" fontId="17" fillId="0" borderId="8" xfId="7" applyNumberFormat="1" applyFont="1" applyBorder="1"/>
    <xf numFmtId="49" fontId="6" fillId="0" borderId="0" xfId="5" quotePrefix="1" applyNumberFormat="1" applyAlignment="1">
      <alignment horizontal="center"/>
    </xf>
    <xf numFmtId="0" fontId="20" fillId="0" borderId="0" xfId="13" applyFont="1"/>
    <xf numFmtId="0" fontId="19" fillId="0" borderId="30" xfId="13" applyFont="1" applyBorder="1" applyAlignment="1">
      <alignment horizontal="center" vertical="center"/>
    </xf>
    <xf numFmtId="0" fontId="19" fillId="0" borderId="32" xfId="13" applyFont="1" applyBorder="1" applyAlignment="1">
      <alignment horizontal="center" vertical="center"/>
    </xf>
    <xf numFmtId="1" fontId="19" fillId="0" borderId="13" xfId="5" applyNumberFormat="1" applyFont="1" applyBorder="1" applyAlignment="1">
      <alignment horizontal="center" vertical="center" wrapText="1"/>
    </xf>
    <xf numFmtId="1" fontId="19" fillId="0" borderId="31" xfId="5" applyNumberFormat="1" applyFont="1" applyBorder="1" applyAlignment="1">
      <alignment horizontal="center" vertical="center" wrapText="1"/>
    </xf>
    <xf numFmtId="1" fontId="19" fillId="0" borderId="33" xfId="5" applyNumberFormat="1" applyFont="1" applyBorder="1" applyAlignment="1">
      <alignment horizontal="center" vertical="center" wrapText="1"/>
    </xf>
    <xf numFmtId="39" fontId="6" fillId="0" borderId="16" xfId="13" applyNumberFormat="1" applyBorder="1" applyAlignment="1">
      <alignment horizontal="left"/>
    </xf>
    <xf numFmtId="0" fontId="19" fillId="0" borderId="21" xfId="13" applyFont="1" applyBorder="1"/>
    <xf numFmtId="0" fontId="6" fillId="0" borderId="22" xfId="13" applyBorder="1"/>
    <xf numFmtId="0" fontId="6" fillId="0" borderId="17" xfId="13" applyBorder="1"/>
    <xf numFmtId="169" fontId="19" fillId="0" borderId="17" xfId="13" applyNumberFormat="1" applyFont="1" applyBorder="1"/>
    <xf numFmtId="169" fontId="19" fillId="0" borderId="21" xfId="13" applyNumberFormat="1" applyFont="1" applyBorder="1"/>
    <xf numFmtId="169" fontId="19" fillId="0" borderId="18" xfId="13" applyNumberFormat="1" applyFont="1" applyBorder="1"/>
    <xf numFmtId="0" fontId="6" fillId="0" borderId="16" xfId="5" applyBorder="1" applyAlignment="1">
      <alignment horizontal="center"/>
    </xf>
    <xf numFmtId="164" fontId="19" fillId="0" borderId="21" xfId="9" applyFont="1" applyBorder="1" applyAlignment="1">
      <alignment horizontal="left"/>
    </xf>
    <xf numFmtId="164" fontId="19" fillId="0" borderId="22" xfId="9" applyFont="1" applyBorder="1" applyAlignment="1">
      <alignment horizontal="left"/>
    </xf>
    <xf numFmtId="169" fontId="19" fillId="0" borderId="17" xfId="9" applyNumberFormat="1" applyFont="1" applyBorder="1"/>
    <xf numFmtId="169" fontId="19" fillId="0" borderId="21" xfId="9" applyNumberFormat="1" applyFont="1" applyBorder="1"/>
    <xf numFmtId="169" fontId="19" fillId="0" borderId="18" xfId="9" applyNumberFormat="1" applyFont="1" applyBorder="1"/>
    <xf numFmtId="169" fontId="6" fillId="0" borderId="17" xfId="9" applyNumberFormat="1" applyBorder="1"/>
    <xf numFmtId="169" fontId="6" fillId="0" borderId="21" xfId="9" applyNumberFormat="1" applyBorder="1"/>
    <xf numFmtId="169" fontId="22" fillId="0" borderId="18" xfId="9" applyNumberFormat="1" applyFont="1" applyBorder="1"/>
    <xf numFmtId="0" fontId="19" fillId="0" borderId="21" xfId="13" applyFont="1" applyBorder="1" applyAlignment="1">
      <alignment horizontal="center"/>
    </xf>
    <xf numFmtId="169" fontId="6" fillId="0" borderId="0" xfId="12" applyNumberFormat="1" applyFont="1"/>
    <xf numFmtId="169" fontId="6" fillId="0" borderId="0" xfId="13" applyNumberFormat="1"/>
    <xf numFmtId="0" fontId="6" fillId="0" borderId="21" xfId="13" applyBorder="1" applyAlignment="1">
      <alignment horizontal="left" vertical="top"/>
    </xf>
    <xf numFmtId="0" fontId="6" fillId="0" borderId="22" xfId="13" applyBorder="1" applyAlignment="1">
      <alignment vertical="top" wrapText="1"/>
    </xf>
    <xf numFmtId="169" fontId="6" fillId="0" borderId="18" xfId="9" applyNumberFormat="1" applyBorder="1"/>
    <xf numFmtId="0" fontId="20" fillId="0" borderId="0" xfId="13" applyFont="1" applyAlignment="1">
      <alignment vertical="top"/>
    </xf>
    <xf numFmtId="0" fontId="19" fillId="0" borderId="21" xfId="13" applyFont="1" applyBorder="1" applyAlignment="1">
      <alignment horizontal="center" vertical="top"/>
    </xf>
    <xf numFmtId="169" fontId="20" fillId="0" borderId="0" xfId="13" applyNumberFormat="1" applyFont="1" applyAlignment="1">
      <alignment vertical="top"/>
    </xf>
    <xf numFmtId="169" fontId="6" fillId="0" borderId="21" xfId="12" applyNumberFormat="1" applyFont="1" applyBorder="1"/>
    <xf numFmtId="0" fontId="6" fillId="0" borderId="0" xfId="13"/>
    <xf numFmtId="169" fontId="6" fillId="0" borderId="8" xfId="13" applyNumberFormat="1" applyBorder="1"/>
    <xf numFmtId="169" fontId="6" fillId="0" borderId="34" xfId="13" applyNumberFormat="1" applyBorder="1"/>
    <xf numFmtId="169" fontId="6" fillId="0" borderId="35" xfId="9" applyNumberFormat="1" applyBorder="1"/>
    <xf numFmtId="0" fontId="6" fillId="0" borderId="27" xfId="5" applyBorder="1" applyAlignment="1">
      <alignment horizontal="center"/>
    </xf>
    <xf numFmtId="165" fontId="19" fillId="0" borderId="26" xfId="9" applyNumberFormat="1" applyFont="1" applyBorder="1"/>
    <xf numFmtId="165" fontId="19" fillId="0" borderId="36" xfId="9" applyNumberFormat="1" applyFont="1" applyBorder="1"/>
    <xf numFmtId="165" fontId="19" fillId="0" borderId="37" xfId="9" applyNumberFormat="1" applyFont="1" applyBorder="1"/>
    <xf numFmtId="0" fontId="6" fillId="0" borderId="9" xfId="13" applyBorder="1"/>
    <xf numFmtId="39" fontId="6" fillId="0" borderId="0" xfId="9" applyNumberFormat="1" applyAlignment="1">
      <alignment horizontal="left"/>
    </xf>
    <xf numFmtId="0" fontId="19" fillId="0" borderId="0" xfId="13" applyFont="1" applyAlignment="1">
      <alignment horizontal="center"/>
    </xf>
    <xf numFmtId="39" fontId="19" fillId="0" borderId="0" xfId="9" applyNumberFormat="1" applyFont="1"/>
    <xf numFmtId="170" fontId="19" fillId="0" borderId="0" xfId="9" applyNumberFormat="1" applyFont="1"/>
    <xf numFmtId="0" fontId="23" fillId="0" borderId="0" xfId="13" applyFont="1"/>
    <xf numFmtId="0" fontId="19" fillId="0" borderId="0" xfId="13" applyFont="1"/>
    <xf numFmtId="39" fontId="6" fillId="0" borderId="0" xfId="13" applyNumberFormat="1" applyAlignment="1">
      <alignment horizontal="left"/>
    </xf>
    <xf numFmtId="39" fontId="19" fillId="0" borderId="0" xfId="13" applyNumberFormat="1" applyFont="1"/>
    <xf numFmtId="39" fontId="6" fillId="0" borderId="0" xfId="13" applyNumberFormat="1"/>
    <xf numFmtId="170" fontId="6" fillId="0" borderId="0" xfId="9" applyNumberFormat="1"/>
    <xf numFmtId="171" fontId="6" fillId="0" borderId="0" xfId="12" applyNumberFormat="1" applyFont="1"/>
    <xf numFmtId="0" fontId="25" fillId="0" borderId="0" xfId="13" applyFont="1"/>
    <xf numFmtId="171" fontId="25" fillId="0" borderId="0" xfId="12" applyNumberFormat="1" applyFont="1"/>
    <xf numFmtId="0" fontId="19" fillId="3" borderId="0" xfId="13" applyFont="1" applyFill="1" applyAlignment="1">
      <alignment horizontal="center"/>
    </xf>
    <xf numFmtId="171" fontId="19" fillId="3" borderId="0" xfId="12" applyNumberFormat="1" applyFont="1" applyFill="1" applyAlignment="1">
      <alignment horizontal="center"/>
    </xf>
    <xf numFmtId="0" fontId="27" fillId="0" borderId="0" xfId="13" applyFont="1"/>
    <xf numFmtId="0" fontId="24" fillId="0" borderId="5" xfId="13" applyFont="1" applyBorder="1" applyAlignment="1">
      <alignment horizontal="center" vertical="center"/>
    </xf>
    <xf numFmtId="171" fontId="24" fillId="0" borderId="5" xfId="12" applyNumberFormat="1" applyFont="1" applyBorder="1" applyAlignment="1">
      <alignment horizontal="center" vertical="center"/>
    </xf>
    <xf numFmtId="39" fontId="25" fillId="0" borderId="16" xfId="13" applyNumberFormat="1" applyFont="1" applyBorder="1" applyAlignment="1">
      <alignment horizontal="left"/>
    </xf>
    <xf numFmtId="0" fontId="29" fillId="0" borderId="17" xfId="5" applyFont="1" applyBorder="1" applyAlignment="1">
      <alignment wrapText="1"/>
    </xf>
    <xf numFmtId="0" fontId="24" fillId="0" borderId="17" xfId="5" applyFont="1" applyBorder="1" applyAlignment="1">
      <alignment wrapText="1"/>
    </xf>
    <xf numFmtId="166" fontId="24" fillId="0" borderId="17" xfId="5" applyNumberFormat="1" applyFont="1" applyBorder="1" applyAlignment="1">
      <alignment wrapText="1"/>
    </xf>
    <xf numFmtId="166" fontId="24" fillId="0" borderId="17" xfId="12" applyNumberFormat="1" applyFont="1" applyBorder="1" applyAlignment="1">
      <alignment wrapText="1"/>
    </xf>
    <xf numFmtId="166" fontId="24" fillId="0" borderId="17" xfId="13" applyNumberFormat="1" applyFont="1" applyBorder="1"/>
    <xf numFmtId="166" fontId="25" fillId="0" borderId="17" xfId="5" applyNumberFormat="1" applyFont="1" applyBorder="1" applyAlignment="1">
      <alignment wrapText="1"/>
    </xf>
    <xf numFmtId="166" fontId="25" fillId="0" borderId="18" xfId="5" applyNumberFormat="1" applyFont="1" applyBorder="1" applyAlignment="1">
      <alignment wrapText="1"/>
    </xf>
    <xf numFmtId="49" fontId="25" fillId="0" borderId="16" xfId="13" applyNumberFormat="1" applyFont="1" applyBorder="1" applyAlignment="1">
      <alignment horizontal="center"/>
    </xf>
    <xf numFmtId="0" fontId="24" fillId="0" borderId="17" xfId="5" quotePrefix="1" applyFont="1" applyBorder="1" applyAlignment="1">
      <alignment horizontal="center" wrapText="1"/>
    </xf>
    <xf numFmtId="166" fontId="24" fillId="0" borderId="17" xfId="5" quotePrefix="1" applyNumberFormat="1" applyFont="1" applyBorder="1" applyAlignment="1">
      <alignment horizontal="center" wrapText="1"/>
    </xf>
    <xf numFmtId="166" fontId="24" fillId="0" borderId="17" xfId="12" quotePrefix="1" applyNumberFormat="1" applyFont="1" applyBorder="1" applyAlignment="1">
      <alignment horizontal="center" wrapText="1"/>
    </xf>
    <xf numFmtId="166" fontId="27" fillId="0" borderId="17" xfId="13" applyNumberFormat="1" applyFont="1" applyBorder="1"/>
    <xf numFmtId="166" fontId="25" fillId="0" borderId="18" xfId="13" applyNumberFormat="1" applyFont="1" applyBorder="1"/>
    <xf numFmtId="166" fontId="14" fillId="0" borderId="17" xfId="7" applyNumberFormat="1" applyFont="1" applyBorder="1"/>
    <xf numFmtId="0" fontId="25" fillId="0" borderId="17" xfId="5" applyFont="1" applyBorder="1" applyAlignment="1">
      <alignment horizontal="left" wrapText="1"/>
    </xf>
    <xf numFmtId="0" fontId="25" fillId="0" borderId="17" xfId="5" quotePrefix="1" applyFont="1" applyBorder="1" applyAlignment="1">
      <alignment horizontal="center" wrapText="1"/>
    </xf>
    <xf numFmtId="166" fontId="25" fillId="0" borderId="17" xfId="5" quotePrefix="1" applyNumberFormat="1" applyFont="1" applyBorder="1" applyAlignment="1">
      <alignment horizontal="center" wrapText="1"/>
    </xf>
    <xf numFmtId="166" fontId="25" fillId="0" borderId="17" xfId="12" quotePrefix="1" applyNumberFormat="1" applyFont="1" applyBorder="1" applyAlignment="1">
      <alignment horizontal="center" wrapText="1"/>
    </xf>
    <xf numFmtId="166" fontId="25" fillId="0" borderId="17" xfId="7" applyNumberFormat="1" applyFont="1" applyBorder="1"/>
    <xf numFmtId="166" fontId="25" fillId="0" borderId="18" xfId="14" applyNumberFormat="1" applyFont="1" applyBorder="1" applyAlignment="1">
      <alignment horizontal="right"/>
    </xf>
    <xf numFmtId="166" fontId="25" fillId="0" borderId="17" xfId="12" quotePrefix="1" applyNumberFormat="1" applyFont="1" applyBorder="1" applyAlignment="1">
      <alignment horizontal="right" wrapText="1"/>
    </xf>
    <xf numFmtId="0" fontId="27" fillId="0" borderId="0" xfId="13" applyFont="1" applyAlignment="1">
      <alignment vertical="top"/>
    </xf>
    <xf numFmtId="171" fontId="27" fillId="0" borderId="0" xfId="12" applyNumberFormat="1" applyFont="1" applyAlignment="1">
      <alignment vertical="top"/>
    </xf>
    <xf numFmtId="166" fontId="25" fillId="2" borderId="17" xfId="5" quotePrefix="1" applyNumberFormat="1" applyFont="1" applyFill="1" applyBorder="1" applyAlignment="1">
      <alignment horizontal="left" wrapText="1"/>
    </xf>
    <xf numFmtId="166" fontId="25" fillId="2" borderId="17" xfId="12" quotePrefix="1" applyNumberFormat="1" applyFont="1" applyFill="1" applyBorder="1" applyAlignment="1">
      <alignment horizontal="right" wrapText="1"/>
    </xf>
    <xf numFmtId="166" fontId="14" fillId="0" borderId="17" xfId="7" applyNumberFormat="1" applyFont="1" applyFill="1" applyBorder="1"/>
    <xf numFmtId="0" fontId="24" fillId="0" borderId="17" xfId="5" applyFont="1" applyBorder="1" applyAlignment="1">
      <alignment horizontal="left" wrapText="1"/>
    </xf>
    <xf numFmtId="166" fontId="24" fillId="0" borderId="9" xfId="15" applyNumberFormat="1" applyFont="1" applyBorder="1"/>
    <xf numFmtId="166" fontId="24" fillId="0" borderId="17" xfId="5" applyNumberFormat="1" applyFont="1" applyBorder="1" applyAlignment="1">
      <alignment horizontal="left" wrapText="1"/>
    </xf>
    <xf numFmtId="166" fontId="24" fillId="0" borderId="17" xfId="12" applyNumberFormat="1" applyFont="1" applyBorder="1" applyAlignment="1">
      <alignment horizontal="left" wrapText="1"/>
    </xf>
    <xf numFmtId="166" fontId="24" fillId="0" borderId="9" xfId="7" applyNumberFormat="1" applyFont="1" applyBorder="1"/>
    <xf numFmtId="166" fontId="24" fillId="0" borderId="23" xfId="14" applyNumberFormat="1" applyFont="1" applyBorder="1" applyAlignment="1">
      <alignment horizontal="right"/>
    </xf>
    <xf numFmtId="4" fontId="25" fillId="0" borderId="0" xfId="13" applyNumberFormat="1" applyFont="1" applyAlignment="1">
      <alignment vertical="center"/>
    </xf>
    <xf numFmtId="0" fontId="25" fillId="0" borderId="17" xfId="5" applyFont="1" applyBorder="1" applyAlignment="1">
      <alignment wrapText="1"/>
    </xf>
    <xf numFmtId="166" fontId="25" fillId="0" borderId="17" xfId="12" applyNumberFormat="1" applyFont="1" applyBorder="1" applyAlignment="1">
      <alignment wrapText="1"/>
    </xf>
    <xf numFmtId="166" fontId="25" fillId="0" borderId="17" xfId="15" applyNumberFormat="1" applyFont="1" applyBorder="1"/>
    <xf numFmtId="166" fontId="25" fillId="0" borderId="18" xfId="15" applyNumberFormat="1" applyFont="1" applyBorder="1" applyAlignment="1">
      <alignment horizontal="center"/>
    </xf>
    <xf numFmtId="166" fontId="25" fillId="0" borderId="17" xfId="5" quotePrefix="1" applyNumberFormat="1" applyFont="1" applyBorder="1" applyAlignment="1">
      <alignment wrapText="1"/>
    </xf>
    <xf numFmtId="166" fontId="25" fillId="0" borderId="18" xfId="15" applyNumberFormat="1" applyFont="1" applyBorder="1" applyAlignment="1">
      <alignment horizontal="right"/>
    </xf>
    <xf numFmtId="166" fontId="25" fillId="2" borderId="17" xfId="5" quotePrefix="1" applyNumberFormat="1" applyFont="1" applyFill="1" applyBorder="1" applyAlignment="1">
      <alignment wrapText="1"/>
    </xf>
    <xf numFmtId="166" fontId="25" fillId="2" borderId="17" xfId="12" applyNumberFormat="1" applyFont="1" applyFill="1" applyBorder="1" applyAlignment="1">
      <alignment wrapText="1"/>
    </xf>
    <xf numFmtId="0" fontId="24" fillId="0" borderId="17" xfId="5" applyFont="1" applyBorder="1" applyAlignment="1">
      <alignment horizontal="right" wrapText="1"/>
    </xf>
    <xf numFmtId="166" fontId="24" fillId="0" borderId="23" xfId="15" applyNumberFormat="1" applyFont="1" applyBorder="1" applyAlignment="1">
      <alignment horizontal="right"/>
    </xf>
    <xf numFmtId="0" fontId="25" fillId="0" borderId="17" xfId="5" applyFont="1" applyBorder="1" applyAlignment="1">
      <alignment horizontal="left" wrapText="1" indent="1"/>
    </xf>
    <xf numFmtId="166" fontId="24" fillId="0" borderId="17" xfId="12" quotePrefix="1" applyNumberFormat="1" applyFont="1" applyBorder="1" applyAlignment="1">
      <alignment horizontal="right" wrapText="1"/>
    </xf>
    <xf numFmtId="166" fontId="24" fillId="0" borderId="17" xfId="5" quotePrefix="1" applyNumberFormat="1" applyFont="1" applyBorder="1" applyAlignment="1">
      <alignment horizontal="right" wrapText="1"/>
    </xf>
    <xf numFmtId="166" fontId="25" fillId="0" borderId="17" xfId="12" applyNumberFormat="1" applyFont="1" applyBorder="1" applyAlignment="1">
      <alignment horizontal="right" wrapText="1"/>
    </xf>
    <xf numFmtId="166" fontId="25" fillId="0" borderId="17" xfId="5" quotePrefix="1" applyNumberFormat="1" applyFont="1" applyBorder="1" applyAlignment="1">
      <alignment horizontal="right" wrapText="1"/>
    </xf>
    <xf numFmtId="166" fontId="25" fillId="0" borderId="17" xfId="5" applyNumberFormat="1" applyFont="1" applyBorder="1" applyAlignment="1">
      <alignment horizontal="right" wrapText="1"/>
    </xf>
    <xf numFmtId="166" fontId="24" fillId="0" borderId="17" xfId="12" applyNumberFormat="1" applyFont="1" applyBorder="1" applyAlignment="1">
      <alignment horizontal="right" wrapText="1"/>
    </xf>
    <xf numFmtId="166" fontId="24" fillId="0" borderId="17" xfId="5" applyNumberFormat="1" applyFont="1" applyBorder="1" applyAlignment="1">
      <alignment horizontal="right" wrapText="1"/>
    </xf>
    <xf numFmtId="166" fontId="25" fillId="4" borderId="17" xfId="5" quotePrefix="1" applyNumberFormat="1" applyFont="1" applyFill="1" applyBorder="1" applyAlignment="1">
      <alignment horizontal="left" wrapText="1"/>
    </xf>
    <xf numFmtId="166" fontId="25" fillId="4" borderId="17" xfId="12" quotePrefix="1" applyNumberFormat="1" applyFont="1" applyFill="1" applyBorder="1" applyAlignment="1">
      <alignment horizontal="right" wrapText="1"/>
    </xf>
    <xf numFmtId="171" fontId="1" fillId="0" borderId="0" xfId="12" applyNumberFormat="1" applyFont="1"/>
    <xf numFmtId="4" fontId="25" fillId="2" borderId="0" xfId="13" applyNumberFormat="1" applyFont="1" applyFill="1" applyAlignment="1">
      <alignment vertical="center"/>
    </xf>
    <xf numFmtId="0" fontId="24" fillId="0" borderId="17" xfId="5" applyFont="1" applyBorder="1" applyAlignment="1">
      <alignment horizontal="left" vertical="center" wrapText="1"/>
    </xf>
    <xf numFmtId="0" fontId="24" fillId="0" borderId="17" xfId="5" applyFont="1" applyBorder="1" applyAlignment="1">
      <alignment vertical="center" wrapText="1"/>
    </xf>
    <xf numFmtId="166" fontId="24" fillId="0" borderId="24" xfId="7" applyNumberFormat="1" applyFont="1" applyBorder="1" applyAlignment="1">
      <alignment vertical="center"/>
    </xf>
    <xf numFmtId="166" fontId="24" fillId="0" borderId="17" xfId="5" applyNumberFormat="1" applyFont="1" applyBorder="1" applyAlignment="1">
      <alignment vertical="center" wrapText="1"/>
    </xf>
    <xf numFmtId="166" fontId="24" fillId="0" borderId="17" xfId="12" applyNumberFormat="1" applyFont="1" applyBorder="1" applyAlignment="1">
      <alignment horizontal="right" vertical="center" wrapText="1"/>
    </xf>
    <xf numFmtId="166" fontId="24" fillId="0" borderId="17" xfId="5" applyNumberFormat="1" applyFont="1" applyBorder="1" applyAlignment="1">
      <alignment horizontal="right" vertical="center" wrapText="1"/>
    </xf>
    <xf numFmtId="166" fontId="24" fillId="0" borderId="25" xfId="15" applyNumberFormat="1" applyFont="1" applyBorder="1" applyAlignment="1">
      <alignment horizontal="right" vertical="center"/>
    </xf>
    <xf numFmtId="171" fontId="25" fillId="0" borderId="0" xfId="12" applyNumberFormat="1" applyFont="1" applyAlignment="1">
      <alignment vertical="center"/>
    </xf>
    <xf numFmtId="0" fontId="25" fillId="0" borderId="0" xfId="13" applyFont="1" applyAlignment="1">
      <alignment vertical="center"/>
    </xf>
    <xf numFmtId="166" fontId="25" fillId="4" borderId="17" xfId="5" quotePrefix="1" applyNumberFormat="1" applyFont="1" applyFill="1" applyBorder="1" applyAlignment="1">
      <alignment horizontal="left"/>
    </xf>
    <xf numFmtId="166" fontId="25" fillId="4" borderId="17" xfId="5" quotePrefix="1" applyNumberFormat="1" applyFont="1" applyFill="1" applyBorder="1" applyAlignment="1">
      <alignment horizontal="left" vertical="center"/>
    </xf>
    <xf numFmtId="166" fontId="25" fillId="0" borderId="17" xfId="5" quotePrefix="1" applyNumberFormat="1" applyFont="1" applyBorder="1" applyAlignment="1">
      <alignment horizontal="left" wrapText="1"/>
    </xf>
    <xf numFmtId="166" fontId="25" fillId="0" borderId="17" xfId="12" quotePrefix="1" applyNumberFormat="1" applyFont="1" applyFill="1" applyBorder="1" applyAlignment="1">
      <alignment horizontal="right" wrapText="1"/>
    </xf>
    <xf numFmtId="171" fontId="27" fillId="0" borderId="0" xfId="12" applyNumberFormat="1" applyFont="1"/>
    <xf numFmtId="4" fontId="27" fillId="0" borderId="0" xfId="13" applyNumberFormat="1" applyFont="1"/>
    <xf numFmtId="4" fontId="30" fillId="0" borderId="0" xfId="13" applyNumberFormat="1" applyFont="1"/>
    <xf numFmtId="166" fontId="25" fillId="0" borderId="17" xfId="5" quotePrefix="1" applyNumberFormat="1" applyFont="1" applyBorder="1" applyAlignment="1">
      <alignment horizontal="left"/>
    </xf>
    <xf numFmtId="166" fontId="25" fillId="2" borderId="17" xfId="5" quotePrefix="1" applyNumberFormat="1" applyFont="1" applyFill="1" applyBorder="1" applyAlignment="1">
      <alignment horizontal="left"/>
    </xf>
    <xf numFmtId="171" fontId="30" fillId="0" borderId="0" xfId="12" applyNumberFormat="1" applyFont="1"/>
    <xf numFmtId="166" fontId="24" fillId="0" borderId="9" xfId="15" applyNumberFormat="1" applyFont="1" applyBorder="1" applyAlignment="1">
      <alignment horizontal="right"/>
    </xf>
    <xf numFmtId="39" fontId="27" fillId="0" borderId="0" xfId="13" applyNumberFormat="1" applyFont="1"/>
    <xf numFmtId="166" fontId="25" fillId="0" borderId="17" xfId="5" applyNumberFormat="1" applyFont="1" applyBorder="1" applyAlignment="1">
      <alignment horizontal="center" wrapText="1"/>
    </xf>
    <xf numFmtId="166" fontId="25" fillId="0" borderId="18" xfId="15" quotePrefix="1" applyNumberFormat="1" applyFont="1" applyBorder="1" applyAlignment="1">
      <alignment horizontal="right"/>
    </xf>
    <xf numFmtId="166" fontId="24" fillId="0" borderId="9" xfId="5" quotePrefix="1" applyNumberFormat="1" applyFont="1" applyBorder="1" applyAlignment="1">
      <alignment horizontal="center" wrapText="1"/>
    </xf>
    <xf numFmtId="166" fontId="24" fillId="0" borderId="9" xfId="12" quotePrefix="1" applyNumberFormat="1" applyFont="1" applyBorder="1" applyAlignment="1">
      <alignment horizontal="center" wrapText="1"/>
    </xf>
    <xf numFmtId="166" fontId="24" fillId="0" borderId="18" xfId="15" quotePrefix="1" applyNumberFormat="1" applyFont="1" applyBorder="1" applyAlignment="1">
      <alignment horizontal="right"/>
    </xf>
    <xf numFmtId="166" fontId="24" fillId="0" borderId="17" xfId="12" applyNumberFormat="1" applyFont="1" applyBorder="1" applyAlignment="1">
      <alignment vertical="center" wrapText="1"/>
    </xf>
    <xf numFmtId="0" fontId="27" fillId="0" borderId="0" xfId="13" applyFont="1" applyAlignment="1">
      <alignment vertical="center"/>
    </xf>
    <xf numFmtId="171" fontId="27" fillId="0" borderId="0" xfId="12" applyNumberFormat="1" applyFont="1" applyAlignment="1">
      <alignment vertical="center"/>
    </xf>
    <xf numFmtId="0" fontId="24" fillId="0" borderId="17" xfId="5" applyFont="1" applyBorder="1" applyAlignment="1">
      <alignment horizontal="center" wrapText="1"/>
    </xf>
    <xf numFmtId="166" fontId="24" fillId="0" borderId="17" xfId="5" applyNumberFormat="1" applyFont="1" applyBorder="1" applyAlignment="1">
      <alignment horizontal="center" wrapText="1"/>
    </xf>
    <xf numFmtId="166" fontId="24" fillId="0" borderId="17" xfId="12" applyNumberFormat="1" applyFont="1" applyBorder="1" applyAlignment="1">
      <alignment horizontal="center" wrapText="1"/>
    </xf>
    <xf numFmtId="166" fontId="25" fillId="0" borderId="17" xfId="5" applyNumberFormat="1" applyFont="1" applyBorder="1" applyAlignment="1">
      <alignment horizontal="left" wrapText="1"/>
    </xf>
    <xf numFmtId="166" fontId="25" fillId="0" borderId="17" xfId="12" applyNumberFormat="1" applyFont="1" applyBorder="1" applyAlignment="1">
      <alignment horizontal="left" wrapText="1"/>
    </xf>
    <xf numFmtId="166" fontId="25" fillId="4" borderId="17" xfId="5" quotePrefix="1" applyNumberFormat="1" applyFont="1" applyFill="1" applyBorder="1" applyAlignment="1">
      <alignment wrapText="1"/>
    </xf>
    <xf numFmtId="166" fontId="25" fillId="4" borderId="17" xfId="12" applyNumberFormat="1" applyFont="1" applyFill="1" applyBorder="1" applyAlignment="1">
      <alignment wrapText="1"/>
    </xf>
    <xf numFmtId="0" fontId="24" fillId="0" borderId="17" xfId="5" applyFont="1" applyBorder="1" applyAlignment="1">
      <alignment horizontal="left" wrapText="1" indent="2"/>
    </xf>
    <xf numFmtId="166" fontId="24" fillId="0" borderId="23" xfId="15" quotePrefix="1" applyNumberFormat="1" applyFont="1" applyBorder="1" applyAlignment="1">
      <alignment horizontal="right"/>
    </xf>
    <xf numFmtId="0" fontId="24" fillId="0" borderId="26" xfId="5" applyFont="1" applyBorder="1" applyAlignment="1">
      <alignment horizontal="left" wrapText="1"/>
    </xf>
    <xf numFmtId="0" fontId="24" fillId="0" borderId="26" xfId="5" quotePrefix="1" applyFont="1" applyBorder="1" applyAlignment="1">
      <alignment horizontal="center" wrapText="1"/>
    </xf>
    <xf numFmtId="166" fontId="24" fillId="0" borderId="26" xfId="7" applyNumberFormat="1" applyFont="1" applyBorder="1"/>
    <xf numFmtId="166" fontId="24" fillId="0" borderId="26" xfId="5" applyNumberFormat="1" applyFont="1" applyBorder="1" applyAlignment="1">
      <alignment horizontal="center" wrapText="1"/>
    </xf>
    <xf numFmtId="166" fontId="24" fillId="0" borderId="26" xfId="12" applyNumberFormat="1" applyFont="1" applyBorder="1" applyAlignment="1">
      <alignment horizontal="center" wrapText="1"/>
    </xf>
    <xf numFmtId="166" fontId="24" fillId="0" borderId="37" xfId="15" applyNumberFormat="1" applyFont="1" applyBorder="1" applyAlignment="1">
      <alignment horizontal="right"/>
    </xf>
    <xf numFmtId="0" fontId="25" fillId="0" borderId="9" xfId="13" applyFont="1" applyBorder="1"/>
    <xf numFmtId="39" fontId="25" fillId="0" borderId="0" xfId="7" applyNumberFormat="1" applyFont="1" applyAlignment="1">
      <alignment horizontal="left"/>
    </xf>
    <xf numFmtId="0" fontId="24" fillId="0" borderId="0" xfId="13" applyFont="1" applyAlignment="1">
      <alignment horizontal="center"/>
    </xf>
    <xf numFmtId="171" fontId="24" fillId="0" borderId="0" xfId="12" applyNumberFormat="1" applyFont="1" applyAlignment="1">
      <alignment horizontal="center"/>
    </xf>
    <xf numFmtId="39" fontId="25" fillId="0" borderId="0" xfId="7" applyNumberFormat="1" applyFont="1"/>
    <xf numFmtId="170" fontId="25" fillId="0" borderId="0" xfId="7" applyNumberFormat="1" applyFont="1"/>
    <xf numFmtId="0" fontId="24" fillId="0" borderId="0" xfId="13" applyFont="1"/>
    <xf numFmtId="171" fontId="24" fillId="0" borderId="0" xfId="12" applyNumberFormat="1" applyFont="1"/>
    <xf numFmtId="39" fontId="24" fillId="0" borderId="0" xfId="7" applyNumberFormat="1" applyFont="1"/>
    <xf numFmtId="39" fontId="24" fillId="0" borderId="0" xfId="7" applyNumberFormat="1" applyFont="1" applyAlignment="1">
      <alignment horizontal="center"/>
    </xf>
    <xf numFmtId="39" fontId="25" fillId="0" borderId="0" xfId="13" applyNumberFormat="1" applyFont="1" applyAlignment="1">
      <alignment horizontal="left"/>
    </xf>
    <xf numFmtId="39" fontId="24" fillId="0" borderId="0" xfId="13" applyNumberFormat="1" applyFont="1"/>
    <xf numFmtId="170" fontId="24" fillId="0" borderId="0" xfId="7" applyNumberFormat="1" applyFont="1"/>
    <xf numFmtId="0" fontId="31" fillId="0" borderId="0" xfId="13" applyFont="1"/>
    <xf numFmtId="39" fontId="25" fillId="0" borderId="0" xfId="13" applyNumberFormat="1" applyFont="1"/>
    <xf numFmtId="0" fontId="32" fillId="0" borderId="0" xfId="16" applyFont="1" applyAlignment="1">
      <alignment vertical="top"/>
    </xf>
    <xf numFmtId="0" fontId="32" fillId="0" borderId="0" xfId="16" applyFont="1" applyAlignment="1">
      <alignment horizontal="center" vertical="top"/>
    </xf>
    <xf numFmtId="0" fontId="1" fillId="0" borderId="0" xfId="16" applyAlignment="1">
      <alignment vertical="center"/>
    </xf>
    <xf numFmtId="165" fontId="13" fillId="0" borderId="0" xfId="17" applyNumberFormat="1" applyFont="1"/>
    <xf numFmtId="0" fontId="1" fillId="0" borderId="0" xfId="16"/>
    <xf numFmtId="0" fontId="3" fillId="0" borderId="0" xfId="16" applyFont="1"/>
    <xf numFmtId="0" fontId="35" fillId="0" borderId="0" xfId="16" applyFont="1" applyAlignment="1">
      <alignment vertical="top"/>
    </xf>
    <xf numFmtId="4" fontId="5" fillId="0" borderId="0" xfId="18" applyNumberFormat="1">
      <alignment vertical="top"/>
    </xf>
    <xf numFmtId="0" fontId="10" fillId="0" borderId="8" xfId="16" applyFont="1" applyBorder="1" applyAlignment="1">
      <alignment horizontal="center" vertical="center"/>
    </xf>
    <xf numFmtId="0" fontId="10" fillId="0" borderId="34" xfId="16" applyFont="1" applyBorder="1" applyAlignment="1">
      <alignment vertical="center" wrapText="1"/>
    </xf>
    <xf numFmtId="0" fontId="10" fillId="0" borderId="8" xfId="16" applyFont="1" applyBorder="1" applyAlignment="1">
      <alignment horizontal="left" vertical="center" wrapText="1"/>
    </xf>
    <xf numFmtId="166" fontId="10" fillId="0" borderId="8" xfId="16" applyNumberFormat="1" applyFont="1" applyBorder="1" applyAlignment="1">
      <alignment vertical="center"/>
    </xf>
    <xf numFmtId="39" fontId="10" fillId="0" borderId="8" xfId="16" applyNumberFormat="1" applyFont="1" applyBorder="1" applyAlignment="1">
      <alignment horizontal="center" vertical="center"/>
    </xf>
    <xf numFmtId="39" fontId="10" fillId="0" borderId="8" xfId="16" applyNumberFormat="1" applyFont="1" applyBorder="1" applyAlignment="1">
      <alignment vertical="center"/>
    </xf>
    <xf numFmtId="166" fontId="10" fillId="0" borderId="8" xfId="19" applyNumberFormat="1" applyFont="1" applyBorder="1" applyAlignment="1">
      <alignment vertical="center"/>
    </xf>
    <xf numFmtId="39" fontId="1" fillId="0" borderId="0" xfId="16" applyNumberFormat="1"/>
    <xf numFmtId="0" fontId="10" fillId="0" borderId="9" xfId="16" applyFont="1" applyBorder="1" applyAlignment="1">
      <alignment horizontal="center" vertical="center"/>
    </xf>
    <xf numFmtId="0" fontId="10" fillId="0" borderId="10" xfId="16" applyFont="1" applyBorder="1" applyAlignment="1">
      <alignment vertical="center" wrapText="1"/>
    </xf>
    <xf numFmtId="0" fontId="10" fillId="0" borderId="9" xfId="16" applyFont="1" applyBorder="1" applyAlignment="1">
      <alignment vertical="center"/>
    </xf>
    <xf numFmtId="166" fontId="10" fillId="0" borderId="9" xfId="16" applyNumberFormat="1" applyFont="1" applyBorder="1" applyAlignment="1">
      <alignment vertical="center"/>
    </xf>
    <xf numFmtId="39" fontId="10" fillId="0" borderId="9" xfId="16" applyNumberFormat="1" applyFont="1" applyBorder="1" applyAlignment="1">
      <alignment horizontal="center" vertical="center"/>
    </xf>
    <xf numFmtId="39" fontId="10" fillId="0" borderId="9" xfId="16" applyNumberFormat="1" applyFont="1" applyBorder="1" applyAlignment="1">
      <alignment vertical="center"/>
    </xf>
    <xf numFmtId="166" fontId="10" fillId="0" borderId="9" xfId="19" applyNumberFormat="1" applyFont="1" applyBorder="1" applyAlignment="1">
      <alignment vertical="center"/>
    </xf>
    <xf numFmtId="165" fontId="13" fillId="0" borderId="0" xfId="17" applyNumberFormat="1" applyFont="1" applyAlignment="1">
      <alignment horizontal="center" vertical="center"/>
    </xf>
    <xf numFmtId="39" fontId="22" fillId="0" borderId="0" xfId="16" applyNumberFormat="1" applyFont="1" applyAlignment="1">
      <alignment vertical="center"/>
    </xf>
    <xf numFmtId="39" fontId="13" fillId="0" borderId="0" xfId="16" applyNumberFormat="1" applyFont="1" applyAlignment="1">
      <alignment vertical="center"/>
    </xf>
    <xf numFmtId="39" fontId="5" fillId="0" borderId="0" xfId="16" applyNumberFormat="1" applyFont="1" applyAlignment="1">
      <alignment vertical="center"/>
    </xf>
    <xf numFmtId="0" fontId="10" fillId="0" borderId="9" xfId="16" applyFont="1" applyBorder="1" applyAlignment="1">
      <alignment horizontal="center" vertical="center" wrapText="1"/>
    </xf>
    <xf numFmtId="0" fontId="1" fillId="0" borderId="0" xfId="16" quotePrefix="1" applyAlignment="1">
      <alignment horizontal="center" vertical="center"/>
    </xf>
    <xf numFmtId="165" fontId="13" fillId="0" borderId="0" xfId="17" applyNumberFormat="1" applyFont="1" applyAlignment="1">
      <alignment vertical="center"/>
    </xf>
    <xf numFmtId="167" fontId="1" fillId="0" borderId="0" xfId="16" applyNumberFormat="1" applyAlignment="1">
      <alignment vertical="center"/>
    </xf>
    <xf numFmtId="43" fontId="1" fillId="0" borderId="0" xfId="16" applyNumberFormat="1" applyAlignment="1">
      <alignment vertical="center"/>
    </xf>
    <xf numFmtId="0" fontId="3" fillId="0" borderId="0" xfId="16" applyFont="1" applyAlignment="1">
      <alignment vertical="center"/>
    </xf>
    <xf numFmtId="0" fontId="11" fillId="0" borderId="10" xfId="16" applyFont="1" applyBorder="1" applyAlignment="1">
      <alignment vertical="center" wrapText="1"/>
    </xf>
    <xf numFmtId="166" fontId="11" fillId="0" borderId="9" xfId="16" applyNumberFormat="1" applyFont="1" applyBorder="1" applyAlignment="1">
      <alignment vertical="center"/>
    </xf>
    <xf numFmtId="39" fontId="11" fillId="0" borderId="9" xfId="16" quotePrefix="1" applyNumberFormat="1" applyFont="1" applyBorder="1" applyAlignment="1">
      <alignment horizontal="center" vertical="center"/>
    </xf>
    <xf numFmtId="39" fontId="11" fillId="0" borderId="9" xfId="16" applyNumberFormat="1" applyFont="1" applyBorder="1" applyAlignment="1">
      <alignment vertical="center"/>
    </xf>
    <xf numFmtId="39" fontId="11" fillId="0" borderId="9" xfId="16" quotePrefix="1" applyNumberFormat="1" applyFont="1" applyBorder="1" applyAlignment="1">
      <alignment vertical="center"/>
    </xf>
    <xf numFmtId="166" fontId="11" fillId="0" borderId="9" xfId="19" applyNumberFormat="1" applyFont="1" applyBorder="1" applyAlignment="1">
      <alignment vertical="center"/>
    </xf>
    <xf numFmtId="166" fontId="36" fillId="5" borderId="40" xfId="18" applyNumberFormat="1" applyFont="1" applyFill="1" applyBorder="1" applyAlignment="1">
      <alignment vertical="top" wrapText="1"/>
    </xf>
    <xf numFmtId="0" fontId="11" fillId="0" borderId="9" xfId="16" applyFont="1" applyBorder="1" applyAlignment="1">
      <alignment vertical="center"/>
    </xf>
    <xf numFmtId="39" fontId="11" fillId="0" borderId="9" xfId="16" applyNumberFormat="1" applyFont="1" applyBorder="1" applyAlignment="1">
      <alignment horizontal="center" vertical="center"/>
    </xf>
    <xf numFmtId="166" fontId="36" fillId="5" borderId="41" xfId="18" applyNumberFormat="1" applyFont="1" applyFill="1" applyBorder="1" applyAlignment="1">
      <alignment vertical="top" wrapText="1"/>
    </xf>
    <xf numFmtId="0" fontId="11" fillId="0" borderId="9" xfId="16" applyFont="1" applyBorder="1" applyAlignment="1">
      <alignment horizontal="left" vertical="center" wrapText="1"/>
    </xf>
    <xf numFmtId="166" fontId="11" fillId="0" borderId="9" xfId="16" applyNumberFormat="1" applyFont="1" applyBorder="1" applyAlignment="1">
      <alignment vertical="center" wrapText="1"/>
    </xf>
    <xf numFmtId="0" fontId="11" fillId="0" borderId="9" xfId="16" applyFont="1" applyBorder="1" applyAlignment="1">
      <alignment horizontal="left" vertical="center" wrapText="1" readingOrder="1"/>
    </xf>
    <xf numFmtId="166" fontId="11" fillId="0" borderId="9" xfId="20" applyNumberFormat="1" applyFont="1" applyBorder="1" applyAlignment="1">
      <alignment vertical="center"/>
    </xf>
    <xf numFmtId="4" fontId="37" fillId="0" borderId="0" xfId="18" applyNumberFormat="1" applyFont="1">
      <alignment vertical="top"/>
    </xf>
    <xf numFmtId="165" fontId="1" fillId="0" borderId="0" xfId="21" applyNumberFormat="1" applyFont="1" applyAlignment="1">
      <alignment vertical="center"/>
    </xf>
    <xf numFmtId="0" fontId="11" fillId="0" borderId="8" xfId="16" applyFont="1" applyBorder="1" applyAlignment="1">
      <alignment vertical="center" wrapText="1"/>
    </xf>
    <xf numFmtId="0" fontId="11" fillId="0" borderId="8" xfId="16" applyFont="1" applyBorder="1" applyAlignment="1">
      <alignment horizontal="left" vertical="center" wrapText="1" readingOrder="1"/>
    </xf>
    <xf numFmtId="39" fontId="11" fillId="0" borderId="8" xfId="16" applyNumberFormat="1" applyFont="1" applyBorder="1" applyAlignment="1">
      <alignment horizontal="center" vertical="center"/>
    </xf>
    <xf numFmtId="39" fontId="11" fillId="0" borderId="8" xfId="16" applyNumberFormat="1" applyFont="1" applyBorder="1" applyAlignment="1">
      <alignment vertical="center"/>
    </xf>
    <xf numFmtId="39" fontId="11" fillId="0" borderId="8" xfId="16" quotePrefix="1" applyNumberFormat="1" applyFont="1" applyBorder="1" applyAlignment="1">
      <alignment horizontal="center" vertical="center"/>
    </xf>
    <xf numFmtId="39" fontId="11" fillId="4" borderId="8" xfId="16" quotePrefix="1" applyNumberFormat="1" applyFont="1" applyFill="1" applyBorder="1" applyAlignment="1">
      <alignment vertical="center"/>
    </xf>
    <xf numFmtId="39" fontId="11" fillId="4" borderId="8" xfId="16" applyNumberFormat="1" applyFont="1" applyFill="1" applyBorder="1" applyAlignment="1">
      <alignment vertical="center"/>
    </xf>
    <xf numFmtId="39" fontId="11" fillId="4" borderId="8" xfId="16" quotePrefix="1" applyNumberFormat="1" applyFont="1" applyFill="1" applyBorder="1" applyAlignment="1">
      <alignment horizontal="center" vertical="center"/>
    </xf>
    <xf numFmtId="39" fontId="11" fillId="0" borderId="8" xfId="16" quotePrefix="1" applyNumberFormat="1" applyFont="1" applyBorder="1" applyAlignment="1">
      <alignment vertical="center"/>
    </xf>
    <xf numFmtId="0" fontId="11" fillId="0" borderId="34" xfId="16" applyFont="1" applyBorder="1" applyAlignment="1">
      <alignment vertical="center" wrapText="1"/>
    </xf>
    <xf numFmtId="166" fontId="11" fillId="0" borderId="8" xfId="16" applyNumberFormat="1" applyFont="1" applyBorder="1" applyAlignment="1">
      <alignment vertical="center" wrapText="1"/>
    </xf>
    <xf numFmtId="0" fontId="11" fillId="0" borderId="8" xfId="16" applyFont="1" applyBorder="1" applyAlignment="1">
      <alignment horizontal="center" vertical="center"/>
    </xf>
    <xf numFmtId="0" fontId="10" fillId="0" borderId="34" xfId="16" applyFont="1" applyBorder="1" applyAlignment="1">
      <alignment horizontal="left" vertical="center" wrapText="1" readingOrder="1"/>
    </xf>
    <xf numFmtId="0" fontId="10" fillId="0" borderId="8" xfId="16" applyFont="1" applyBorder="1" applyAlignment="1">
      <alignment horizontal="left" vertical="center" wrapText="1" readingOrder="1"/>
    </xf>
    <xf numFmtId="165" fontId="38" fillId="0" borderId="0" xfId="17" applyNumberFormat="1" applyFont="1" applyAlignment="1">
      <alignment vertical="center"/>
    </xf>
    <xf numFmtId="166" fontId="39" fillId="5" borderId="42" xfId="18" applyNumberFormat="1" applyFont="1" applyFill="1" applyBorder="1" applyAlignment="1">
      <alignment horizontal="right" vertical="top" wrapText="1"/>
    </xf>
    <xf numFmtId="165" fontId="1" fillId="0" borderId="0" xfId="17" applyNumberFormat="1" applyFont="1"/>
    <xf numFmtId="165" fontId="1" fillId="0" borderId="0" xfId="17" applyNumberFormat="1" applyFont="1" applyAlignment="1">
      <alignment horizontal="center"/>
    </xf>
    <xf numFmtId="4" fontId="1" fillId="0" borderId="0" xfId="16" applyNumberFormat="1"/>
    <xf numFmtId="167" fontId="1" fillId="0" borderId="0" xfId="16" applyNumberFormat="1"/>
    <xf numFmtId="165" fontId="13" fillId="0" borderId="0" xfId="17" applyNumberFormat="1" applyFont="1" applyAlignment="1">
      <alignment horizontal="center"/>
    </xf>
    <xf numFmtId="0" fontId="1" fillId="0" borderId="0" xfId="16" applyAlignment="1">
      <alignment horizontal="center"/>
    </xf>
    <xf numFmtId="165" fontId="4" fillId="0" borderId="0" xfId="21" applyNumberFormat="1" applyFont="1" applyFill="1" applyAlignment="1"/>
    <xf numFmtId="43" fontId="41" fillId="0" borderId="0" xfId="3" applyNumberFormat="1" applyFont="1" applyAlignment="1">
      <alignment horizontal="center"/>
    </xf>
    <xf numFmtId="0" fontId="41" fillId="0" borderId="0" xfId="3" applyFont="1" applyAlignment="1">
      <alignment horizontal="center"/>
    </xf>
    <xf numFmtId="4" fontId="42" fillId="0" borderId="0" xfId="3" applyNumberFormat="1" applyFont="1" applyAlignment="1">
      <alignment horizontal="center"/>
    </xf>
    <xf numFmtId="0" fontId="43" fillId="0" borderId="0" xfId="3" applyFont="1" applyAlignment="1">
      <alignment horizontal="center"/>
    </xf>
    <xf numFmtId="0" fontId="12" fillId="0" borderId="0" xfId="3" applyFont="1" applyAlignment="1">
      <alignment horizontal="center"/>
    </xf>
    <xf numFmtId="0" fontId="21" fillId="0" borderId="0" xfId="5" quotePrefix="1" applyFont="1" applyAlignment="1">
      <alignment horizontal="center"/>
    </xf>
    <xf numFmtId="0" fontId="21" fillId="0" borderId="0" xfId="5" applyFont="1"/>
    <xf numFmtId="0" fontId="21" fillId="0" borderId="0" xfId="5" applyFont="1" applyAlignment="1">
      <alignment horizontal="center"/>
    </xf>
    <xf numFmtId="167" fontId="21" fillId="0" borderId="0" xfId="10" applyFont="1"/>
    <xf numFmtId="0" fontId="44" fillId="0" borderId="0" xfId="5" applyFont="1"/>
    <xf numFmtId="0" fontId="45" fillId="0" borderId="0" xfId="5" applyFont="1" applyAlignment="1">
      <alignment horizontal="right"/>
    </xf>
    <xf numFmtId="0" fontId="9" fillId="0" borderId="4" xfId="5" applyFont="1" applyBorder="1" applyAlignment="1">
      <alignment horizontal="center" vertical="center" wrapText="1"/>
    </xf>
    <xf numFmtId="0" fontId="21" fillId="0" borderId="16" xfId="5" applyFont="1" applyBorder="1" applyAlignment="1">
      <alignment horizontal="center"/>
    </xf>
    <xf numFmtId="0" fontId="6" fillId="0" borderId="21" xfId="5" applyBorder="1" applyAlignment="1">
      <alignment horizontal="center" wrapText="1"/>
    </xf>
    <xf numFmtId="0" fontId="6" fillId="0" borderId="22" xfId="5" applyBorder="1" applyAlignment="1">
      <alignment horizontal="center" wrapText="1"/>
    </xf>
    <xf numFmtId="0" fontId="21" fillId="0" borderId="17" xfId="5" applyFont="1" applyBorder="1" applyAlignment="1">
      <alignment horizontal="center"/>
    </xf>
    <xf numFmtId="166" fontId="21" fillId="0" borderId="21" xfId="5" applyNumberFormat="1" applyFont="1" applyBorder="1" applyAlignment="1">
      <alignment horizontal="center"/>
    </xf>
    <xf numFmtId="166" fontId="21" fillId="0" borderId="18" xfId="5" applyNumberFormat="1" applyFont="1" applyBorder="1" applyAlignment="1">
      <alignment horizontal="center"/>
    </xf>
    <xf numFmtId="0" fontId="9" fillId="0" borderId="16" xfId="5" applyFont="1" applyBorder="1" applyAlignment="1">
      <alignment horizontal="center"/>
    </xf>
    <xf numFmtId="49" fontId="46" fillId="0" borderId="17" xfId="13" applyNumberFormat="1" applyFont="1" applyBorder="1" applyAlignment="1">
      <alignment horizontal="center" vertical="center"/>
    </xf>
    <xf numFmtId="166" fontId="46" fillId="0" borderId="17" xfId="13" applyNumberFormat="1" applyFont="1" applyBorder="1" applyAlignment="1">
      <alignment horizontal="center" vertical="center"/>
    </xf>
    <xf numFmtId="166" fontId="9" fillId="0" borderId="17" xfId="5" applyNumberFormat="1" applyFont="1" applyBorder="1"/>
    <xf numFmtId="166" fontId="9" fillId="0" borderId="18" xfId="5" applyNumberFormat="1" applyFont="1" applyBorder="1"/>
    <xf numFmtId="0" fontId="9" fillId="0" borderId="0" xfId="5" applyFont="1"/>
    <xf numFmtId="167" fontId="9" fillId="0" borderId="0" xfId="10" applyFont="1"/>
    <xf numFmtId="164" fontId="6" fillId="0" borderId="21" xfId="9" applyFont="1" applyBorder="1" applyAlignment="1">
      <alignment horizontal="left" vertical="top" wrapText="1"/>
    </xf>
    <xf numFmtId="164" fontId="6" fillId="0" borderId="22" xfId="9" applyFont="1" applyBorder="1" applyAlignment="1">
      <alignment horizontal="left" vertical="top" wrapText="1"/>
    </xf>
    <xf numFmtId="166" fontId="21" fillId="0" borderId="17" xfId="5" applyNumberFormat="1" applyFont="1" applyBorder="1"/>
    <xf numFmtId="166" fontId="21" fillId="0" borderId="18" xfId="5" applyNumberFormat="1" applyFont="1" applyBorder="1"/>
    <xf numFmtId="49" fontId="47" fillId="0" borderId="17" xfId="13" applyNumberFormat="1" applyFont="1" applyBorder="1" applyAlignment="1">
      <alignment horizontal="center" vertical="center"/>
    </xf>
    <xf numFmtId="166" fontId="21" fillId="0" borderId="17" xfId="9" applyNumberFormat="1" applyFont="1" applyBorder="1"/>
    <xf numFmtId="166" fontId="21" fillId="0" borderId="17" xfId="9" quotePrefix="1" applyNumberFormat="1" applyFont="1" applyBorder="1"/>
    <xf numFmtId="166" fontId="21" fillId="0" borderId="18" xfId="9" applyNumberFormat="1" applyFont="1" applyBorder="1"/>
    <xf numFmtId="165" fontId="21" fillId="0" borderId="0" xfId="5" applyNumberFormat="1" applyFont="1"/>
    <xf numFmtId="164" fontId="21" fillId="0" borderId="0" xfId="9" applyFont="1"/>
    <xf numFmtId="164" fontId="21" fillId="0" borderId="0" xfId="5" applyNumberFormat="1" applyFont="1"/>
    <xf numFmtId="166" fontId="21" fillId="0" borderId="17" xfId="9" applyNumberFormat="1" applyFont="1" applyFill="1" applyBorder="1"/>
    <xf numFmtId="166" fontId="21" fillId="0" borderId="18" xfId="9" applyNumberFormat="1" applyFont="1" applyFill="1" applyBorder="1"/>
    <xf numFmtId="166" fontId="21" fillId="0" borderId="18" xfId="10" applyNumberFormat="1" applyFont="1" applyFill="1" applyBorder="1"/>
    <xf numFmtId="166" fontId="21" fillId="6" borderId="17" xfId="9" quotePrefix="1" applyNumberFormat="1" applyFont="1" applyFill="1" applyBorder="1"/>
    <xf numFmtId="166" fontId="21" fillId="6" borderId="17" xfId="9" applyNumberFormat="1" applyFont="1" applyFill="1" applyBorder="1"/>
    <xf numFmtId="4" fontId="48" fillId="0" borderId="0" xfId="16" applyNumberFormat="1" applyFont="1"/>
    <xf numFmtId="166" fontId="9" fillId="0" borderId="17" xfId="9" applyNumberFormat="1" applyFont="1" applyBorder="1"/>
    <xf numFmtId="166" fontId="9" fillId="0" borderId="18" xfId="9" applyNumberFormat="1" applyFont="1" applyBorder="1"/>
    <xf numFmtId="167" fontId="9" fillId="0" borderId="0" xfId="5" applyNumberFormat="1" applyFont="1"/>
    <xf numFmtId="4" fontId="21" fillId="0" borderId="0" xfId="5" applyNumberFormat="1" applyFont="1"/>
    <xf numFmtId="171" fontId="21" fillId="0" borderId="0" xfId="12" applyNumberFormat="1" applyFont="1"/>
    <xf numFmtId="164" fontId="6" fillId="0" borderId="21" xfId="9" applyFont="1" applyBorder="1" applyAlignment="1">
      <alignment horizontal="left" vertical="center"/>
    </xf>
    <xf numFmtId="164" fontId="6" fillId="0" borderId="22" xfId="9" applyFont="1" applyBorder="1" applyAlignment="1">
      <alignment horizontal="left" vertical="center"/>
    </xf>
    <xf numFmtId="41" fontId="21" fillId="0" borderId="0" xfId="12" applyFont="1"/>
    <xf numFmtId="41" fontId="21" fillId="0" borderId="17" xfId="12" applyFont="1" applyBorder="1"/>
    <xf numFmtId="164" fontId="19" fillId="0" borderId="21" xfId="9" applyFont="1" applyBorder="1"/>
    <xf numFmtId="164" fontId="19" fillId="0" borderId="22" xfId="9" applyFont="1" applyBorder="1"/>
    <xf numFmtId="4" fontId="48" fillId="0" borderId="45" xfId="16" applyNumberFormat="1" applyFont="1" applyBorder="1" applyAlignment="1">
      <alignment horizontal="right"/>
    </xf>
    <xf numFmtId="166" fontId="21" fillId="2" borderId="17" xfId="9" quotePrefix="1" applyNumberFormat="1" applyFont="1" applyFill="1" applyBorder="1"/>
    <xf numFmtId="166" fontId="21" fillId="2" borderId="17" xfId="9" applyNumberFormat="1" applyFont="1" applyFill="1" applyBorder="1"/>
    <xf numFmtId="4" fontId="49" fillId="0" borderId="45" xfId="16" applyNumberFormat="1" applyFont="1" applyBorder="1" applyAlignment="1">
      <alignment horizontal="right"/>
    </xf>
    <xf numFmtId="164" fontId="6" fillId="0" borderId="21" xfId="9" applyFont="1" applyBorder="1"/>
    <xf numFmtId="164" fontId="6" fillId="0" borderId="22" xfId="9" applyFont="1" applyBorder="1"/>
    <xf numFmtId="166" fontId="46" fillId="0" borderId="17" xfId="10" applyNumberFormat="1" applyFont="1" applyBorder="1" applyAlignment="1">
      <alignment horizontal="center" vertical="center"/>
    </xf>
    <xf numFmtId="166" fontId="21" fillId="0" borderId="18" xfId="9" applyNumberFormat="1" applyFont="1" applyBorder="1" applyAlignment="1">
      <alignment vertical="center"/>
    </xf>
    <xf numFmtId="4" fontId="49" fillId="0" borderId="0" xfId="16" applyNumberFormat="1" applyFont="1"/>
    <xf numFmtId="166" fontId="21" fillId="0" borderId="0" xfId="5" applyNumberFormat="1" applyFont="1"/>
    <xf numFmtId="167" fontId="21" fillId="0" borderId="0" xfId="5" applyNumberFormat="1" applyFont="1"/>
    <xf numFmtId="4" fontId="9" fillId="0" borderId="0" xfId="5" applyNumberFormat="1" applyFont="1"/>
    <xf numFmtId="164" fontId="6" fillId="0" borderId="21" xfId="9" applyFont="1" applyBorder="1" applyAlignment="1">
      <alignment horizontal="left"/>
    </xf>
    <xf numFmtId="164" fontId="6" fillId="0" borderId="22" xfId="9" applyFont="1" applyBorder="1" applyAlignment="1">
      <alignment horizontal="left"/>
    </xf>
    <xf numFmtId="39" fontId="21" fillId="0" borderId="0" xfId="5" applyNumberFormat="1" applyFont="1"/>
    <xf numFmtId="164" fontId="6" fillId="0" borderId="34" xfId="9" applyFont="1" applyBorder="1" applyAlignment="1">
      <alignment horizontal="left"/>
    </xf>
    <xf numFmtId="164" fontId="6" fillId="0" borderId="46" xfId="9" applyFont="1" applyBorder="1" applyAlignment="1">
      <alignment horizontal="left"/>
    </xf>
    <xf numFmtId="49" fontId="46" fillId="0" borderId="8" xfId="13" applyNumberFormat="1" applyFont="1" applyBorder="1" applyAlignment="1">
      <alignment horizontal="center" vertical="center"/>
    </xf>
    <xf numFmtId="166" fontId="21" fillId="0" borderId="8" xfId="9" applyNumberFormat="1" applyFont="1" applyBorder="1"/>
    <xf numFmtId="166" fontId="21" fillId="0" borderId="35" xfId="9" applyNumberFormat="1" applyFont="1" applyBorder="1"/>
    <xf numFmtId="167" fontId="9" fillId="7" borderId="0" xfId="10" quotePrefix="1" applyFont="1" applyFill="1" applyAlignment="1">
      <alignment horizontal="center"/>
    </xf>
    <xf numFmtId="167" fontId="9" fillId="7" borderId="0" xfId="5" quotePrefix="1" applyNumberFormat="1" applyFont="1" applyFill="1" applyAlignment="1">
      <alignment horizontal="center"/>
    </xf>
    <xf numFmtId="0" fontId="21" fillId="0" borderId="27" xfId="5" applyFont="1" applyBorder="1" applyAlignment="1">
      <alignment horizontal="center"/>
    </xf>
    <xf numFmtId="164" fontId="6" fillId="0" borderId="36" xfId="9" applyFont="1" applyBorder="1" applyAlignment="1">
      <alignment horizontal="left"/>
    </xf>
    <xf numFmtId="164" fontId="6" fillId="0" borderId="47" xfId="9" applyFont="1" applyBorder="1" applyAlignment="1">
      <alignment horizontal="left"/>
    </xf>
    <xf numFmtId="0" fontId="21" fillId="0" borderId="26" xfId="5" applyFont="1" applyBorder="1" applyAlignment="1">
      <alignment horizontal="center"/>
    </xf>
    <xf numFmtId="166" fontId="21" fillId="0" borderId="26" xfId="9" applyNumberFormat="1" applyFont="1" applyBorder="1"/>
    <xf numFmtId="166" fontId="21" fillId="0" borderId="37" xfId="9" applyNumberFormat="1" applyFont="1" applyBorder="1"/>
    <xf numFmtId="167" fontId="21" fillId="7" borderId="0" xfId="10" applyFont="1" applyFill="1"/>
    <xf numFmtId="39" fontId="44" fillId="0" borderId="0" xfId="5" applyNumberFormat="1" applyFont="1"/>
    <xf numFmtId="166" fontId="21" fillId="0" borderId="0" xfId="5" applyNumberFormat="1" applyFont="1" applyAlignment="1">
      <alignment horizontal="center"/>
    </xf>
    <xf numFmtId="39" fontId="9" fillId="0" borderId="0" xfId="5" applyNumberFormat="1" applyFont="1" applyAlignment="1">
      <alignment horizontal="center"/>
    </xf>
    <xf numFmtId="164" fontId="6" fillId="0" borderId="21" xfId="9" applyFont="1" applyBorder="1" applyAlignment="1">
      <alignment vertical="top" wrapText="1"/>
    </xf>
    <xf numFmtId="164" fontId="6" fillId="0" borderId="22" xfId="9" applyFont="1" applyBorder="1" applyAlignment="1">
      <alignment vertical="top" wrapText="1"/>
    </xf>
    <xf numFmtId="164" fontId="6" fillId="0" borderId="21" xfId="9" applyBorder="1" applyAlignment="1">
      <alignment vertical="top" wrapText="1"/>
    </xf>
    <xf numFmtId="0" fontId="6" fillId="0" borderId="0" xfId="5" quotePrefix="1" applyAlignment="1">
      <alignment horizontal="center"/>
    </xf>
    <xf numFmtId="0" fontId="19" fillId="0" borderId="0" xfId="5" applyFont="1" applyAlignment="1">
      <alignment horizontal="center"/>
    </xf>
    <xf numFmtId="0" fontId="19" fillId="0" borderId="30" xfId="5" applyFont="1" applyBorder="1" applyAlignment="1">
      <alignment horizontal="center" vertical="center"/>
    </xf>
    <xf numFmtId="0" fontId="19" fillId="0" borderId="13" xfId="5" applyFont="1" applyBorder="1" applyAlignment="1">
      <alignment horizontal="center" vertical="center"/>
    </xf>
    <xf numFmtId="0" fontId="19" fillId="0" borderId="13" xfId="5" applyFont="1" applyBorder="1" applyAlignment="1">
      <alignment horizontal="center" vertical="center" wrapText="1"/>
    </xf>
    <xf numFmtId="0" fontId="6" fillId="0" borderId="0" xfId="5" applyAlignment="1">
      <alignment horizontal="center" vertical="center" wrapText="1"/>
    </xf>
    <xf numFmtId="167" fontId="6" fillId="0" borderId="0" xfId="10" applyFont="1" applyAlignment="1">
      <alignment horizontal="center" vertical="center" wrapText="1"/>
    </xf>
    <xf numFmtId="0" fontId="19" fillId="0" borderId="17" xfId="5" applyFont="1" applyBorder="1"/>
    <xf numFmtId="0" fontId="19" fillId="0" borderId="17" xfId="5" quotePrefix="1" applyFont="1" applyBorder="1" applyAlignment="1">
      <alignment horizontal="center"/>
    </xf>
    <xf numFmtId="166" fontId="6" fillId="0" borderId="17" xfId="5" applyNumberFormat="1" applyBorder="1"/>
    <xf numFmtId="166" fontId="6" fillId="0" borderId="21" xfId="5" applyNumberFormat="1" applyBorder="1"/>
    <xf numFmtId="166" fontId="6" fillId="0" borderId="18" xfId="5" applyNumberFormat="1" applyBorder="1"/>
    <xf numFmtId="0" fontId="6" fillId="0" borderId="17" xfId="5" applyBorder="1" applyAlignment="1">
      <alignment horizontal="center"/>
    </xf>
    <xf numFmtId="0" fontId="6" fillId="0" borderId="17" xfId="5" applyBorder="1" applyAlignment="1">
      <alignment horizontal="left" indent="1"/>
    </xf>
    <xf numFmtId="166" fontId="6" fillId="0" borderId="17" xfId="7" applyNumberFormat="1" applyBorder="1"/>
    <xf numFmtId="166" fontId="6" fillId="0" borderId="21" xfId="7" applyNumberFormat="1" applyBorder="1"/>
    <xf numFmtId="166" fontId="6" fillId="0" borderId="18" xfId="7" applyNumberFormat="1" applyBorder="1"/>
    <xf numFmtId="166" fontId="6" fillId="0" borderId="17" xfId="7" applyNumberFormat="1" applyFill="1" applyBorder="1"/>
    <xf numFmtId="166" fontId="6" fillId="0" borderId="21" xfId="7" applyNumberFormat="1" applyFill="1" applyBorder="1"/>
    <xf numFmtId="0" fontId="28" fillId="0" borderId="17" xfId="5" applyFont="1" applyBorder="1" applyAlignment="1">
      <alignment horizontal="left" indent="1"/>
    </xf>
    <xf numFmtId="0" fontId="28" fillId="0" borderId="17" xfId="5" applyFont="1" applyBorder="1" applyAlignment="1">
      <alignment horizontal="center"/>
    </xf>
    <xf numFmtId="166" fontId="28" fillId="0" borderId="9" xfId="7" applyNumberFormat="1" applyFont="1" applyBorder="1"/>
    <xf numFmtId="166" fontId="28" fillId="0" borderId="10" xfId="7" applyNumberFormat="1" applyFont="1" applyBorder="1"/>
    <xf numFmtId="166" fontId="28" fillId="0" borderId="23" xfId="7" applyNumberFormat="1" applyFont="1" applyBorder="1"/>
    <xf numFmtId="0" fontId="19" fillId="0" borderId="17" xfId="5" applyFont="1" applyBorder="1" applyAlignment="1">
      <alignment horizontal="left" indent="1"/>
    </xf>
    <xf numFmtId="167" fontId="6" fillId="0" borderId="0" xfId="10" applyFont="1" applyAlignment="1">
      <alignment horizontal="center"/>
    </xf>
    <xf numFmtId="166" fontId="6" fillId="0" borderId="18" xfId="7" applyNumberFormat="1" applyFill="1" applyBorder="1"/>
    <xf numFmtId="167" fontId="6" fillId="0" borderId="0" xfId="10" applyFont="1" applyFill="1"/>
    <xf numFmtId="0" fontId="19" fillId="0" borderId="17" xfId="5" applyFont="1" applyBorder="1" applyAlignment="1">
      <alignment horizontal="center"/>
    </xf>
    <xf numFmtId="167" fontId="6" fillId="0" borderId="0" xfId="10" applyFont="1" applyAlignment="1">
      <alignment vertical="center"/>
    </xf>
    <xf numFmtId="0" fontId="6" fillId="0" borderId="0" xfId="5" applyAlignment="1">
      <alignment vertical="center"/>
    </xf>
    <xf numFmtId="166" fontId="19" fillId="0" borderId="24" xfId="7" applyNumberFormat="1" applyFont="1" applyBorder="1"/>
    <xf numFmtId="166" fontId="19" fillId="0" borderId="48" xfId="7" applyNumberFormat="1" applyFont="1" applyBorder="1"/>
    <xf numFmtId="166" fontId="19" fillId="0" borderId="25" xfId="7" applyNumberFormat="1" applyFont="1" applyBorder="1"/>
    <xf numFmtId="166" fontId="19" fillId="0" borderId="17" xfId="7" applyNumberFormat="1" applyFont="1" applyBorder="1"/>
    <xf numFmtId="166" fontId="19" fillId="0" borderId="21" xfId="7" applyNumberFormat="1" applyFont="1" applyBorder="1"/>
    <xf numFmtId="166" fontId="19" fillId="0" borderId="18" xfId="7" applyNumberFormat="1" applyFont="1" applyBorder="1"/>
    <xf numFmtId="0" fontId="6" fillId="0" borderId="17" xfId="5" applyBorder="1"/>
    <xf numFmtId="0" fontId="28" fillId="0" borderId="17" xfId="5" applyFont="1" applyBorder="1" applyAlignment="1">
      <alignment horizontal="left" vertical="center"/>
    </xf>
    <xf numFmtId="0" fontId="19" fillId="0" borderId="17" xfId="5" applyFont="1" applyBorder="1" applyAlignment="1">
      <alignment horizontal="left" vertical="center"/>
    </xf>
    <xf numFmtId="0" fontId="6" fillId="0" borderId="17" xfId="5" applyBorder="1" applyAlignment="1">
      <alignment horizontal="left" vertical="center"/>
    </xf>
    <xf numFmtId="167" fontId="6" fillId="2" borderId="0" xfId="10" applyFont="1" applyFill="1"/>
    <xf numFmtId="0" fontId="28" fillId="0" borderId="17" xfId="5" applyFont="1" applyBorder="1"/>
    <xf numFmtId="166" fontId="19" fillId="0" borderId="24" xfId="9" applyNumberFormat="1" applyFont="1" applyBorder="1"/>
    <xf numFmtId="166" fontId="19" fillId="0" borderId="48" xfId="9" applyNumberFormat="1" applyFont="1" applyBorder="1"/>
    <xf numFmtId="166" fontId="19" fillId="0" borderId="25" xfId="9" applyNumberFormat="1" applyFont="1" applyBorder="1"/>
    <xf numFmtId="0" fontId="6" fillId="0" borderId="17" xfId="5" applyBorder="1" applyAlignment="1">
      <alignment horizontal="left" wrapText="1" indent="1"/>
    </xf>
    <xf numFmtId="0" fontId="28" fillId="0" borderId="8" xfId="5" applyFont="1" applyBorder="1" applyAlignment="1">
      <alignment horizontal="left" indent="1"/>
    </xf>
    <xf numFmtId="0" fontId="6" fillId="0" borderId="8" xfId="5" applyBorder="1" applyAlignment="1">
      <alignment horizontal="center"/>
    </xf>
    <xf numFmtId="0" fontId="6" fillId="0" borderId="17" xfId="5" applyBorder="1" applyAlignment="1">
      <alignment vertical="top" wrapText="1"/>
    </xf>
    <xf numFmtId="0" fontId="6" fillId="0" borderId="17" xfId="5" applyBorder="1" applyAlignment="1">
      <alignment wrapText="1"/>
    </xf>
    <xf numFmtId="39" fontId="6" fillId="0" borderId="17" xfId="5" applyNumberFormat="1" applyBorder="1" applyAlignment="1">
      <alignment horizontal="center"/>
    </xf>
    <xf numFmtId="0" fontId="6" fillId="0" borderId="49" xfId="5" applyBorder="1" applyAlignment="1">
      <alignment horizontal="center"/>
    </xf>
    <xf numFmtId="39" fontId="6" fillId="0" borderId="8" xfId="5" applyNumberFormat="1" applyBorder="1" applyAlignment="1">
      <alignment horizontal="center"/>
    </xf>
    <xf numFmtId="166" fontId="19" fillId="0" borderId="9" xfId="7" applyNumberFormat="1" applyFont="1" applyBorder="1"/>
    <xf numFmtId="166" fontId="19" fillId="0" borderId="10" xfId="7" applyNumberFormat="1" applyFont="1" applyBorder="1"/>
    <xf numFmtId="166" fontId="19" fillId="0" borderId="23" xfId="7" applyNumberFormat="1" applyFont="1" applyBorder="1"/>
    <xf numFmtId="166" fontId="19" fillId="0" borderId="9" xfId="9" applyNumberFormat="1" applyFont="1" applyBorder="1"/>
    <xf numFmtId="166" fontId="19" fillId="0" borderId="10" xfId="9" applyNumberFormat="1" applyFont="1" applyBorder="1"/>
    <xf numFmtId="166" fontId="19" fillId="0" borderId="23" xfId="9" applyNumberFormat="1" applyFont="1" applyBorder="1"/>
    <xf numFmtId="165" fontId="6" fillId="0" borderId="0" xfId="5" applyNumberFormat="1"/>
    <xf numFmtId="0" fontId="19" fillId="0" borderId="16" xfId="5" applyFont="1" applyBorder="1" applyAlignment="1">
      <alignment horizontal="center"/>
    </xf>
    <xf numFmtId="166" fontId="19" fillId="0" borderId="23" xfId="7" applyNumberFormat="1" applyFont="1" applyFill="1" applyBorder="1"/>
    <xf numFmtId="167" fontId="6" fillId="8" borderId="0" xfId="10" applyFont="1" applyFill="1"/>
    <xf numFmtId="0" fontId="19" fillId="8" borderId="0" xfId="5" applyFont="1" applyFill="1" applyAlignment="1">
      <alignment horizontal="center"/>
    </xf>
    <xf numFmtId="0" fontId="6" fillId="8" borderId="0" xfId="5" applyFill="1"/>
    <xf numFmtId="166" fontId="6" fillId="0" borderId="1" xfId="7" applyNumberFormat="1" applyBorder="1"/>
    <xf numFmtId="166" fontId="6" fillId="0" borderId="2" xfId="7" applyNumberFormat="1" applyBorder="1"/>
    <xf numFmtId="166" fontId="6" fillId="0" borderId="50" xfId="7" applyNumberFormat="1" applyFill="1" applyBorder="1"/>
    <xf numFmtId="167" fontId="6" fillId="8" borderId="0" xfId="5" applyNumberFormat="1" applyFill="1"/>
    <xf numFmtId="0" fontId="19" fillId="0" borderId="27" xfId="5" applyFont="1" applyBorder="1" applyAlignment="1">
      <alignment horizontal="center"/>
    </xf>
    <xf numFmtId="0" fontId="19" fillId="0" borderId="26" xfId="5" applyFont="1" applyBorder="1" applyAlignment="1">
      <alignment horizontal="left" indent="1"/>
    </xf>
    <xf numFmtId="0" fontId="6" fillId="0" borderId="26" xfId="5" applyBorder="1" applyAlignment="1">
      <alignment horizontal="center"/>
    </xf>
    <xf numFmtId="166" fontId="19" fillId="0" borderId="25" xfId="7" applyNumberFormat="1" applyFont="1" applyFill="1" applyBorder="1"/>
    <xf numFmtId="167" fontId="19" fillId="4" borderId="0" xfId="10" applyFont="1" applyFill="1"/>
    <xf numFmtId="0" fontId="6" fillId="4" borderId="0" xfId="5" applyFill="1"/>
    <xf numFmtId="167" fontId="6" fillId="9" borderId="0" xfId="10" applyFont="1" applyFill="1"/>
    <xf numFmtId="0" fontId="6" fillId="9" borderId="0" xfId="5" applyFill="1"/>
    <xf numFmtId="166" fontId="17" fillId="0" borderId="1" xfId="5" applyNumberFormat="1" applyFont="1" applyBorder="1"/>
    <xf numFmtId="1" fontId="7" fillId="0" borderId="1" xfId="5" applyNumberFormat="1" applyFont="1" applyBorder="1" applyAlignment="1">
      <alignment horizontal="center" vertical="center" wrapText="1"/>
    </xf>
    <xf numFmtId="1" fontId="7" fillId="0" borderId="5" xfId="5" applyNumberFormat="1" applyFont="1" applyBorder="1" applyAlignment="1">
      <alignment horizontal="center" vertical="center" wrapText="1"/>
    </xf>
    <xf numFmtId="39" fontId="7" fillId="0" borderId="1" xfId="5" applyNumberFormat="1" applyFont="1" applyBorder="1" applyAlignment="1">
      <alignment horizontal="center" vertical="center" wrapText="1"/>
    </xf>
    <xf numFmtId="39" fontId="7" fillId="0" borderId="5" xfId="5" applyNumberFormat="1" applyFont="1" applyBorder="1" applyAlignment="1">
      <alignment horizontal="center" vertical="center" wrapText="1"/>
    </xf>
    <xf numFmtId="0" fontId="7" fillId="0" borderId="0" xfId="5" applyFont="1" applyAlignment="1">
      <alignment horizontal="center"/>
    </xf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7" fillId="0" borderId="12" xfId="5" applyFont="1" applyBorder="1" applyAlignment="1">
      <alignment horizontal="center" vertical="center"/>
    </xf>
    <xf numFmtId="0" fontId="7" fillId="0" borderId="16" xfId="5" applyFont="1" applyBorder="1" applyAlignment="1">
      <alignment horizontal="center" vertical="center"/>
    </xf>
    <xf numFmtId="0" fontId="7" fillId="0" borderId="19" xfId="5" applyFont="1" applyBorder="1" applyAlignment="1">
      <alignment horizontal="center" vertical="center"/>
    </xf>
    <xf numFmtId="0" fontId="7" fillId="0" borderId="13" xfId="5" applyFont="1" applyBorder="1" applyAlignment="1">
      <alignment horizontal="center" vertical="center"/>
    </xf>
    <xf numFmtId="0" fontId="7" fillId="0" borderId="9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7" fillId="0" borderId="14" xfId="5" applyFont="1" applyBorder="1" applyAlignment="1">
      <alignment horizontal="center" vertical="center" wrapText="1"/>
    </xf>
    <xf numFmtId="0" fontId="7" fillId="0" borderId="17" xfId="5" applyFont="1" applyBorder="1" applyAlignment="1">
      <alignment horizontal="center" vertical="center" wrapText="1"/>
    </xf>
    <xf numFmtId="0" fontId="7" fillId="0" borderId="5" xfId="5" applyFont="1" applyBorder="1" applyAlignment="1">
      <alignment horizontal="center" vertical="center" wrapText="1"/>
    </xf>
    <xf numFmtId="39" fontId="7" fillId="0" borderId="14" xfId="5" applyNumberFormat="1" applyFont="1" applyBorder="1" applyAlignment="1">
      <alignment horizontal="center" vertical="center" wrapText="1"/>
    </xf>
    <xf numFmtId="39" fontId="7" fillId="0" borderId="17" xfId="5" applyNumberFormat="1" applyFont="1" applyBorder="1" applyAlignment="1">
      <alignment horizontal="center" vertical="center" wrapText="1"/>
    </xf>
    <xf numFmtId="1" fontId="7" fillId="0" borderId="14" xfId="5" applyNumberFormat="1" applyFont="1" applyBorder="1" applyAlignment="1">
      <alignment horizontal="center" vertical="center" wrapText="1"/>
    </xf>
    <xf numFmtId="1" fontId="7" fillId="0" borderId="17" xfId="5" applyNumberFormat="1" applyFont="1" applyBorder="1" applyAlignment="1">
      <alignment horizontal="center" vertical="center" wrapText="1"/>
    </xf>
    <xf numFmtId="39" fontId="7" fillId="0" borderId="13" xfId="5" applyNumberFormat="1" applyFont="1" applyBorder="1" applyAlignment="1">
      <alignment horizontal="center" vertical="center" wrapText="1"/>
    </xf>
    <xf numFmtId="39" fontId="19" fillId="0" borderId="0" xfId="5" applyNumberFormat="1" applyFont="1" applyAlignment="1">
      <alignment horizontal="center"/>
    </xf>
    <xf numFmtId="10" fontId="7" fillId="0" borderId="14" xfId="6" applyNumberFormat="1" applyFont="1" applyBorder="1" applyAlignment="1">
      <alignment horizontal="center" vertical="center" wrapText="1"/>
    </xf>
    <xf numFmtId="10" fontId="7" fillId="0" borderId="17" xfId="6" applyNumberFormat="1" applyFont="1" applyBorder="1" applyAlignment="1">
      <alignment horizontal="center" vertical="center" wrapText="1"/>
    </xf>
    <xf numFmtId="10" fontId="7" fillId="0" borderId="5" xfId="6" applyNumberFormat="1" applyFont="1" applyBorder="1" applyAlignment="1">
      <alignment horizontal="center" vertical="center" wrapText="1"/>
    </xf>
    <xf numFmtId="1" fontId="7" fillId="0" borderId="15" xfId="7" applyNumberFormat="1" applyFont="1" applyBorder="1" applyAlignment="1">
      <alignment horizontal="center" vertical="center" wrapText="1"/>
    </xf>
    <xf numFmtId="1" fontId="7" fillId="0" borderId="18" xfId="7" applyNumberFormat="1" applyFont="1" applyBorder="1" applyAlignment="1">
      <alignment horizontal="center" vertical="center" wrapText="1"/>
    </xf>
    <xf numFmtId="1" fontId="7" fillId="0" borderId="20" xfId="7" applyNumberFormat="1" applyFont="1" applyBorder="1" applyAlignment="1">
      <alignment horizontal="center" vertical="center" wrapText="1"/>
    </xf>
    <xf numFmtId="0" fontId="19" fillId="0" borderId="31" xfId="13" applyFont="1" applyBorder="1" applyAlignment="1">
      <alignment horizontal="center" vertical="center"/>
    </xf>
    <xf numFmtId="0" fontId="19" fillId="0" borderId="32" xfId="13" applyFont="1" applyBorder="1" applyAlignment="1">
      <alignment horizontal="center" vertical="center"/>
    </xf>
    <xf numFmtId="0" fontId="7" fillId="3" borderId="0" xfId="13" applyFont="1" applyFill="1" applyAlignment="1">
      <alignment horizontal="center"/>
    </xf>
    <xf numFmtId="0" fontId="8" fillId="3" borderId="0" xfId="13" applyFont="1" applyFill="1" applyAlignment="1">
      <alignment horizontal="center"/>
    </xf>
    <xf numFmtId="0" fontId="21" fillId="3" borderId="0" xfId="13" applyFont="1" applyFill="1" applyAlignment="1">
      <alignment horizontal="center"/>
    </xf>
    <xf numFmtId="0" fontId="6" fillId="3" borderId="0" xfId="13" applyFill="1" applyAlignment="1">
      <alignment horizontal="center"/>
    </xf>
    <xf numFmtId="0" fontId="16" fillId="0" borderId="0" xfId="13" applyFont="1" applyAlignment="1">
      <alignment horizontal="right"/>
    </xf>
    <xf numFmtId="164" fontId="19" fillId="0" borderId="0" xfId="9" applyFont="1" applyAlignment="1">
      <alignment horizontal="center"/>
    </xf>
    <xf numFmtId="49" fontId="19" fillId="0" borderId="17" xfId="13" applyNumberFormat="1" applyFont="1" applyBorder="1" applyAlignment="1">
      <alignment horizontal="center" vertical="center"/>
    </xf>
    <xf numFmtId="0" fontId="6" fillId="0" borderId="17" xfId="5" applyBorder="1" applyAlignment="1">
      <alignment horizontal="center" vertical="center"/>
    </xf>
    <xf numFmtId="0" fontId="6" fillId="0" borderId="26" xfId="5" applyBorder="1" applyAlignment="1">
      <alignment horizontal="center" vertical="center"/>
    </xf>
    <xf numFmtId="164" fontId="6" fillId="0" borderId="21" xfId="9" applyBorder="1" applyAlignment="1">
      <alignment horizontal="left" vertical="top" wrapText="1"/>
    </xf>
    <xf numFmtId="164" fontId="6" fillId="0" borderId="22" xfId="9" applyBorder="1" applyAlignment="1">
      <alignment horizontal="left" vertical="top" wrapText="1"/>
    </xf>
    <xf numFmtId="0" fontId="19" fillId="0" borderId="26" xfId="13" applyFont="1" applyBorder="1" applyAlignment="1">
      <alignment horizontal="center"/>
    </xf>
    <xf numFmtId="39" fontId="19" fillId="0" borderId="0" xfId="13" applyNumberFormat="1" applyFont="1" applyAlignment="1">
      <alignment horizontal="center"/>
    </xf>
    <xf numFmtId="0" fontId="24" fillId="0" borderId="12" xfId="13" applyFont="1" applyBorder="1" applyAlignment="1">
      <alignment horizontal="center" vertical="center"/>
    </xf>
    <xf numFmtId="0" fontId="24" fillId="0" borderId="19" xfId="13" applyFont="1" applyBorder="1" applyAlignment="1">
      <alignment horizontal="center" vertical="center"/>
    </xf>
    <xf numFmtId="0" fontId="24" fillId="0" borderId="14" xfId="13" applyFont="1" applyBorder="1" applyAlignment="1">
      <alignment horizontal="center" vertical="center"/>
    </xf>
    <xf numFmtId="0" fontId="24" fillId="0" borderId="5" xfId="13" applyFont="1" applyBorder="1" applyAlignment="1">
      <alignment horizontal="center" vertical="center"/>
    </xf>
    <xf numFmtId="1" fontId="24" fillId="0" borderId="14" xfId="13" applyNumberFormat="1" applyFont="1" applyBorder="1" applyAlignment="1">
      <alignment horizontal="center" vertical="center" wrapText="1"/>
    </xf>
    <xf numFmtId="1" fontId="24" fillId="0" borderId="5" xfId="13" applyNumberFormat="1" applyFont="1" applyBorder="1" applyAlignment="1">
      <alignment horizontal="center" vertical="center" wrapText="1"/>
    </xf>
    <xf numFmtId="0" fontId="24" fillId="0" borderId="31" xfId="13" applyFont="1" applyBorder="1" applyAlignment="1">
      <alignment horizontal="center" vertical="center"/>
    </xf>
    <xf numFmtId="0" fontId="24" fillId="0" borderId="39" xfId="13" applyFont="1" applyBorder="1" applyAlignment="1">
      <alignment horizontal="center" vertical="center"/>
    </xf>
    <xf numFmtId="0" fontId="24" fillId="0" borderId="32" xfId="13" applyFont="1" applyBorder="1" applyAlignment="1">
      <alignment horizontal="center" vertical="center"/>
    </xf>
    <xf numFmtId="0" fontId="24" fillId="3" borderId="0" xfId="13" applyFont="1" applyFill="1" applyAlignment="1">
      <alignment horizontal="center"/>
    </xf>
    <xf numFmtId="0" fontId="26" fillId="3" borderId="0" xfId="13" applyFont="1" applyFill="1" applyAlignment="1">
      <alignment horizontal="center"/>
    </xf>
    <xf numFmtId="0" fontId="28" fillId="0" borderId="38" xfId="13" applyFont="1" applyBorder="1" applyAlignment="1">
      <alignment horizontal="right"/>
    </xf>
    <xf numFmtId="39" fontId="24" fillId="0" borderId="0" xfId="7" applyNumberFormat="1" applyFont="1" applyAlignment="1">
      <alignment horizontal="center"/>
    </xf>
    <xf numFmtId="164" fontId="24" fillId="0" borderId="0" xfId="7" applyFont="1" applyAlignment="1">
      <alignment horizontal="center"/>
    </xf>
    <xf numFmtId="49" fontId="24" fillId="0" borderId="14" xfId="7" applyNumberFormat="1" applyFont="1" applyBorder="1" applyAlignment="1">
      <alignment horizontal="center" vertical="center" wrapText="1"/>
    </xf>
    <xf numFmtId="49" fontId="24" fillId="0" borderId="5" xfId="7" applyNumberFormat="1" applyFont="1" applyBorder="1" applyAlignment="1">
      <alignment horizontal="center" vertical="center" wrapText="1"/>
    </xf>
    <xf numFmtId="0" fontId="24" fillId="0" borderId="14" xfId="5" applyFont="1" applyBorder="1" applyAlignment="1">
      <alignment horizontal="center" vertical="center" wrapText="1"/>
    </xf>
    <xf numFmtId="0" fontId="24" fillId="0" borderId="5" xfId="5" applyFont="1" applyBorder="1" applyAlignment="1">
      <alignment horizontal="center" vertical="center" wrapText="1"/>
    </xf>
    <xf numFmtId="0" fontId="24" fillId="0" borderId="15" xfId="5" applyFont="1" applyBorder="1" applyAlignment="1">
      <alignment horizontal="center" vertical="center" wrapText="1"/>
    </xf>
    <xf numFmtId="0" fontId="24" fillId="0" borderId="20" xfId="5" applyFont="1" applyBorder="1" applyAlignment="1">
      <alignment horizontal="center" vertical="center" wrapText="1"/>
    </xf>
    <xf numFmtId="0" fontId="12" fillId="0" borderId="0" xfId="3" applyFont="1" applyAlignment="1">
      <alignment horizontal="center"/>
    </xf>
    <xf numFmtId="0" fontId="33" fillId="0" borderId="0" xfId="16" applyFont="1" applyAlignment="1">
      <alignment horizontal="center" vertical="top" readingOrder="1"/>
    </xf>
    <xf numFmtId="0" fontId="33" fillId="0" borderId="0" xfId="16" applyFont="1" applyAlignment="1">
      <alignment horizontal="center" vertical="center" readingOrder="1"/>
    </xf>
    <xf numFmtId="0" fontId="34" fillId="0" borderId="0" xfId="16" applyFont="1" applyAlignment="1">
      <alignment horizontal="center" vertical="top" readingOrder="1"/>
    </xf>
    <xf numFmtId="0" fontId="12" fillId="0" borderId="9" xfId="16" applyFont="1" applyBorder="1" applyAlignment="1">
      <alignment horizontal="center" vertical="center"/>
    </xf>
    <xf numFmtId="0" fontId="12" fillId="0" borderId="4" xfId="16" applyFont="1" applyBorder="1" applyAlignment="1">
      <alignment horizontal="center" vertical="center"/>
    </xf>
    <xf numFmtId="0" fontId="12" fillId="0" borderId="9" xfId="16" applyFont="1" applyBorder="1" applyAlignment="1">
      <alignment horizontal="center" vertical="center" wrapText="1" readingOrder="1"/>
    </xf>
    <xf numFmtId="0" fontId="12" fillId="0" borderId="4" xfId="16" applyFont="1" applyBorder="1" applyAlignment="1">
      <alignment horizontal="center" vertical="center" wrapText="1" readingOrder="1"/>
    </xf>
    <xf numFmtId="0" fontId="12" fillId="0" borderId="1" xfId="16" applyFont="1" applyBorder="1" applyAlignment="1">
      <alignment horizontal="center" vertical="center"/>
    </xf>
    <xf numFmtId="0" fontId="12" fillId="0" borderId="5" xfId="16" applyFont="1" applyBorder="1" applyAlignment="1">
      <alignment horizontal="center" vertical="center"/>
    </xf>
    <xf numFmtId="0" fontId="12" fillId="0" borderId="3" xfId="16" applyFont="1" applyBorder="1" applyAlignment="1">
      <alignment horizontal="center" vertical="center"/>
    </xf>
    <xf numFmtId="0" fontId="12" fillId="0" borderId="7" xfId="16" applyFont="1" applyBorder="1" applyAlignment="1">
      <alignment horizontal="center" vertical="center"/>
    </xf>
    <xf numFmtId="39" fontId="12" fillId="0" borderId="0" xfId="22" applyNumberFormat="1" applyFont="1" applyAlignment="1">
      <alignment horizontal="center" vertical="center"/>
    </xf>
    <xf numFmtId="0" fontId="12" fillId="0" borderId="0" xfId="22" applyFont="1" applyAlignment="1">
      <alignment horizontal="center" vertical="center"/>
    </xf>
    <xf numFmtId="0" fontId="9" fillId="0" borderId="12" xfId="5" applyFont="1" applyBorder="1" applyAlignment="1">
      <alignment horizontal="center" vertical="center" wrapText="1"/>
    </xf>
    <xf numFmtId="0" fontId="9" fillId="0" borderId="19" xfId="5" applyFont="1" applyBorder="1" applyAlignment="1">
      <alignment horizontal="center" vertical="center" wrapText="1"/>
    </xf>
    <xf numFmtId="0" fontId="19" fillId="0" borderId="43" xfId="5" applyFont="1" applyBorder="1" applyAlignment="1">
      <alignment horizontal="center" vertical="center" wrapText="1"/>
    </xf>
    <xf numFmtId="0" fontId="19" fillId="0" borderId="44" xfId="5" applyFont="1" applyBorder="1" applyAlignment="1">
      <alignment horizontal="center" vertical="center" wrapText="1"/>
    </xf>
    <xf numFmtId="0" fontId="19" fillId="0" borderId="6" xfId="5" applyFont="1" applyBorder="1" applyAlignment="1">
      <alignment horizontal="center" vertical="center" wrapText="1"/>
    </xf>
    <xf numFmtId="0" fontId="19" fillId="0" borderId="7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1" fontId="9" fillId="0" borderId="14" xfId="5" applyNumberFormat="1" applyFont="1" applyBorder="1" applyAlignment="1">
      <alignment horizontal="center" vertical="center" wrapText="1"/>
    </xf>
    <xf numFmtId="1" fontId="9" fillId="0" borderId="5" xfId="5" applyNumberFormat="1" applyFont="1" applyBorder="1" applyAlignment="1">
      <alignment horizontal="center" vertical="center" wrapText="1"/>
    </xf>
    <xf numFmtId="0" fontId="9" fillId="0" borderId="13" xfId="5" applyFont="1" applyBorder="1" applyAlignment="1">
      <alignment horizontal="center" vertical="center" wrapText="1"/>
    </xf>
    <xf numFmtId="1" fontId="9" fillId="0" borderId="15" xfId="5" applyNumberFormat="1" applyFont="1" applyBorder="1" applyAlignment="1">
      <alignment horizontal="center" vertical="center" wrapText="1"/>
    </xf>
    <xf numFmtId="1" fontId="9" fillId="0" borderId="20" xfId="5" applyNumberFormat="1" applyFont="1" applyBorder="1" applyAlignment="1">
      <alignment horizontal="center" vertical="center" wrapText="1"/>
    </xf>
    <xf numFmtId="164" fontId="16" fillId="0" borderId="21" xfId="9" applyFont="1" applyBorder="1" applyAlignment="1">
      <alignment horizontal="left" wrapText="1"/>
    </xf>
    <xf numFmtId="164" fontId="16" fillId="0" borderId="22" xfId="9" applyFont="1" applyBorder="1" applyAlignment="1">
      <alignment horizontal="left" wrapText="1"/>
    </xf>
    <xf numFmtId="164" fontId="6" fillId="0" borderId="21" xfId="9" applyFont="1" applyBorder="1" applyAlignment="1">
      <alignment horizontal="left" vertical="top" wrapText="1"/>
    </xf>
    <xf numFmtId="164" fontId="6" fillId="0" borderId="22" xfId="9" applyFont="1" applyBorder="1" applyAlignment="1">
      <alignment horizontal="left" vertical="top" wrapText="1"/>
    </xf>
    <xf numFmtId="164" fontId="19" fillId="0" borderId="21" xfId="9" applyFont="1" applyBorder="1" applyAlignment="1">
      <alignment horizontal="left" vertical="top" wrapText="1"/>
    </xf>
    <xf numFmtId="164" fontId="19" fillId="0" borderId="22" xfId="9" applyFont="1" applyBorder="1" applyAlignment="1">
      <alignment horizontal="left" vertical="top" wrapText="1"/>
    </xf>
    <xf numFmtId="0" fontId="6" fillId="0" borderId="21" xfId="9" applyNumberFormat="1" applyBorder="1" applyAlignment="1">
      <alignment horizontal="left"/>
    </xf>
    <xf numFmtId="0" fontId="6" fillId="0" borderId="22" xfId="9" applyNumberFormat="1" applyBorder="1" applyAlignment="1">
      <alignment horizontal="left"/>
    </xf>
    <xf numFmtId="39" fontId="9" fillId="0" borderId="0" xfId="5" applyNumberFormat="1" applyFont="1" applyAlignment="1">
      <alignment horizontal="center"/>
    </xf>
    <xf numFmtId="164" fontId="9" fillId="0" borderId="0" xfId="9" applyFont="1" applyAlignment="1">
      <alignment horizontal="center"/>
    </xf>
    <xf numFmtId="164" fontId="6" fillId="0" borderId="21" xfId="9" applyFont="1" applyBorder="1" applyAlignment="1">
      <alignment horizontal="left" vertical="center"/>
    </xf>
    <xf numFmtId="164" fontId="6" fillId="0" borderId="22" xfId="9" applyFont="1" applyBorder="1" applyAlignment="1">
      <alignment horizontal="left" vertical="center"/>
    </xf>
    <xf numFmtId="164" fontId="6" fillId="0" borderId="21" xfId="9" applyFont="1" applyBorder="1" applyAlignment="1">
      <alignment horizontal="left"/>
    </xf>
    <xf numFmtId="164" fontId="6" fillId="0" borderId="22" xfId="9" applyFont="1" applyBorder="1" applyAlignment="1">
      <alignment horizontal="left"/>
    </xf>
    <xf numFmtId="0" fontId="6" fillId="0" borderId="21" xfId="9" applyNumberFormat="1" applyFont="1" applyBorder="1" applyAlignment="1">
      <alignment horizontal="left"/>
    </xf>
    <xf numFmtId="0" fontId="6" fillId="0" borderId="22" xfId="9" applyNumberFormat="1" applyFont="1" applyBorder="1" applyAlignment="1">
      <alignment horizontal="left"/>
    </xf>
    <xf numFmtId="39" fontId="19" fillId="0" borderId="0" xfId="5" applyNumberFormat="1" applyFont="1" applyAlignment="1"/>
    <xf numFmtId="10" fontId="7" fillId="0" borderId="0" xfId="6" applyNumberFormat="1" applyFont="1" applyAlignment="1">
      <alignment horizontal="center"/>
    </xf>
    <xf numFmtId="39" fontId="7" fillId="0" borderId="0" xfId="5" applyNumberFormat="1" applyFont="1" applyAlignment="1">
      <alignment horizontal="center"/>
    </xf>
    <xf numFmtId="39" fontId="7" fillId="0" borderId="0" xfId="5" applyNumberFormat="1" applyFont="1" applyAlignment="1"/>
    <xf numFmtId="10" fontId="7" fillId="0" borderId="0" xfId="6" applyNumberFormat="1" applyFont="1" applyAlignment="1">
      <alignment horizontal="center"/>
    </xf>
    <xf numFmtId="39" fontId="7" fillId="0" borderId="0" xfId="5" applyNumberFormat="1" applyFont="1" applyAlignment="1">
      <alignment horizontal="center"/>
    </xf>
    <xf numFmtId="10" fontId="17" fillId="0" borderId="0" xfId="6" applyNumberFormat="1" applyFont="1"/>
    <xf numFmtId="0" fontId="7" fillId="0" borderId="0" xfId="5" applyFont="1" applyAlignment="1">
      <alignment vertical="center"/>
    </xf>
    <xf numFmtId="49" fontId="7" fillId="0" borderId="17" xfId="5" applyNumberFormat="1" applyFont="1" applyBorder="1" applyAlignment="1">
      <alignment horizontal="center" vertical="center"/>
    </xf>
    <xf numFmtId="166" fontId="7" fillId="0" borderId="10" xfId="8" applyNumberFormat="1" applyFont="1" applyBorder="1" applyAlignment="1">
      <alignment vertical="center"/>
    </xf>
    <xf numFmtId="166" fontId="7" fillId="0" borderId="9" xfId="8" applyNumberFormat="1" applyFont="1" applyBorder="1" applyAlignment="1">
      <alignment vertical="center"/>
    </xf>
    <xf numFmtId="166" fontId="7" fillId="0" borderId="9" xfId="6" applyNumberFormat="1" applyFont="1" applyBorder="1" applyAlignment="1">
      <alignment vertical="center"/>
    </xf>
    <xf numFmtId="166" fontId="7" fillId="0" borderId="9" xfId="5" applyNumberFormat="1" applyFont="1" applyBorder="1" applyAlignment="1">
      <alignment vertical="center"/>
    </xf>
    <xf numFmtId="166" fontId="7" fillId="0" borderId="23" xfId="8" applyNumberFormat="1" applyFont="1" applyBorder="1" applyAlignment="1">
      <alignment vertical="center"/>
    </xf>
    <xf numFmtId="4" fontId="6" fillId="0" borderId="0" xfId="5" applyNumberFormat="1" applyAlignment="1">
      <alignment vertical="center"/>
    </xf>
    <xf numFmtId="49" fontId="17" fillId="0" borderId="17" xfId="5" applyNumberFormat="1" applyFont="1" applyBorder="1" applyAlignment="1">
      <alignment horizontal="center" vertical="center"/>
    </xf>
    <xf numFmtId="166" fontId="7" fillId="0" borderId="10" xfId="7" applyNumberFormat="1" applyFont="1" applyBorder="1" applyAlignment="1">
      <alignment vertical="center"/>
    </xf>
    <xf numFmtId="166" fontId="7" fillId="0" borderId="9" xfId="7" applyNumberFormat="1" applyFont="1" applyBorder="1" applyAlignment="1">
      <alignment vertical="center"/>
    </xf>
    <xf numFmtId="166" fontId="7" fillId="0" borderId="23" xfId="7" applyNumberFormat="1" applyFont="1" applyBorder="1" applyAlignment="1">
      <alignment vertical="center"/>
    </xf>
    <xf numFmtId="0" fontId="7" fillId="0" borderId="0" xfId="5" applyFont="1" applyAlignment="1">
      <alignment horizontal="left" vertical="center"/>
    </xf>
    <xf numFmtId="39" fontId="6" fillId="0" borderId="0" xfId="5" applyNumberFormat="1" applyAlignment="1">
      <alignment vertical="center"/>
    </xf>
    <xf numFmtId="166" fontId="7" fillId="0" borderId="24" xfId="8" applyNumberFormat="1" applyFont="1" applyBorder="1" applyAlignment="1">
      <alignment vertical="center"/>
    </xf>
    <xf numFmtId="166" fontId="7" fillId="0" borderId="24" xfId="6" applyNumberFormat="1" applyFont="1" applyBorder="1" applyAlignment="1">
      <alignment vertical="center"/>
    </xf>
    <xf numFmtId="166" fontId="7" fillId="0" borderId="24" xfId="5" applyNumberFormat="1" applyFont="1" applyBorder="1" applyAlignment="1">
      <alignment vertical="center"/>
    </xf>
    <xf numFmtId="166" fontId="7" fillId="0" borderId="25" xfId="8" applyNumberFormat="1" applyFont="1" applyBorder="1" applyAlignment="1">
      <alignment vertical="center"/>
    </xf>
    <xf numFmtId="168" fontId="6" fillId="0" borderId="0" xfId="5" applyNumberFormat="1" applyAlignment="1">
      <alignment vertical="center"/>
    </xf>
    <xf numFmtId="166" fontId="7" fillId="0" borderId="24" xfId="7" applyNumberFormat="1" applyFont="1" applyBorder="1" applyAlignment="1">
      <alignment vertical="center"/>
    </xf>
    <xf numFmtId="166" fontId="7" fillId="0" borderId="26" xfId="5" applyNumberFormat="1" applyFont="1" applyBorder="1" applyAlignment="1">
      <alignment vertical="center"/>
    </xf>
    <xf numFmtId="166" fontId="7" fillId="0" borderId="25" xfId="7" applyNumberFormat="1" applyFont="1" applyBorder="1" applyAlignment="1">
      <alignment vertical="center"/>
    </xf>
    <xf numFmtId="167" fontId="6" fillId="0" borderId="0" xfId="5" applyNumberFormat="1" applyAlignment="1">
      <alignment vertical="center"/>
    </xf>
    <xf numFmtId="166" fontId="7" fillId="0" borderId="17" xfId="7" applyNumberFormat="1" applyFont="1" applyBorder="1" applyAlignment="1">
      <alignment vertical="center"/>
    </xf>
    <xf numFmtId="166" fontId="17" fillId="0" borderId="17" xfId="6" applyNumberFormat="1" applyFont="1" applyBorder="1" applyAlignment="1">
      <alignment vertical="center"/>
    </xf>
    <xf numFmtId="166" fontId="17" fillId="0" borderId="9" xfId="5" applyNumberFormat="1" applyFont="1" applyBorder="1" applyAlignment="1">
      <alignment vertical="center"/>
    </xf>
    <xf numFmtId="166" fontId="7" fillId="0" borderId="18" xfId="7" applyNumberFormat="1" applyFont="1" applyBorder="1" applyAlignment="1">
      <alignment vertical="center"/>
    </xf>
    <xf numFmtId="0" fontId="7" fillId="0" borderId="0" xfId="5" applyFont="1" applyAlignment="1">
      <alignment horizontal="center" vertical="center"/>
    </xf>
    <xf numFmtId="42" fontId="6" fillId="0" borderId="0" xfId="5" applyNumberFormat="1" applyAlignment="1">
      <alignment vertical="center"/>
    </xf>
    <xf numFmtId="166" fontId="7" fillId="0" borderId="11" xfId="5" applyNumberFormat="1" applyFont="1" applyBorder="1" applyAlignment="1">
      <alignment vertical="center"/>
    </xf>
    <xf numFmtId="0" fontId="19" fillId="0" borderId="0" xfId="5" applyFont="1" applyAlignment="1">
      <alignment vertical="center"/>
    </xf>
    <xf numFmtId="166" fontId="7" fillId="0" borderId="26" xfId="7" applyNumberFormat="1" applyFont="1" applyBorder="1" applyAlignment="1">
      <alignment vertical="center"/>
    </xf>
    <xf numFmtId="166" fontId="7" fillId="0" borderId="17" xfId="6" applyNumberFormat="1" applyFont="1" applyBorder="1" applyAlignment="1">
      <alignment vertical="center"/>
    </xf>
    <xf numFmtId="166" fontId="7" fillId="0" borderId="17" xfId="5" applyNumberFormat="1" applyFont="1" applyBorder="1" applyAlignment="1">
      <alignment vertical="center"/>
    </xf>
    <xf numFmtId="0" fontId="17" fillId="0" borderId="27" xfId="5" applyFont="1" applyBorder="1" applyAlignment="1">
      <alignment horizontal="center" vertical="center"/>
    </xf>
    <xf numFmtId="0" fontId="7" fillId="0" borderId="26" xfId="5" applyFont="1" applyBorder="1" applyAlignment="1">
      <alignment horizontal="center" vertical="center"/>
    </xf>
    <xf numFmtId="49" fontId="7" fillId="0" borderId="26" xfId="5" applyNumberFormat="1" applyFont="1" applyBorder="1" applyAlignment="1">
      <alignment horizontal="center" vertical="center"/>
    </xf>
    <xf numFmtId="166" fontId="7" fillId="0" borderId="28" xfId="6" applyNumberFormat="1" applyFont="1" applyBorder="1" applyAlignment="1">
      <alignment vertical="center"/>
    </xf>
    <xf numFmtId="166" fontId="7" fillId="0" borderId="28" xfId="5" applyNumberFormat="1" applyFont="1" applyBorder="1" applyAlignment="1">
      <alignment vertical="center"/>
    </xf>
    <xf numFmtId="166" fontId="7" fillId="0" borderId="29" xfId="7" applyNumberFormat="1" applyFont="1" applyBorder="1" applyAlignment="1">
      <alignment vertical="center"/>
    </xf>
  </cellXfs>
  <cellStyles count="23">
    <cellStyle name="Comma [0] 14" xfId="21" xr:uid="{80FBFDA9-3A08-4123-BB74-14A68C530ADF}"/>
    <cellStyle name="Comma [0] 16" xfId="11" xr:uid="{EB9CAEE6-8508-423C-8B81-83685342E322}"/>
    <cellStyle name="Comma [0] 2" xfId="9" xr:uid="{A3FE0ECA-AE6F-4F8F-B992-7C59AF961F87}"/>
    <cellStyle name="Comma [0] 2 5" xfId="17" xr:uid="{FF0D625C-6FC1-4405-96BA-AD7FA86EB00C}"/>
    <cellStyle name="Comma [0] 3" xfId="12" xr:uid="{2CA1736C-BA58-4ABF-A8C9-0A6DD236FF09}"/>
    <cellStyle name="Comma [0] 6" xfId="7" xr:uid="{882C0354-247E-47D5-BE20-F17368DC544C}"/>
    <cellStyle name="Comma [0] 6 5" xfId="19" xr:uid="{F90CD2DD-0BDE-49E0-8C87-12ADD42593CD}"/>
    <cellStyle name="Comma 2" xfId="10" xr:uid="{7AA73CC3-23BC-45DC-966B-27A2207CFF10}"/>
    <cellStyle name="Normal" xfId="0" builtinId="0"/>
    <cellStyle name="Normal 12" xfId="18" xr:uid="{B7355AD1-1F16-4DF8-8C64-2E75ECA1EC2E}"/>
    <cellStyle name="Normal 2" xfId="5" xr:uid="{0226407F-7D60-42F2-B643-FA9E9023BA38}"/>
    <cellStyle name="Normal 2 2" xfId="13" xr:uid="{96768E68-69EA-40FD-B488-10930739121D}"/>
    <cellStyle name="Normal 2 2 17" xfId="16" xr:uid="{C4BD6F52-AA49-4524-99D4-241B39B80E48}"/>
    <cellStyle name="Normal 2 2 3" xfId="22" xr:uid="{CE959FB8-9066-4661-81E6-F4B74A5A47AE}"/>
    <cellStyle name="Normal 2 3 2 2" xfId="20" xr:uid="{F4C5F494-CA7C-4989-B081-7898AD342317}"/>
    <cellStyle name="Normal 2 3 5" xfId="4" xr:uid="{3A5D77A4-1B11-4010-B09B-729BBDA4681E}"/>
    <cellStyle name="Normal 8 5" xfId="2" xr:uid="{092E70F0-17BE-4724-A3CA-FCE264A7219E}"/>
    <cellStyle name="Normal 8 5 2" xfId="1" xr:uid="{853B75B4-0E85-453A-874B-3425FC5CB89E}"/>
    <cellStyle name="Normal_LAPORAN ARUS KAS 2009" xfId="3" xr:uid="{35AE9E07-67DB-4969-9311-6812CC7A51EF}"/>
    <cellStyle name="Percent 2" xfId="14" xr:uid="{061C387A-3656-477F-8E65-4ADFD3D27CD3}"/>
    <cellStyle name="Percent 2 2" xfId="15" xr:uid="{195F15FC-1D9B-473C-A2CB-875A64975B83}"/>
    <cellStyle name="Percent 3" xfId="6" xr:uid="{812A5B4F-F85A-4279-8DE0-781235B70248}"/>
    <cellStyle name="Percent 3 2" xfId="8" xr:uid="{EF00B0B0-380A-46A3-AD7C-EFD43532C2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</xdr:row>
      <xdr:rowOff>76200</xdr:rowOff>
    </xdr:from>
    <xdr:to>
      <xdr:col>1</xdr:col>
      <xdr:colOff>342900</xdr:colOff>
      <xdr:row>7</xdr:row>
      <xdr:rowOff>22860</xdr:rowOff>
    </xdr:to>
    <xdr:pic>
      <xdr:nvPicPr>
        <xdr:cNvPr id="2" name="Picture 1" descr="lambang koser 1.jpg">
          <a:extLst>
            <a:ext uri="{FF2B5EF4-FFF2-40B4-BE49-F238E27FC236}">
              <a16:creationId xmlns:a16="http://schemas.microsoft.com/office/drawing/2014/main" id="{7FC47DC6-15C4-46D2-B80F-A71B0F743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00050"/>
          <a:ext cx="73533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1</xdr:row>
      <xdr:rowOff>106680</xdr:rowOff>
    </xdr:from>
    <xdr:to>
      <xdr:col>2</xdr:col>
      <xdr:colOff>457200</xdr:colOff>
      <xdr:row>6</xdr:row>
      <xdr:rowOff>30480</xdr:rowOff>
    </xdr:to>
    <xdr:pic>
      <xdr:nvPicPr>
        <xdr:cNvPr id="2" name="Picture 1" descr="lambang koser 1.jpg">
          <a:extLst>
            <a:ext uri="{FF2B5EF4-FFF2-40B4-BE49-F238E27FC236}">
              <a16:creationId xmlns:a16="http://schemas.microsoft.com/office/drawing/2014/main" id="{7E68D6D7-FDFC-4AFC-8B7E-C15DD1AC0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268605"/>
          <a:ext cx="71056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83820</xdr:rowOff>
    </xdr:from>
    <xdr:to>
      <xdr:col>1</xdr:col>
      <xdr:colOff>693420</xdr:colOff>
      <xdr:row>4</xdr:row>
      <xdr:rowOff>175260</xdr:rowOff>
    </xdr:to>
    <xdr:pic>
      <xdr:nvPicPr>
        <xdr:cNvPr id="2" name="Picture 1" descr="lambang koser 1.jpg">
          <a:extLst>
            <a:ext uri="{FF2B5EF4-FFF2-40B4-BE49-F238E27FC236}">
              <a16:creationId xmlns:a16="http://schemas.microsoft.com/office/drawing/2014/main" id="{E6DC94C2-324B-4463-84C4-C9D4B7406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" y="245745"/>
          <a:ext cx="662940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76200</xdr:rowOff>
    </xdr:from>
    <xdr:to>
      <xdr:col>1</xdr:col>
      <xdr:colOff>289560</xdr:colOff>
      <xdr:row>3</xdr:row>
      <xdr:rowOff>152400</xdr:rowOff>
    </xdr:to>
    <xdr:pic>
      <xdr:nvPicPr>
        <xdr:cNvPr id="2" name="Picture 1" descr="lambang koser 1.jpg">
          <a:extLst>
            <a:ext uri="{FF2B5EF4-FFF2-40B4-BE49-F238E27FC236}">
              <a16:creationId xmlns:a16="http://schemas.microsoft.com/office/drawing/2014/main" id="{ACF593EB-83C1-437E-B4F0-8F7931D81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6200"/>
          <a:ext cx="71818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1</xdr:row>
      <xdr:rowOff>83820</xdr:rowOff>
    </xdr:from>
    <xdr:to>
      <xdr:col>2</xdr:col>
      <xdr:colOff>655320</xdr:colOff>
      <xdr:row>5</xdr:row>
      <xdr:rowOff>106680</xdr:rowOff>
    </xdr:to>
    <xdr:pic>
      <xdr:nvPicPr>
        <xdr:cNvPr id="2" name="Picture 1" descr="lambang koser 1.jpg">
          <a:extLst>
            <a:ext uri="{FF2B5EF4-FFF2-40B4-BE49-F238E27FC236}">
              <a16:creationId xmlns:a16="http://schemas.microsoft.com/office/drawing/2014/main" id="{F5513D30-B15D-41FB-97B0-41494AB5F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236220"/>
          <a:ext cx="771525" cy="756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99060</xdr:rowOff>
    </xdr:from>
    <xdr:to>
      <xdr:col>1</xdr:col>
      <xdr:colOff>746760</xdr:colOff>
      <xdr:row>6</xdr:row>
      <xdr:rowOff>0</xdr:rowOff>
    </xdr:to>
    <xdr:pic>
      <xdr:nvPicPr>
        <xdr:cNvPr id="2" name="Picture 4" descr="lambang koser 1.jpg">
          <a:extLst>
            <a:ext uri="{FF2B5EF4-FFF2-40B4-BE49-F238E27FC236}">
              <a16:creationId xmlns:a16="http://schemas.microsoft.com/office/drawing/2014/main" id="{B5EA00FF-464E-47B5-BF82-DB45ED568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260985"/>
          <a:ext cx="739140" cy="843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olaka%20Utara\Book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Face%20LKPD%20Koser%202022%2020230524%201557%20Audited_18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KPD%20KOLUT%202006%20NET%20BUANGET\BUKU%201\Book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Work\HAPSEM%20I%20KENDARI%202007\2_LHP%20Kendari%20Semester%20I%202007\1_LKPD\05_LHP%20LKPD%20Kolaka%20Utara\Buku%201\LRA%20Keuangan%20Audi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Work\HAPSEM%20I%20KENDARI%202007\2_LHP%20Kendari%20Semester%20I%202007\1_LKPD\05_LHP%20LKPD%20Kolaka%20Utara\Buku%201\LRA%20Keuangan%20Audi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dy\d\Kronologis%20Q%20DPPA%202008BR\Asli%20Kronologis%20DPPA%202008\Materi%20SPPN%20dan%20Anggaran%20Daerah%20Berbasis%20Prestasi%20Kerja\Materi%20SPPN%20dan%20Anggaran%20Daerah%20Berbasis%20Prestasi%20Kerja\SESI%206.%20LATIHAN%20KASU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RA%20Kolut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RA%20Kolut%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y%20Documents\Materi%20SPPN%20dan%20Anggaran%20Daerah%20Berbasis%20Prestasi%20Kerja\Materi%20SPPN%20dan%20Anggaran%20Daerah%20Berbasis%20Prestasi%20Kerja\SESI%206.%20LATIHAN%20KASU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laka%20Utara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DIKBUDPAR"/>
      <sheetName val="Rekening"/>
      <sheetName val="PERTANIAN"/>
    </sheetNames>
    <sheetDataSet>
      <sheetData sheetId="0" refreshError="1">
        <row r="5">
          <cell r="J5" t="str">
            <v>BAGIAN PEMERINTAHAN</v>
          </cell>
        </row>
      </sheetData>
      <sheetData sheetId="1" refreshError="1">
        <row r="4">
          <cell r="J4" t="str">
            <v>BAGIAN EKONOMI PEMBANGUNAN</v>
          </cell>
        </row>
      </sheetData>
      <sheetData sheetId="2" refreshError="1">
        <row r="5">
          <cell r="J5" t="str">
            <v>BAGIAN PEMBERDAYAAN MASYARAKAT DESA</v>
          </cell>
        </row>
      </sheetData>
      <sheetData sheetId="3" refreshError="1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 refreshError="1">
        <row r="4">
          <cell r="J4" t="str">
            <v>BAGIAN EKONOMI PEMBANGUNAN</v>
          </cell>
        </row>
        <row r="5">
          <cell r="J5" t="str">
            <v>KANTOR CATATAN SIPIL</v>
          </cell>
        </row>
      </sheetData>
      <sheetData sheetId="5" refreshError="1">
        <row r="5">
          <cell r="J5" t="str">
            <v>B A P P E D A</v>
          </cell>
        </row>
      </sheetData>
      <sheetData sheetId="6" refreshError="1">
        <row r="5">
          <cell r="J5" t="str">
            <v>B A W A S D A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UDPAR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JK"/>
      <sheetName val="LRA"/>
      <sheetName val="LP SAL"/>
      <sheetName val="LAK"/>
      <sheetName val="LO"/>
      <sheetName val="NERACA"/>
      <sheetName val="LPE"/>
      <sheetName val="PA"/>
      <sheetName val="Rincian TDF"/>
      <sheetName val="DAK DINDIK"/>
      <sheetName val="Piutang pajak"/>
      <sheetName val="TGR"/>
      <sheetName val="Koreksi BOS"/>
      <sheetName val="Kapitalisasi Pemeliharaan"/>
      <sheetName val="REKLAS AT ke AL"/>
      <sheetName val="PERBANDINGAN SIAP V SIMRAL"/>
    </sheetNames>
    <sheetDataSet>
      <sheetData sheetId="0" refreshError="1"/>
      <sheetData sheetId="1">
        <row r="7">
          <cell r="A7" t="str">
            <v>UNTUK TAHUN YANG BERAKHIR SAMPAI DENGAN 31 DESEMBER 2022 DAN 2021</v>
          </cell>
        </row>
        <row r="14">
          <cell r="E14">
            <v>179475181686</v>
          </cell>
          <cell r="J14">
            <v>179475181686</v>
          </cell>
          <cell r="M14">
            <v>144762759403</v>
          </cell>
        </row>
        <row r="15">
          <cell r="E15">
            <v>27963807050</v>
          </cell>
          <cell r="J15">
            <v>27963807050</v>
          </cell>
          <cell r="M15">
            <v>26241619743</v>
          </cell>
        </row>
        <row r="16">
          <cell r="E16">
            <v>731439035</v>
          </cell>
          <cell r="J16">
            <v>731439035</v>
          </cell>
        </row>
        <row r="17">
          <cell r="E17">
            <v>50084133841</v>
          </cell>
          <cell r="J17">
            <v>50296182981</v>
          </cell>
          <cell r="M17">
            <v>35234055667</v>
          </cell>
        </row>
        <row r="22">
          <cell r="E22">
            <v>99592852860.279999</v>
          </cell>
          <cell r="J22">
            <v>90511788324</v>
          </cell>
          <cell r="M22">
            <v>100227052412</v>
          </cell>
        </row>
        <row r="23">
          <cell r="E23">
            <v>4661756953</v>
          </cell>
          <cell r="J23">
            <v>4661756953</v>
          </cell>
          <cell r="M23">
            <v>3360586617</v>
          </cell>
        </row>
        <row r="24">
          <cell r="E24">
            <v>601656819888</v>
          </cell>
          <cell r="J24">
            <v>601656819888</v>
          </cell>
          <cell r="M24">
            <v>604815966000</v>
          </cell>
        </row>
        <row r="25">
          <cell r="E25">
            <v>225941705927</v>
          </cell>
          <cell r="J25">
            <v>225963701507</v>
          </cell>
          <cell r="M25">
            <v>239285908624</v>
          </cell>
        </row>
        <row r="29">
          <cell r="E29">
            <v>20663526000</v>
          </cell>
          <cell r="J29">
            <v>20663526000</v>
          </cell>
          <cell r="M29">
            <v>7803305000</v>
          </cell>
        </row>
        <row r="30">
          <cell r="M30">
            <v>0</v>
          </cell>
        </row>
        <row r="34">
          <cell r="E34">
            <v>174773244557</v>
          </cell>
          <cell r="J34">
            <v>174773244557</v>
          </cell>
          <cell r="M34">
            <v>175348379641</v>
          </cell>
        </row>
        <row r="40">
          <cell r="E40">
            <v>14771142903</v>
          </cell>
          <cell r="J40">
            <v>14771142903</v>
          </cell>
          <cell r="M40">
            <v>46715356000</v>
          </cell>
        </row>
        <row r="44">
          <cell r="E44">
            <v>524382111</v>
          </cell>
          <cell r="J44">
            <v>524382111</v>
          </cell>
          <cell r="M44">
            <v>83177955900</v>
          </cell>
        </row>
        <row r="46">
          <cell r="J46">
            <v>1391992972995</v>
          </cell>
        </row>
        <row r="50">
          <cell r="E50">
            <v>604609504505</v>
          </cell>
          <cell r="J50">
            <v>604609504505</v>
          </cell>
          <cell r="M50">
            <v>591176395285</v>
          </cell>
        </row>
        <row r="51">
          <cell r="E51">
            <v>585364219251</v>
          </cell>
          <cell r="J51">
            <v>585303989251</v>
          </cell>
          <cell r="M51">
            <v>526593008624</v>
          </cell>
        </row>
        <row r="52">
          <cell r="E52">
            <v>0</v>
          </cell>
          <cell r="J52">
            <v>0</v>
          </cell>
          <cell r="M52">
            <v>0</v>
          </cell>
        </row>
        <row r="53">
          <cell r="E53">
            <v>52127366685</v>
          </cell>
          <cell r="J53">
            <v>52394824405</v>
          </cell>
          <cell r="M53">
            <v>22255404134</v>
          </cell>
        </row>
        <row r="54">
          <cell r="E54">
            <v>11507973000</v>
          </cell>
          <cell r="J54">
            <v>11507973000</v>
          </cell>
          <cell r="M54">
            <v>6995406000</v>
          </cell>
        </row>
        <row r="58">
          <cell r="E58">
            <v>2557713360</v>
          </cell>
          <cell r="J58">
            <v>2557713360</v>
          </cell>
          <cell r="M58">
            <v>2237454098</v>
          </cell>
        </row>
        <row r="59">
          <cell r="E59">
            <v>47432138118</v>
          </cell>
          <cell r="J59">
            <v>47432138118</v>
          </cell>
          <cell r="M59">
            <v>69238629324</v>
          </cell>
        </row>
        <row r="60">
          <cell r="E60">
            <v>57957932938</v>
          </cell>
          <cell r="J60">
            <v>57957932938</v>
          </cell>
          <cell r="M60">
            <v>117850442015</v>
          </cell>
        </row>
        <row r="61">
          <cell r="E61">
            <v>71820656982</v>
          </cell>
          <cell r="J61">
            <v>71820656982</v>
          </cell>
          <cell r="M61">
            <v>49772578422</v>
          </cell>
        </row>
        <row r="62">
          <cell r="E62">
            <v>11228098288</v>
          </cell>
          <cell r="J62">
            <v>11228098288</v>
          </cell>
          <cell r="M62">
            <v>6558862320</v>
          </cell>
        </row>
        <row r="63">
          <cell r="M63">
            <v>0</v>
          </cell>
        </row>
        <row r="67">
          <cell r="E67">
            <v>8838458742</v>
          </cell>
          <cell r="J67">
            <v>8838458742</v>
          </cell>
          <cell r="M67">
            <v>5210028708</v>
          </cell>
        </row>
        <row r="69">
          <cell r="J69">
            <v>1453651289589</v>
          </cell>
        </row>
        <row r="72">
          <cell r="E72">
            <v>0</v>
          </cell>
          <cell r="J72">
            <v>0</v>
          </cell>
          <cell r="M72">
            <v>0</v>
          </cell>
        </row>
        <row r="80">
          <cell r="J80">
            <v>120021556721</v>
          </cell>
          <cell r="M80">
            <v>50936820644</v>
          </cell>
        </row>
        <row r="81">
          <cell r="E81">
            <v>0</v>
          </cell>
          <cell r="M81">
            <v>0</v>
          </cell>
        </row>
        <row r="85">
          <cell r="E85">
            <v>16250000000</v>
          </cell>
          <cell r="J85">
            <v>16250000000</v>
          </cell>
          <cell r="M85">
            <v>0</v>
          </cell>
        </row>
        <row r="86">
          <cell r="E86">
            <v>9999998915</v>
          </cell>
          <cell r="J86">
            <v>9999998915</v>
          </cell>
          <cell r="M86">
            <v>0</v>
          </cell>
        </row>
        <row r="90">
          <cell r="E90">
            <v>41167488748.280029</v>
          </cell>
          <cell r="J90">
            <v>32113241212</v>
          </cell>
          <cell r="M90">
            <v>120021556721</v>
          </cell>
        </row>
      </sheetData>
      <sheetData sheetId="2">
        <row r="8">
          <cell r="K8" t="str">
            <v>2021 (Audited)</v>
          </cell>
        </row>
      </sheetData>
      <sheetData sheetId="3"/>
      <sheetData sheetId="4">
        <row r="83">
          <cell r="D83">
            <v>145925633311.40991</v>
          </cell>
          <cell r="I83">
            <v>174743151875.2998</v>
          </cell>
          <cell r="J83">
            <v>298457053104.59009</v>
          </cell>
        </row>
      </sheetData>
      <sheetData sheetId="5">
        <row r="14">
          <cell r="E14">
            <v>29493769275</v>
          </cell>
          <cell r="J14">
            <v>29383630387</v>
          </cell>
          <cell r="K14">
            <v>116941566764</v>
          </cell>
        </row>
        <row r="15">
          <cell r="E15">
            <v>8533229</v>
          </cell>
          <cell r="J15">
            <v>8533229</v>
          </cell>
          <cell r="K15">
            <v>303730990</v>
          </cell>
        </row>
        <row r="16">
          <cell r="E16">
            <v>0</v>
          </cell>
          <cell r="J16">
            <v>0</v>
          </cell>
          <cell r="K16">
            <v>0</v>
          </cell>
        </row>
        <row r="17">
          <cell r="E17">
            <v>2583485708</v>
          </cell>
          <cell r="J17">
            <v>2583485708</v>
          </cell>
        </row>
        <row r="18">
          <cell r="E18">
            <v>636000</v>
          </cell>
          <cell r="J18">
            <v>636000</v>
          </cell>
          <cell r="K18">
            <v>29044028</v>
          </cell>
        </row>
        <row r="19">
          <cell r="E19">
            <v>0</v>
          </cell>
          <cell r="J19">
            <v>0</v>
          </cell>
          <cell r="K19">
            <v>2737508967</v>
          </cell>
        </row>
        <row r="20">
          <cell r="E20">
            <v>8350000</v>
          </cell>
          <cell r="J20">
            <v>34717000</v>
          </cell>
          <cell r="K20">
            <v>25939000</v>
          </cell>
        </row>
        <row r="21">
          <cell r="E21">
            <v>9081064536.2800007</v>
          </cell>
          <cell r="J21">
            <v>0</v>
          </cell>
        </row>
      </sheetData>
      <sheetData sheetId="6">
        <row r="48">
          <cell r="D48">
            <v>3479553969113.0977</v>
          </cell>
          <cell r="I48">
            <v>3508371487676.9878</v>
          </cell>
          <cell r="J48">
            <v>3335567660337.5981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  <sheetName val="DATABASE"/>
      <sheetName val="TAP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Bant _ Tdk Trsangka"/>
      <sheetName val="Pembiayaan"/>
      <sheetName val="Rekap Belanja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PERTANIAN"/>
      <sheetName val="PerKecSD"/>
      <sheetName val="data smp"/>
      <sheetName val="Sheet2"/>
      <sheetName val="Norek"/>
    </sheetNames>
    <sheetDataSet>
      <sheetData sheetId="0" refreshError="1"/>
      <sheetData sheetId="1" refreshError="1">
        <row r="1">
          <cell r="A1" t="str">
            <v>1.01</v>
          </cell>
          <cell r="B1" t="str">
            <v>PENDAPATAN ASLI DAERAH</v>
          </cell>
        </row>
        <row r="2">
          <cell r="A2" t="str">
            <v>1.01.01</v>
          </cell>
          <cell r="B2" t="str">
            <v>Hasil Pajak Daerah</v>
          </cell>
        </row>
        <row r="3">
          <cell r="A3" t="str">
            <v>1.01.02</v>
          </cell>
          <cell r="B3" t="str">
            <v>Hasil Retribusi Daerah</v>
          </cell>
        </row>
        <row r="4">
          <cell r="A4" t="str">
            <v>1.01.03</v>
          </cell>
          <cell r="B4" t="str">
            <v>Hasil Pengelolaan Kekayaan Daerah yang Dipisahkan</v>
          </cell>
        </row>
        <row r="5">
          <cell r="A5" t="str">
            <v>1.01.04</v>
          </cell>
          <cell r="B5" t="str">
            <v>Lain-lain PAD yang Sah</v>
          </cell>
        </row>
        <row r="6">
          <cell r="A6" t="str">
            <v>1.02</v>
          </cell>
          <cell r="B6" t="str">
            <v>DANA PERIMBANGAN</v>
          </cell>
        </row>
        <row r="7">
          <cell r="A7" t="str">
            <v>1.02.01</v>
          </cell>
          <cell r="B7" t="str">
            <v>Dana Bagi Hasil</v>
          </cell>
        </row>
        <row r="8">
          <cell r="A8" t="str">
            <v>1.02.02</v>
          </cell>
          <cell r="B8" t="str">
            <v>Dana Alokasi Umum</v>
          </cell>
        </row>
        <row r="9">
          <cell r="A9" t="str">
            <v>1.02.03</v>
          </cell>
          <cell r="B9" t="str">
            <v>Dana Alokasi Khusus</v>
          </cell>
        </row>
        <row r="10">
          <cell r="A10" t="str">
            <v>1.03</v>
          </cell>
          <cell r="B10" t="str">
            <v>LAIN-LAIN PENDAPATAN DAERAH YANG SAH</v>
          </cell>
        </row>
        <row r="11">
          <cell r="A11" t="str">
            <v>1.03.01</v>
          </cell>
          <cell r="B11" t="str">
            <v>Dana Darurat dari Pemerintah</v>
          </cell>
        </row>
        <row r="12">
          <cell r="A12" t="str">
            <v>1.03.02</v>
          </cell>
          <cell r="B12" t="str">
            <v>Hibah</v>
          </cell>
        </row>
        <row r="13">
          <cell r="A13" t="str">
            <v>1.03.03</v>
          </cell>
          <cell r="B13" t="str">
            <v>Bantuan Keuangan</v>
          </cell>
        </row>
        <row r="14">
          <cell r="A14" t="str">
            <v>1.03.04</v>
          </cell>
          <cell r="B14" t="str">
            <v>Bagi Hasil dari Provinsi</v>
          </cell>
        </row>
        <row r="15">
          <cell r="A15" t="str">
            <v>2.01</v>
          </cell>
          <cell r="B15" t="str">
            <v>BELANJA TIDAK LANGSUNG</v>
          </cell>
        </row>
        <row r="16">
          <cell r="A16" t="str">
            <v>2.01.01</v>
          </cell>
          <cell r="B16" t="str">
            <v>Belanja Pegawai</v>
          </cell>
        </row>
        <row r="17">
          <cell r="A17" t="str">
            <v>2.01.02</v>
          </cell>
          <cell r="B17" t="str">
            <v>Belanja Barang dan Jasa</v>
          </cell>
        </row>
        <row r="18">
          <cell r="A18" t="str">
            <v>2.01.03</v>
          </cell>
          <cell r="B18" t="str">
            <v>Belanja Bunga</v>
          </cell>
        </row>
        <row r="19">
          <cell r="A19" t="str">
            <v>2.01.04</v>
          </cell>
          <cell r="B19" t="str">
            <v>Belanja Subsidi</v>
          </cell>
        </row>
        <row r="20">
          <cell r="A20" t="str">
            <v>2.01.05</v>
          </cell>
          <cell r="B20" t="str">
            <v>Belanja Hibah</v>
          </cell>
        </row>
        <row r="21">
          <cell r="A21" t="str">
            <v>2.01.06</v>
          </cell>
          <cell r="B21" t="str">
            <v>Belanja Bagi Hasil</v>
          </cell>
        </row>
        <row r="22">
          <cell r="A22" t="str">
            <v>2.01.07</v>
          </cell>
          <cell r="B22" t="str">
            <v>Belanja Bantuan Keuangan</v>
          </cell>
        </row>
        <row r="23">
          <cell r="A23" t="str">
            <v>2.01.08</v>
          </cell>
          <cell r="B23" t="str">
            <v>Belanja Tidak Tersangka</v>
          </cell>
        </row>
        <row r="24">
          <cell r="A24" t="str">
            <v>2.02</v>
          </cell>
          <cell r="B24" t="str">
            <v>BELANJA LANGSUNG</v>
          </cell>
        </row>
        <row r="25">
          <cell r="A25" t="str">
            <v>2.02.01</v>
          </cell>
          <cell r="B25" t="str">
            <v>Belanja Pegawai</v>
          </cell>
        </row>
        <row r="26">
          <cell r="A26" t="str">
            <v>2.02.02</v>
          </cell>
          <cell r="B26" t="str">
            <v>Belanja Barang dan Jasa</v>
          </cell>
        </row>
        <row r="27">
          <cell r="A27" t="str">
            <v>2.02.03</v>
          </cell>
          <cell r="B27" t="str">
            <v>Belanja Modal</v>
          </cell>
        </row>
        <row r="28">
          <cell r="A28" t="str">
            <v>3.01</v>
          </cell>
          <cell r="B28" t="str">
            <v>PENERIMAAN PEMBIAYAAN</v>
          </cell>
        </row>
        <row r="29">
          <cell r="A29" t="str">
            <v>3.01.01</v>
          </cell>
          <cell r="B29" t="str">
            <v>Sisa Lebih Perhitungan Anggaran Tahun Lalu</v>
          </cell>
        </row>
        <row r="30">
          <cell r="A30" t="str">
            <v>3.01.02</v>
          </cell>
          <cell r="B30" t="str">
            <v>Transfer dari Rekening Dana Cadangan</v>
          </cell>
        </row>
        <row r="31">
          <cell r="A31" t="str">
            <v>3.01.03</v>
          </cell>
          <cell r="B31" t="str">
            <v>Hasil Penjualan Kekayaan Daerah yang Dipisahkan</v>
          </cell>
        </row>
        <row r="32">
          <cell r="A32" t="str">
            <v>3.01.04</v>
          </cell>
          <cell r="B32" t="str">
            <v>Penerimaan Pinjaman Daerah dan Obligasi Daerah</v>
          </cell>
        </row>
        <row r="33">
          <cell r="A33" t="str">
            <v>3.01.05</v>
          </cell>
          <cell r="B33" t="str">
            <v>Penerimaan Piutang Daerah</v>
          </cell>
        </row>
        <row r="34">
          <cell r="A34" t="str">
            <v>3.02</v>
          </cell>
          <cell r="B34" t="str">
            <v>PENGELUARAN PEMBIAYAAN</v>
          </cell>
        </row>
        <row r="35">
          <cell r="A35" t="str">
            <v>3.02.01</v>
          </cell>
          <cell r="B35" t="str">
            <v>Pembayaran Cicilan Pokok Utang yang Jatuh Tempo</v>
          </cell>
        </row>
        <row r="36">
          <cell r="A36" t="str">
            <v>3.02.02</v>
          </cell>
          <cell r="B36" t="str">
            <v>Pembelian Kembali Obligasi Daerah</v>
          </cell>
        </row>
        <row r="37">
          <cell r="A37" t="str">
            <v>3.02.03</v>
          </cell>
          <cell r="B37" t="str">
            <v>Penyertaan Modal (Investasi) Daerah</v>
          </cell>
        </row>
        <row r="38">
          <cell r="A38" t="str">
            <v>3.02.04</v>
          </cell>
          <cell r="B38" t="str">
            <v>Pemberian Piutang Daerah</v>
          </cell>
        </row>
        <row r="39">
          <cell r="A39" t="str">
            <v>3.02.05</v>
          </cell>
          <cell r="B39" t="str">
            <v>Transfer ke Rekening Dana Cadangan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Rekening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  <sheetName val="PERTANIAN"/>
      <sheetName val="Kode_Rek"/>
      <sheetName val="RKA_SKPD"/>
      <sheetName val="RKA_SKPD_1"/>
      <sheetName val="RKA_SKPD_2_1"/>
      <sheetName val="RKA_SKPD_2_2"/>
      <sheetName val="RKA_SKPD_2_2_1"/>
      <sheetName val="RKA_SKPD_3_1"/>
      <sheetName val="RKA_SKPD_3_2"/>
      <sheetName val="Bant _ Tdk Trsangka"/>
      <sheetName val="Pembiayaan"/>
      <sheetName val="Rekap Belanja"/>
    </sheetNames>
    <sheetDataSet>
      <sheetData sheetId="0" refreshError="1"/>
      <sheetData sheetId="1" refreshError="1">
        <row r="1">
          <cell r="A1" t="str">
            <v>1.01</v>
          </cell>
          <cell r="B1" t="str">
            <v>PENDAPATAN ASLI DAERAH</v>
          </cell>
        </row>
        <row r="2">
          <cell r="A2" t="str">
            <v>1.01.01</v>
          </cell>
          <cell r="B2" t="str">
            <v>Hasil Pajak Daerah</v>
          </cell>
        </row>
        <row r="3">
          <cell r="A3" t="str">
            <v>1.01.02</v>
          </cell>
          <cell r="B3" t="str">
            <v>Hasil Retribusi Daerah</v>
          </cell>
        </row>
        <row r="4">
          <cell r="A4" t="str">
            <v>1.01.03</v>
          </cell>
          <cell r="B4" t="str">
            <v>Hasil Pengelolaan Kekayaan Daerah yang Dipisahkan</v>
          </cell>
        </row>
        <row r="5">
          <cell r="A5" t="str">
            <v>1.01.04</v>
          </cell>
          <cell r="B5" t="str">
            <v>Lain-lain PAD yang Sah</v>
          </cell>
        </row>
        <row r="6">
          <cell r="A6" t="str">
            <v>1.02</v>
          </cell>
          <cell r="B6" t="str">
            <v>DANA PERIMBANGAN</v>
          </cell>
        </row>
        <row r="7">
          <cell r="A7" t="str">
            <v>1.02.01</v>
          </cell>
          <cell r="B7" t="str">
            <v>Dana Bagi Hasil</v>
          </cell>
        </row>
        <row r="8">
          <cell r="A8" t="str">
            <v>1.02.02</v>
          </cell>
          <cell r="B8" t="str">
            <v>Dana Alokasi Umum</v>
          </cell>
        </row>
        <row r="9">
          <cell r="A9" t="str">
            <v>1.02.03</v>
          </cell>
          <cell r="B9" t="str">
            <v>Dana Alokasi Khusus</v>
          </cell>
        </row>
        <row r="10">
          <cell r="A10" t="str">
            <v>1.03</v>
          </cell>
          <cell r="B10" t="str">
            <v>LAIN-LAIN PENDAPATAN DAERAH YANG SAH</v>
          </cell>
        </row>
        <row r="11">
          <cell r="A11" t="str">
            <v>1.03.01</v>
          </cell>
          <cell r="B11" t="str">
            <v>Dana Darurat dari Pemerintah</v>
          </cell>
        </row>
        <row r="12">
          <cell r="A12" t="str">
            <v>1.03.02</v>
          </cell>
          <cell r="B12" t="str">
            <v>Hibah</v>
          </cell>
        </row>
        <row r="13">
          <cell r="A13" t="str">
            <v>1.03.03</v>
          </cell>
          <cell r="B13" t="str">
            <v>Bantuan Keuangan</v>
          </cell>
        </row>
        <row r="14">
          <cell r="A14" t="str">
            <v>1.03.04</v>
          </cell>
          <cell r="B14" t="str">
            <v>Bagi Hasil dari Provinsi</v>
          </cell>
        </row>
        <row r="15">
          <cell r="A15" t="str">
            <v>2.01</v>
          </cell>
          <cell r="B15" t="str">
            <v>BELANJA TIDAK LANGSUNG</v>
          </cell>
        </row>
        <row r="16">
          <cell r="A16" t="str">
            <v>2.01.01</v>
          </cell>
          <cell r="B16" t="str">
            <v>Belanja Pegawai</v>
          </cell>
        </row>
        <row r="17">
          <cell r="A17" t="str">
            <v>2.01.02</v>
          </cell>
          <cell r="B17" t="str">
            <v>Belanja Barang dan Jasa</v>
          </cell>
        </row>
        <row r="18">
          <cell r="A18" t="str">
            <v>2.01.03</v>
          </cell>
          <cell r="B18" t="str">
            <v>Belanja Bunga</v>
          </cell>
        </row>
        <row r="19">
          <cell r="A19" t="str">
            <v>2.01.04</v>
          </cell>
          <cell r="B19" t="str">
            <v>Belanja Subsidi</v>
          </cell>
        </row>
        <row r="20">
          <cell r="A20" t="str">
            <v>2.01.05</v>
          </cell>
          <cell r="B20" t="str">
            <v>Belanja Hibah</v>
          </cell>
        </row>
        <row r="21">
          <cell r="A21" t="str">
            <v>2.01.06</v>
          </cell>
          <cell r="B21" t="str">
            <v>Belanja Bagi Hasil</v>
          </cell>
        </row>
        <row r="22">
          <cell r="A22" t="str">
            <v>2.01.07</v>
          </cell>
          <cell r="B22" t="str">
            <v>Belanja Bantuan Keuangan</v>
          </cell>
        </row>
        <row r="23">
          <cell r="A23" t="str">
            <v>2.01.08</v>
          </cell>
          <cell r="B23" t="str">
            <v>Belanja Tidak Tersangka</v>
          </cell>
        </row>
        <row r="24">
          <cell r="A24" t="str">
            <v>2.02</v>
          </cell>
          <cell r="B24" t="str">
            <v>BELANJA LANGSUNG</v>
          </cell>
        </row>
        <row r="25">
          <cell r="A25" t="str">
            <v>2.02.01</v>
          </cell>
          <cell r="B25" t="str">
            <v>Belanja Pegawai</v>
          </cell>
        </row>
        <row r="26">
          <cell r="A26" t="str">
            <v>2.02.02</v>
          </cell>
          <cell r="B26" t="str">
            <v>Belanja Barang dan Jasa</v>
          </cell>
        </row>
        <row r="27">
          <cell r="A27" t="str">
            <v>2.02.03</v>
          </cell>
          <cell r="B27" t="str">
            <v>Belanja Modal</v>
          </cell>
        </row>
        <row r="28">
          <cell r="A28" t="str">
            <v>3.01</v>
          </cell>
          <cell r="B28" t="str">
            <v>PENERIMAAN PEMBIAYAAN</v>
          </cell>
        </row>
        <row r="29">
          <cell r="A29" t="str">
            <v>3.01.01</v>
          </cell>
          <cell r="B29" t="str">
            <v>Sisa Lebih Perhitungan Anggaran Tahun Lalu</v>
          </cell>
        </row>
        <row r="30">
          <cell r="A30" t="str">
            <v>3.01.02</v>
          </cell>
          <cell r="B30" t="str">
            <v>Transfer dari Rekening Dana Cadangan</v>
          </cell>
        </row>
        <row r="31">
          <cell r="A31" t="str">
            <v>3.01.03</v>
          </cell>
          <cell r="B31" t="str">
            <v>Hasil Penjualan Kekayaan Daerah yang Dipisahkan</v>
          </cell>
        </row>
        <row r="32">
          <cell r="A32" t="str">
            <v>3.01.04</v>
          </cell>
          <cell r="B32" t="str">
            <v>Penerimaan Pinjaman Daerah dan Obligasi Daerah</v>
          </cell>
        </row>
        <row r="33">
          <cell r="A33" t="str">
            <v>3.01.05</v>
          </cell>
          <cell r="B33" t="str">
            <v>Penerimaan Piutang Daerah</v>
          </cell>
        </row>
        <row r="34">
          <cell r="A34" t="str">
            <v>3.02</v>
          </cell>
          <cell r="B34" t="str">
            <v>PENGELUARAN PEMBIAYAAN</v>
          </cell>
        </row>
        <row r="35">
          <cell r="A35" t="str">
            <v>3.02.01</v>
          </cell>
          <cell r="B35" t="str">
            <v>Pembayaran Cicilan Pokok Utang yang Jatuh Tempo</v>
          </cell>
        </row>
        <row r="36">
          <cell r="A36" t="str">
            <v>3.02.02</v>
          </cell>
          <cell r="B36" t="str">
            <v>Pembelian Kembali Obligasi Daerah</v>
          </cell>
        </row>
        <row r="37">
          <cell r="A37" t="str">
            <v>3.02.03</v>
          </cell>
          <cell r="B37" t="str">
            <v>Penyertaan Modal (Investasi) Daerah</v>
          </cell>
        </row>
        <row r="38">
          <cell r="A38" t="str">
            <v>3.02.04</v>
          </cell>
          <cell r="B38" t="str">
            <v>Pemberian Piutang Daerah</v>
          </cell>
        </row>
        <row r="39">
          <cell r="A39" t="str">
            <v>3.02.05</v>
          </cell>
          <cell r="B39" t="str">
            <v>Transfer ke Rekening Dana Cadangan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UDPAR"/>
      <sheetName val="Rekening"/>
      <sheetName val="PERTANIAN"/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B31B8-12FA-4A50-9F6C-CC7AD2197351}">
  <dimension ref="A1:S113"/>
  <sheetViews>
    <sheetView showGridLines="0" tabSelected="1" topLeftCell="A85" zoomScale="87" zoomScaleNormal="70" zoomScaleSheetLayoutView="80" zoomScalePageLayoutView="55" workbookViewId="0">
      <selection activeCell="D82" sqref="D82"/>
    </sheetView>
  </sheetViews>
  <sheetFormatPr defaultColWidth="8.85546875" defaultRowHeight="12.75"/>
  <cols>
    <col min="1" max="1" width="6.5703125" style="4" customWidth="1"/>
    <col min="2" max="2" width="82" style="3" customWidth="1"/>
    <col min="3" max="3" width="10.5703125" style="4" hidden="1" customWidth="1"/>
    <col min="4" max="4" width="28.7109375" style="3" customWidth="1"/>
    <col min="5" max="5" width="24.28515625" style="3" hidden="1" customWidth="1"/>
    <col min="6" max="6" width="6.5703125" style="3" hidden="1" customWidth="1"/>
    <col min="7" max="7" width="19.5703125" style="3" hidden="1" customWidth="1"/>
    <col min="8" max="8" width="4.140625" style="3" hidden="1" customWidth="1"/>
    <col min="9" max="9" width="18.5703125" style="3" hidden="1" customWidth="1"/>
    <col min="10" max="10" width="24.5703125" style="3" customWidth="1"/>
    <col min="11" max="11" width="8.42578125" style="5" bestFit="1" customWidth="1"/>
    <col min="12" max="12" width="23.28515625" style="5" hidden="1" customWidth="1"/>
    <col min="13" max="13" width="24.7109375" style="3" bestFit="1" customWidth="1"/>
    <col min="14" max="14" width="20.85546875" style="3" bestFit="1" customWidth="1"/>
    <col min="15" max="15" width="19.28515625" style="3" bestFit="1" customWidth="1"/>
    <col min="16" max="17" width="18.42578125" style="3" bestFit="1" customWidth="1"/>
    <col min="18" max="18" width="18.140625" style="3" bestFit="1" customWidth="1"/>
    <col min="19" max="19" width="18.42578125" style="3" bestFit="1" customWidth="1"/>
    <col min="20" max="20" width="16.42578125" style="3" bestFit="1" customWidth="1"/>
    <col min="21" max="16384" width="8.85546875" style="3"/>
  </cols>
  <sheetData>
    <row r="1" spans="1:15">
      <c r="A1" s="2"/>
    </row>
    <row r="5" spans="1:15" ht="15.75">
      <c r="A5" s="498" t="s">
        <v>0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</row>
    <row r="6" spans="1:15" ht="18">
      <c r="A6" s="499" t="s">
        <v>49</v>
      </c>
      <c r="B6" s="499"/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3">
        <f>97-2.5</f>
        <v>94.5</v>
      </c>
    </row>
    <row r="7" spans="1:15">
      <c r="A7" s="500" t="s">
        <v>50</v>
      </c>
      <c r="B7" s="500"/>
      <c r="C7" s="500"/>
      <c r="D7" s="500"/>
      <c r="E7" s="500"/>
      <c r="F7" s="500"/>
      <c r="G7" s="500"/>
      <c r="H7" s="500"/>
      <c r="I7" s="500"/>
      <c r="J7" s="500"/>
      <c r="K7" s="500"/>
      <c r="L7" s="500"/>
      <c r="M7" s="500"/>
    </row>
    <row r="8" spans="1:15" ht="13.5" thickBot="1">
      <c r="D8" s="6"/>
      <c r="E8" s="6"/>
      <c r="F8" s="6"/>
      <c r="G8" s="6"/>
      <c r="H8" s="6"/>
      <c r="I8" s="6"/>
      <c r="J8" s="6"/>
      <c r="M8" s="7" t="s">
        <v>51</v>
      </c>
    </row>
    <row r="9" spans="1:15" ht="14.45" customHeight="1">
      <c r="A9" s="501" t="s">
        <v>52</v>
      </c>
      <c r="B9" s="504" t="s">
        <v>53</v>
      </c>
      <c r="C9" s="507" t="s">
        <v>54</v>
      </c>
      <c r="D9" s="510" t="s">
        <v>111</v>
      </c>
      <c r="E9" s="512" t="s">
        <v>55</v>
      </c>
      <c r="F9" s="514" t="s">
        <v>56</v>
      </c>
      <c r="G9" s="514"/>
      <c r="H9" s="514"/>
      <c r="I9" s="514"/>
      <c r="J9" s="512" t="s">
        <v>57</v>
      </c>
      <c r="K9" s="516" t="s">
        <v>5</v>
      </c>
      <c r="L9" s="516" t="s">
        <v>58</v>
      </c>
      <c r="M9" s="519" t="s">
        <v>59</v>
      </c>
    </row>
    <row r="10" spans="1:15" ht="14.45" customHeight="1">
      <c r="A10" s="502"/>
      <c r="B10" s="505"/>
      <c r="C10" s="508"/>
      <c r="D10" s="511"/>
      <c r="E10" s="513"/>
      <c r="F10" s="494" t="s">
        <v>60</v>
      </c>
      <c r="G10" s="496" t="s">
        <v>61</v>
      </c>
      <c r="H10" s="494" t="s">
        <v>60</v>
      </c>
      <c r="I10" s="496" t="s">
        <v>62</v>
      </c>
      <c r="J10" s="513"/>
      <c r="K10" s="517"/>
      <c r="L10" s="517"/>
      <c r="M10" s="520"/>
    </row>
    <row r="11" spans="1:15" ht="13.5" thickBot="1">
      <c r="A11" s="503"/>
      <c r="B11" s="506"/>
      <c r="C11" s="509"/>
      <c r="D11" s="497"/>
      <c r="E11" s="495"/>
      <c r="F11" s="495"/>
      <c r="G11" s="497"/>
      <c r="H11" s="495"/>
      <c r="I11" s="497"/>
      <c r="J11" s="495"/>
      <c r="K11" s="518"/>
      <c r="L11" s="518"/>
      <c r="M11" s="521"/>
    </row>
    <row r="12" spans="1:15" ht="16.5" thickTop="1">
      <c r="A12" s="8">
        <v>1</v>
      </c>
      <c r="B12" s="9" t="s">
        <v>63</v>
      </c>
      <c r="C12" s="10" t="s">
        <v>6</v>
      </c>
      <c r="D12" s="11"/>
      <c r="E12" s="12"/>
      <c r="F12" s="11"/>
      <c r="G12" s="11"/>
      <c r="H12" s="11"/>
      <c r="I12" s="11"/>
      <c r="J12" s="13"/>
      <c r="K12" s="14"/>
      <c r="L12" s="15"/>
      <c r="M12" s="16"/>
    </row>
    <row r="13" spans="1:15" ht="13.5" customHeight="1">
      <c r="A13" s="17">
        <v>2</v>
      </c>
      <c r="B13" s="18" t="s">
        <v>64</v>
      </c>
      <c r="C13" s="19" t="s">
        <v>7</v>
      </c>
      <c r="D13" s="20"/>
      <c r="E13" s="21"/>
      <c r="F13" s="20"/>
      <c r="G13" s="20"/>
      <c r="H13" s="20"/>
      <c r="I13" s="20"/>
      <c r="J13" s="13"/>
      <c r="K13" s="22"/>
      <c r="L13" s="23"/>
      <c r="M13" s="24"/>
      <c r="O13" s="25">
        <v>35372087380.110001</v>
      </c>
    </row>
    <row r="14" spans="1:15" ht="13.5" customHeight="1">
      <c r="A14" s="8">
        <v>3</v>
      </c>
      <c r="B14" s="26" t="s">
        <v>65</v>
      </c>
      <c r="C14" s="27" t="s">
        <v>8</v>
      </c>
      <c r="D14" s="29">
        <v>200855090000</v>
      </c>
      <c r="E14" s="28">
        <v>179475181686</v>
      </c>
      <c r="F14" s="29"/>
      <c r="G14" s="29"/>
      <c r="H14" s="30"/>
      <c r="I14" s="29"/>
      <c r="J14" s="31">
        <f>E14+I14-G14</f>
        <v>179475181686</v>
      </c>
      <c r="K14" s="32">
        <f>J14/D14*100</f>
        <v>89.355555632670303</v>
      </c>
      <c r="L14" s="31">
        <f>D14-J14</f>
        <v>21379908314</v>
      </c>
      <c r="M14" s="33">
        <v>144762759403</v>
      </c>
    </row>
    <row r="15" spans="1:15" ht="13.5" customHeight="1">
      <c r="A15" s="17">
        <v>4</v>
      </c>
      <c r="B15" s="26" t="s">
        <v>66</v>
      </c>
      <c r="C15" s="27" t="s">
        <v>9</v>
      </c>
      <c r="D15" s="35">
        <v>50627141500</v>
      </c>
      <c r="E15" s="34">
        <v>27963807050</v>
      </c>
      <c r="F15" s="34"/>
      <c r="G15" s="35"/>
      <c r="H15" s="36"/>
      <c r="I15" s="35"/>
      <c r="J15" s="31">
        <f>E15+I15-G15</f>
        <v>27963807050</v>
      </c>
      <c r="K15" s="32">
        <f>J15/D15*100</f>
        <v>55.234813227604405</v>
      </c>
      <c r="L15" s="31">
        <f>D15-J15</f>
        <v>22663334450</v>
      </c>
      <c r="M15" s="37">
        <v>26241619743</v>
      </c>
    </row>
    <row r="16" spans="1:15" ht="13.5" customHeight="1">
      <c r="A16" s="8">
        <v>5</v>
      </c>
      <c r="B16" s="26" t="s">
        <v>48</v>
      </c>
      <c r="C16" s="27" t="s">
        <v>10</v>
      </c>
      <c r="D16" s="35">
        <v>731439035</v>
      </c>
      <c r="E16" s="34">
        <v>731439035</v>
      </c>
      <c r="F16" s="34"/>
      <c r="G16" s="35"/>
      <c r="H16" s="36"/>
      <c r="I16" s="35"/>
      <c r="J16" s="31">
        <f>E16+I16-G16</f>
        <v>731439035</v>
      </c>
      <c r="K16" s="32"/>
      <c r="L16" s="31"/>
      <c r="M16" s="37"/>
    </row>
    <row r="17" spans="1:15" ht="13.5" customHeight="1">
      <c r="A17" s="17">
        <v>6</v>
      </c>
      <c r="B17" s="26" t="s">
        <v>67</v>
      </c>
      <c r="C17" s="27" t="s">
        <v>68</v>
      </c>
      <c r="D17" s="39">
        <v>56743847238</v>
      </c>
      <c r="E17" s="34">
        <v>50084133841</v>
      </c>
      <c r="F17" s="38"/>
      <c r="G17" s="39">
        <v>0</v>
      </c>
      <c r="H17" s="40" t="s">
        <v>69</v>
      </c>
      <c r="I17" s="41">
        <v>212049140</v>
      </c>
      <c r="J17" s="31">
        <f>E17+I17-G17</f>
        <v>50296182981</v>
      </c>
      <c r="K17" s="32">
        <f>J17/D17*100</f>
        <v>88.637245144911219</v>
      </c>
      <c r="L17" s="31">
        <f>D17-J17</f>
        <v>6447664257</v>
      </c>
      <c r="M17" s="37">
        <v>35234055667</v>
      </c>
      <c r="O17" s="42"/>
    </row>
    <row r="18" spans="1:15" s="445" customFormat="1" ht="20.25" customHeight="1">
      <c r="A18" s="8">
        <v>7</v>
      </c>
      <c r="B18" s="607" t="s">
        <v>514</v>
      </c>
      <c r="C18" s="608"/>
      <c r="D18" s="609">
        <f>SUM(D14:D17)</f>
        <v>308957517773</v>
      </c>
      <c r="E18" s="610">
        <f>SUM(E14:E17)</f>
        <v>258254561612</v>
      </c>
      <c r="F18" s="610"/>
      <c r="G18" s="610">
        <f>SUM(G14:G17)</f>
        <v>0</v>
      </c>
      <c r="H18" s="610"/>
      <c r="I18" s="610">
        <f>SUM(I14:I17)</f>
        <v>212049140</v>
      </c>
      <c r="J18" s="610">
        <f>SUM(J14:J17)</f>
        <v>258466610752</v>
      </c>
      <c r="K18" s="611">
        <f>J18/D18*100</f>
        <v>83.657653846734647</v>
      </c>
      <c r="L18" s="612">
        <f>D18-J18</f>
        <v>50490907021</v>
      </c>
      <c r="M18" s="613">
        <f>SUM(M14:M17)</f>
        <v>206238434813</v>
      </c>
      <c r="N18" s="614"/>
      <c r="O18" s="614"/>
    </row>
    <row r="19" spans="1:15" ht="13.5" customHeight="1">
      <c r="A19" s="17">
        <v>8</v>
      </c>
      <c r="B19" s="13"/>
      <c r="C19" s="19"/>
      <c r="D19" s="45"/>
      <c r="E19" s="46"/>
      <c r="F19" s="46"/>
      <c r="G19" s="46"/>
      <c r="H19" s="46"/>
      <c r="I19" s="46"/>
      <c r="J19" s="46"/>
      <c r="K19" s="32"/>
      <c r="L19" s="31"/>
      <c r="M19" s="47"/>
      <c r="O19" s="44">
        <f>+O13-J17</f>
        <v>-14924095600.889999</v>
      </c>
    </row>
    <row r="20" spans="1:15" ht="13.5" customHeight="1">
      <c r="A20" s="8">
        <v>9</v>
      </c>
      <c r="B20" s="18" t="s">
        <v>70</v>
      </c>
      <c r="C20" s="27" t="s">
        <v>11</v>
      </c>
      <c r="D20" s="34"/>
      <c r="E20" s="35"/>
      <c r="F20" s="35"/>
      <c r="G20" s="35"/>
      <c r="H20" s="35"/>
      <c r="I20" s="35"/>
      <c r="J20" s="35"/>
      <c r="K20" s="32"/>
      <c r="L20" s="31"/>
      <c r="M20" s="37"/>
    </row>
    <row r="21" spans="1:15" ht="13.5" customHeight="1">
      <c r="A21" s="17">
        <v>10</v>
      </c>
      <c r="B21" s="18" t="s">
        <v>71</v>
      </c>
      <c r="C21" s="27" t="s">
        <v>12</v>
      </c>
      <c r="D21" s="35"/>
      <c r="E21" s="35"/>
      <c r="F21" s="35"/>
      <c r="G21" s="35"/>
      <c r="H21" s="35"/>
      <c r="I21" s="35"/>
      <c r="J21" s="35"/>
      <c r="K21" s="32"/>
      <c r="L21" s="31"/>
      <c r="M21" s="37"/>
    </row>
    <row r="22" spans="1:15" ht="13.5" customHeight="1">
      <c r="A22" s="8">
        <v>11</v>
      </c>
      <c r="B22" s="26" t="s">
        <v>72</v>
      </c>
      <c r="C22" s="27"/>
      <c r="D22" s="35">
        <v>89972105070</v>
      </c>
      <c r="E22" s="35">
        <v>99592852860.279999</v>
      </c>
      <c r="F22" s="36" t="s">
        <v>73</v>
      </c>
      <c r="G22" s="35">
        <v>9081064536.2800007</v>
      </c>
      <c r="H22" s="35"/>
      <c r="I22" s="35">
        <v>0</v>
      </c>
      <c r="J22" s="31">
        <f>E22+I22-G22</f>
        <v>90511788324</v>
      </c>
      <c r="K22" s="32">
        <f>J22/D22*100</f>
        <v>100.59983397474153</v>
      </c>
      <c r="L22" s="31">
        <f>D22-J22</f>
        <v>-539683254</v>
      </c>
      <c r="M22" s="48">
        <v>100227052412</v>
      </c>
    </row>
    <row r="23" spans="1:15" ht="13.5" customHeight="1">
      <c r="A23" s="17">
        <v>12</v>
      </c>
      <c r="B23" s="26" t="s">
        <v>74</v>
      </c>
      <c r="C23" s="27"/>
      <c r="D23" s="35">
        <v>4071140687</v>
      </c>
      <c r="E23" s="35">
        <v>4661756953</v>
      </c>
      <c r="F23" s="35"/>
      <c r="G23" s="35"/>
      <c r="H23" s="35"/>
      <c r="I23" s="35"/>
      <c r="J23" s="31">
        <f>E23+I23-G23</f>
        <v>4661756953</v>
      </c>
      <c r="K23" s="32">
        <f>J23/D23*100</f>
        <v>114.50739022323549</v>
      </c>
      <c r="L23" s="31">
        <f>D23-J23</f>
        <v>-590616266</v>
      </c>
      <c r="M23" s="48">
        <v>3360586617</v>
      </c>
    </row>
    <row r="24" spans="1:15" ht="13.5" customHeight="1">
      <c r="A24" s="8">
        <v>13</v>
      </c>
      <c r="B24" s="26" t="s">
        <v>75</v>
      </c>
      <c r="C24" s="27"/>
      <c r="D24" s="35">
        <v>604815966000</v>
      </c>
      <c r="E24" s="35">
        <v>601656819888</v>
      </c>
      <c r="F24" s="35"/>
      <c r="G24" s="35"/>
      <c r="H24" s="35"/>
      <c r="I24" s="35"/>
      <c r="J24" s="31">
        <f>E24+I24-G24</f>
        <v>601656819888</v>
      </c>
      <c r="K24" s="32">
        <f>J24/D24*100</f>
        <v>99.477668201636078</v>
      </c>
      <c r="L24" s="31">
        <f>D24-J24</f>
        <v>3159146112</v>
      </c>
      <c r="M24" s="48">
        <v>604815966000</v>
      </c>
      <c r="O24" s="6"/>
    </row>
    <row r="25" spans="1:15" ht="13.5" customHeight="1">
      <c r="A25" s="17">
        <v>14</v>
      </c>
      <c r="B25" s="26" t="s">
        <v>76</v>
      </c>
      <c r="C25" s="27"/>
      <c r="D25" s="39">
        <v>247586791400</v>
      </c>
      <c r="E25" s="35">
        <v>225941705927</v>
      </c>
      <c r="F25" s="49" t="s">
        <v>77</v>
      </c>
      <c r="G25" s="50">
        <f>212049140+230000</f>
        <v>212279140</v>
      </c>
      <c r="H25" s="49" t="s">
        <v>78</v>
      </c>
      <c r="I25" s="50">
        <v>234274720</v>
      </c>
      <c r="J25" s="31">
        <f>E25+I25-G25</f>
        <v>225963701507</v>
      </c>
      <c r="K25" s="32">
        <f>J25/D25*100</f>
        <v>91.266460633569963</v>
      </c>
      <c r="L25" s="31">
        <f>D25-J25</f>
        <v>21623089893</v>
      </c>
      <c r="M25" s="48">
        <v>239285908624</v>
      </c>
    </row>
    <row r="26" spans="1:15" s="445" customFormat="1" ht="20.25" customHeight="1">
      <c r="A26" s="8">
        <v>15</v>
      </c>
      <c r="B26" s="607" t="s">
        <v>515</v>
      </c>
      <c r="C26" s="608"/>
      <c r="D26" s="609">
        <f>SUM(D22:D25)</f>
        <v>946446003157</v>
      </c>
      <c r="E26" s="610">
        <f>SUM(E22:E25)</f>
        <v>931853135628.28003</v>
      </c>
      <c r="F26" s="610"/>
      <c r="G26" s="610">
        <f>SUM(G22:G25)</f>
        <v>9293343676.2800007</v>
      </c>
      <c r="H26" s="610"/>
      <c r="I26" s="610">
        <f>SUM(I22:I25)</f>
        <v>234274720</v>
      </c>
      <c r="J26" s="610">
        <f>SUM(J22:J25)</f>
        <v>922794066672</v>
      </c>
      <c r="K26" s="611">
        <f>J26/D26*100</f>
        <v>97.500973493880721</v>
      </c>
      <c r="L26" s="612">
        <f>D26-J26</f>
        <v>23651936485</v>
      </c>
      <c r="M26" s="613">
        <f>SUM(M22:M25)</f>
        <v>947689513653</v>
      </c>
    </row>
    <row r="27" spans="1:15" ht="13.5" customHeight="1">
      <c r="A27" s="17">
        <v>16</v>
      </c>
      <c r="B27" s="13"/>
      <c r="C27" s="19"/>
      <c r="D27" s="45"/>
      <c r="E27" s="46"/>
      <c r="F27" s="46"/>
      <c r="G27" s="46"/>
      <c r="H27" s="46"/>
      <c r="I27" s="46"/>
      <c r="J27" s="46"/>
      <c r="K27" s="32"/>
      <c r="L27" s="31"/>
      <c r="M27" s="47"/>
    </row>
    <row r="28" spans="1:15" ht="13.5" customHeight="1">
      <c r="A28" s="8">
        <v>17</v>
      </c>
      <c r="B28" s="18" t="s">
        <v>79</v>
      </c>
      <c r="C28" s="27" t="s">
        <v>14</v>
      </c>
      <c r="D28" s="34"/>
      <c r="E28" s="35"/>
      <c r="F28" s="35"/>
      <c r="G28" s="35"/>
      <c r="H28" s="35"/>
      <c r="I28" s="35"/>
      <c r="J28" s="35"/>
      <c r="K28" s="32"/>
      <c r="L28" s="31"/>
      <c r="M28" s="37"/>
    </row>
    <row r="29" spans="1:15" ht="13.5" customHeight="1">
      <c r="A29" s="17">
        <v>18</v>
      </c>
      <c r="B29" s="26" t="s">
        <v>15</v>
      </c>
      <c r="C29" s="27"/>
      <c r="D29" s="35">
        <v>0</v>
      </c>
      <c r="E29" s="35">
        <v>20663526000</v>
      </c>
      <c r="F29" s="35"/>
      <c r="G29" s="35"/>
      <c r="H29" s="35"/>
      <c r="I29" s="35"/>
      <c r="J29" s="31">
        <f>E29+I29-G29</f>
        <v>20663526000</v>
      </c>
      <c r="K29" s="32">
        <v>0</v>
      </c>
      <c r="L29" s="31">
        <f>D29-J29</f>
        <v>-20663526000</v>
      </c>
      <c r="M29" s="51">
        <v>7803305000</v>
      </c>
      <c r="N29" s="6"/>
    </row>
    <row r="30" spans="1:15" ht="13.5" customHeight="1">
      <c r="A30" s="8">
        <v>19</v>
      </c>
      <c r="B30" s="26" t="s">
        <v>80</v>
      </c>
      <c r="C30" s="27"/>
      <c r="D30" s="39">
        <v>0</v>
      </c>
      <c r="E30" s="35">
        <v>0</v>
      </c>
      <c r="F30" s="35"/>
      <c r="G30" s="35"/>
      <c r="H30" s="35"/>
      <c r="I30" s="35"/>
      <c r="J30" s="31">
        <v>0</v>
      </c>
      <c r="K30" s="32">
        <v>0</v>
      </c>
      <c r="L30" s="31">
        <f>D30-J30</f>
        <v>0</v>
      </c>
      <c r="M30" s="51">
        <v>0</v>
      </c>
      <c r="N30" s="6"/>
    </row>
    <row r="31" spans="1:15" s="445" customFormat="1" ht="20.25" customHeight="1">
      <c r="A31" s="8">
        <v>20</v>
      </c>
      <c r="B31" s="607" t="s">
        <v>81</v>
      </c>
      <c r="C31" s="615"/>
      <c r="D31" s="609">
        <f>SUM(D29:D30)</f>
        <v>0</v>
      </c>
      <c r="E31" s="610">
        <f>E29</f>
        <v>20663526000</v>
      </c>
      <c r="F31" s="610"/>
      <c r="G31" s="610">
        <f>G29</f>
        <v>0</v>
      </c>
      <c r="H31" s="610"/>
      <c r="I31" s="610">
        <f>I29</f>
        <v>0</v>
      </c>
      <c r="J31" s="610">
        <f>SUM(J29:J30)</f>
        <v>20663526000</v>
      </c>
      <c r="K31" s="611">
        <v>0</v>
      </c>
      <c r="L31" s="610">
        <f>D31-J31</f>
        <v>-20663526000</v>
      </c>
      <c r="M31" s="610">
        <f>SUM(M29:M30)</f>
        <v>7803305000</v>
      </c>
    </row>
    <row r="32" spans="1:15" ht="13.5" customHeight="1">
      <c r="A32" s="8">
        <v>21</v>
      </c>
      <c r="B32" s="43"/>
      <c r="C32" s="27"/>
      <c r="D32" s="493"/>
      <c r="E32" s="28"/>
      <c r="F32" s="52"/>
      <c r="G32" s="52"/>
      <c r="H32" s="52"/>
      <c r="I32" s="52"/>
      <c r="J32" s="35"/>
      <c r="K32" s="32"/>
      <c r="L32" s="31"/>
      <c r="M32" s="37"/>
    </row>
    <row r="33" spans="1:15" ht="13.5" customHeight="1">
      <c r="A33" s="17">
        <v>22</v>
      </c>
      <c r="B33" s="53" t="s">
        <v>82</v>
      </c>
      <c r="C33" s="27" t="s">
        <v>16</v>
      </c>
      <c r="D33" s="45"/>
      <c r="E33" s="46"/>
      <c r="F33" s="46"/>
      <c r="G33" s="46"/>
      <c r="H33" s="46"/>
      <c r="I33" s="46"/>
      <c r="J33" s="46"/>
      <c r="K33" s="32"/>
      <c r="L33" s="31"/>
      <c r="M33" s="47"/>
    </row>
    <row r="34" spans="1:15" ht="13.5" customHeight="1">
      <c r="A34" s="8">
        <v>23</v>
      </c>
      <c r="B34" s="13" t="s">
        <v>83</v>
      </c>
      <c r="C34" s="27"/>
      <c r="D34" s="79">
        <v>174773244556</v>
      </c>
      <c r="E34" s="55">
        <v>174773244557</v>
      </c>
      <c r="F34" s="56"/>
      <c r="G34" s="55"/>
      <c r="H34" s="56"/>
      <c r="I34" s="55"/>
      <c r="J34" s="31">
        <f>E34+I34-G34</f>
        <v>174773244557</v>
      </c>
      <c r="K34" s="32">
        <f>J34/D34*100</f>
        <v>100.00000000057216</v>
      </c>
      <c r="L34" s="31">
        <f>D34-J34</f>
        <v>-1</v>
      </c>
      <c r="M34" s="37">
        <v>175348379641</v>
      </c>
    </row>
    <row r="35" spans="1:15" s="445" customFormat="1" ht="20.25" customHeight="1">
      <c r="A35" s="8">
        <v>24</v>
      </c>
      <c r="B35" s="607" t="s">
        <v>84</v>
      </c>
      <c r="C35" s="615"/>
      <c r="D35" s="616">
        <f>D34</f>
        <v>174773244556</v>
      </c>
      <c r="E35" s="617">
        <f>E34</f>
        <v>174773244557</v>
      </c>
      <c r="F35" s="617"/>
      <c r="G35" s="617">
        <f>G34</f>
        <v>0</v>
      </c>
      <c r="H35" s="617"/>
      <c r="I35" s="617">
        <f>I34</f>
        <v>0</v>
      </c>
      <c r="J35" s="617">
        <f>J34</f>
        <v>174773244557</v>
      </c>
      <c r="K35" s="611">
        <f>J35/D35*100</f>
        <v>100.00000000057216</v>
      </c>
      <c r="L35" s="612">
        <f>D35-J35</f>
        <v>-1</v>
      </c>
      <c r="M35" s="618">
        <f>M34</f>
        <v>175348379641</v>
      </c>
    </row>
    <row r="36" spans="1:15" ht="13.5" customHeight="1">
      <c r="A36" s="8">
        <v>25</v>
      </c>
      <c r="B36" s="13"/>
      <c r="C36" s="27"/>
      <c r="D36" s="54"/>
      <c r="E36" s="55"/>
      <c r="F36" s="55"/>
      <c r="G36" s="55"/>
      <c r="H36" s="55"/>
      <c r="I36" s="55"/>
      <c r="J36" s="55"/>
      <c r="K36" s="32"/>
      <c r="L36" s="31"/>
      <c r="M36" s="37"/>
    </row>
    <row r="37" spans="1:15" ht="13.5" customHeight="1">
      <c r="A37" s="17">
        <v>26</v>
      </c>
      <c r="B37" s="43" t="s">
        <v>85</v>
      </c>
      <c r="C37" s="27" t="s">
        <v>17</v>
      </c>
      <c r="D37" s="45"/>
      <c r="E37" s="46"/>
      <c r="F37" s="46"/>
      <c r="G37" s="46"/>
      <c r="H37" s="46"/>
      <c r="I37" s="46"/>
      <c r="J37" s="46"/>
      <c r="K37" s="32"/>
      <c r="L37" s="31"/>
      <c r="M37" s="47"/>
    </row>
    <row r="38" spans="1:15" ht="13.5" customHeight="1">
      <c r="A38" s="8">
        <v>27</v>
      </c>
      <c r="B38" s="13" t="s">
        <v>86</v>
      </c>
      <c r="C38" s="27"/>
      <c r="D38" s="35">
        <v>10000000000</v>
      </c>
      <c r="E38" s="35">
        <v>14771142903</v>
      </c>
      <c r="F38" s="35"/>
      <c r="G38" s="35"/>
      <c r="H38" s="35"/>
      <c r="I38" s="35"/>
      <c r="J38" s="31">
        <v>9771142903</v>
      </c>
      <c r="K38" s="32">
        <f>J38/D38*100</f>
        <v>97.711429029999991</v>
      </c>
      <c r="L38" s="31">
        <f>D38-J38</f>
        <v>228857097</v>
      </c>
      <c r="M38" s="37">
        <v>25000000000</v>
      </c>
    </row>
    <row r="39" spans="1:15" ht="13.5" customHeight="1">
      <c r="A39" s="17">
        <v>28</v>
      </c>
      <c r="B39" s="13" t="s">
        <v>87</v>
      </c>
      <c r="C39" s="27"/>
      <c r="D39" s="35">
        <v>5000000000</v>
      </c>
      <c r="E39" s="35">
        <v>0</v>
      </c>
      <c r="F39" s="35"/>
      <c r="G39" s="35"/>
      <c r="H39" s="35"/>
      <c r="I39" s="35"/>
      <c r="J39" s="31">
        <v>5000000000</v>
      </c>
      <c r="K39" s="32">
        <v>0</v>
      </c>
      <c r="L39" s="31">
        <f>D39-J39</f>
        <v>0</v>
      </c>
      <c r="M39" s="37">
        <v>21715356000</v>
      </c>
    </row>
    <row r="40" spans="1:15" s="445" customFormat="1" ht="18" customHeight="1">
      <c r="A40" s="8">
        <v>29</v>
      </c>
      <c r="B40" s="607" t="s">
        <v>516</v>
      </c>
      <c r="C40" s="615"/>
      <c r="D40" s="617">
        <f>D38+D39</f>
        <v>15000000000</v>
      </c>
      <c r="E40" s="617">
        <f>E38+E39</f>
        <v>14771142903</v>
      </c>
      <c r="F40" s="617"/>
      <c r="G40" s="617">
        <f>G38+G39</f>
        <v>0</v>
      </c>
      <c r="H40" s="617"/>
      <c r="I40" s="617">
        <f>I38+I39</f>
        <v>0</v>
      </c>
      <c r="J40" s="617">
        <f>J38+J39</f>
        <v>14771142903</v>
      </c>
      <c r="K40" s="611">
        <f>J40/D40*100</f>
        <v>98.474286020000008</v>
      </c>
      <c r="L40" s="612">
        <f>D40-J40</f>
        <v>228857097</v>
      </c>
      <c r="M40" s="617">
        <f>M38+M39</f>
        <v>46715356000</v>
      </c>
    </row>
    <row r="41" spans="1:15" s="445" customFormat="1" ht="20.25" customHeight="1">
      <c r="A41" s="8">
        <v>30</v>
      </c>
      <c r="B41" s="619" t="s">
        <v>517</v>
      </c>
      <c r="C41" s="615"/>
      <c r="D41" s="617">
        <f>D26+D31+D35+D40</f>
        <v>1136219247713</v>
      </c>
      <c r="E41" s="617">
        <f>E26+E31+E35+E40</f>
        <v>1142061049088.28</v>
      </c>
      <c r="F41" s="617"/>
      <c r="G41" s="617">
        <f>G26+G31+G35+G40</f>
        <v>9293343676.2800007</v>
      </c>
      <c r="H41" s="617"/>
      <c r="I41" s="617">
        <f>I26+I31+I35+I40</f>
        <v>234274720</v>
      </c>
      <c r="J41" s="617">
        <f>J26+J31+J35+J40</f>
        <v>1133001980132</v>
      </c>
      <c r="K41" s="611">
        <f>J41/D41*100</f>
        <v>99.716844474561071</v>
      </c>
      <c r="L41" s="612">
        <f>D41-J41</f>
        <v>3217267581</v>
      </c>
      <c r="M41" s="618">
        <f>M26+M31+M35+M40</f>
        <v>1177556554294</v>
      </c>
      <c r="O41" s="620"/>
    </row>
    <row r="42" spans="1:15" ht="13.5" customHeight="1">
      <c r="A42" s="8">
        <v>31</v>
      </c>
      <c r="B42" s="43"/>
      <c r="C42" s="19"/>
      <c r="D42" s="46"/>
      <c r="E42" s="46"/>
      <c r="F42" s="46"/>
      <c r="G42" s="46"/>
      <c r="H42" s="46"/>
      <c r="I42" s="46"/>
      <c r="J42" s="46"/>
      <c r="K42" s="57"/>
      <c r="L42" s="31"/>
      <c r="M42" s="47"/>
    </row>
    <row r="43" spans="1:15" ht="13.5" customHeight="1">
      <c r="A43" s="17">
        <v>32</v>
      </c>
      <c r="B43" s="18" t="s">
        <v>88</v>
      </c>
      <c r="C43" s="27" t="s">
        <v>18</v>
      </c>
      <c r="D43" s="46"/>
      <c r="E43" s="46"/>
      <c r="F43" s="46"/>
      <c r="G43" s="46"/>
      <c r="H43" s="46"/>
      <c r="I43" s="46"/>
      <c r="J43" s="46"/>
      <c r="K43" s="32"/>
      <c r="L43" s="31"/>
      <c r="M43" s="47"/>
    </row>
    <row r="44" spans="1:15" ht="13.5" customHeight="1">
      <c r="A44" s="8">
        <v>33</v>
      </c>
      <c r="B44" s="26" t="s">
        <v>89</v>
      </c>
      <c r="C44" s="27"/>
      <c r="D44" s="55">
        <v>524300000</v>
      </c>
      <c r="E44" s="55">
        <v>524382111</v>
      </c>
      <c r="F44" s="55"/>
      <c r="G44" s="55"/>
      <c r="H44" s="54"/>
      <c r="I44" s="55"/>
      <c r="J44" s="31">
        <f>E44+I44-G44</f>
        <v>524382111</v>
      </c>
      <c r="K44" s="32">
        <f>J44/D44*100</f>
        <v>100.0156610719054</v>
      </c>
      <c r="L44" s="31">
        <f>D44-J44</f>
        <v>-82111</v>
      </c>
      <c r="M44" s="37">
        <v>83177955900</v>
      </c>
    </row>
    <row r="45" spans="1:15" s="445" customFormat="1" ht="18" customHeight="1">
      <c r="A45" s="8">
        <v>34</v>
      </c>
      <c r="B45" s="607" t="s">
        <v>518</v>
      </c>
      <c r="C45" s="615"/>
      <c r="D45" s="610">
        <f>SUM(D44:D44)</f>
        <v>524300000</v>
      </c>
      <c r="E45" s="610">
        <f>SUM(E44:E44)</f>
        <v>524382111</v>
      </c>
      <c r="F45" s="610"/>
      <c r="G45" s="610">
        <f>SUM(G44:G44)</f>
        <v>0</v>
      </c>
      <c r="H45" s="610"/>
      <c r="I45" s="610">
        <f>SUM(I44:I44)</f>
        <v>0</v>
      </c>
      <c r="J45" s="610">
        <f>SUM(J44:J44)</f>
        <v>524382111</v>
      </c>
      <c r="K45" s="611">
        <f>J45/D45*100</f>
        <v>100.0156610719054</v>
      </c>
      <c r="L45" s="612">
        <f>D45-J45</f>
        <v>-82111</v>
      </c>
      <c r="M45" s="613">
        <f>SUM(M44:M44)</f>
        <v>83177955900</v>
      </c>
    </row>
    <row r="46" spans="1:15" s="445" customFormat="1" ht="20.25" customHeight="1" thickBot="1">
      <c r="A46" s="8">
        <v>35</v>
      </c>
      <c r="B46" s="607" t="s">
        <v>519</v>
      </c>
      <c r="C46" s="615"/>
      <c r="D46" s="621">
        <f>D18+D41+D45</f>
        <v>1445701065486</v>
      </c>
      <c r="E46" s="621">
        <f>E18+E41+E45</f>
        <v>1400839992811.28</v>
      </c>
      <c r="F46" s="621"/>
      <c r="G46" s="621">
        <f>G18+G41+G45</f>
        <v>9293343676.2800007</v>
      </c>
      <c r="H46" s="621"/>
      <c r="I46" s="621">
        <f>I18+I41+I45</f>
        <v>446323860</v>
      </c>
      <c r="J46" s="621">
        <f>J18+J41+J45</f>
        <v>1391992972995</v>
      </c>
      <c r="K46" s="622">
        <f>J46/D46*100</f>
        <v>96.284979393513481</v>
      </c>
      <c r="L46" s="623">
        <f>D46-J46</f>
        <v>53708092491</v>
      </c>
      <c r="M46" s="624">
        <f>M18+M41+M45</f>
        <v>1466972945007</v>
      </c>
      <c r="O46" s="625"/>
    </row>
    <row r="47" spans="1:15" ht="13.5" customHeight="1">
      <c r="A47" s="17">
        <v>36</v>
      </c>
      <c r="B47" s="13"/>
      <c r="C47" s="19"/>
      <c r="D47" s="46"/>
      <c r="E47" s="46"/>
      <c r="F47" s="46"/>
      <c r="G47" s="46"/>
      <c r="H47" s="46"/>
      <c r="I47" s="46"/>
      <c r="J47" s="46"/>
      <c r="K47" s="32"/>
      <c r="L47" s="31"/>
      <c r="M47" s="47"/>
    </row>
    <row r="48" spans="1:15" ht="13.5" customHeight="1">
      <c r="A48" s="8">
        <v>37</v>
      </c>
      <c r="B48" s="9" t="s">
        <v>19</v>
      </c>
      <c r="C48" s="19" t="s">
        <v>20</v>
      </c>
      <c r="D48" s="46"/>
      <c r="E48" s="46"/>
      <c r="F48" s="46"/>
      <c r="G48" s="46"/>
      <c r="H48" s="46"/>
      <c r="I48" s="46"/>
      <c r="J48" s="46"/>
      <c r="K48" s="32"/>
      <c r="L48" s="31"/>
      <c r="M48" s="47"/>
    </row>
    <row r="49" spans="1:14" ht="13.5" customHeight="1">
      <c r="A49" s="17">
        <v>38</v>
      </c>
      <c r="B49" s="18" t="s">
        <v>21</v>
      </c>
      <c r="C49" s="19" t="s">
        <v>22</v>
      </c>
      <c r="D49" s="35"/>
      <c r="E49" s="35"/>
      <c r="F49" s="35"/>
      <c r="G49" s="35"/>
      <c r="H49" s="35"/>
      <c r="I49" s="35"/>
      <c r="J49" s="35"/>
      <c r="K49" s="32"/>
      <c r="L49" s="31"/>
      <c r="M49" s="37"/>
    </row>
    <row r="50" spans="1:14" ht="13.5" customHeight="1">
      <c r="A50" s="8">
        <v>39</v>
      </c>
      <c r="B50" s="26" t="s">
        <v>23</v>
      </c>
      <c r="C50" s="27" t="s">
        <v>24</v>
      </c>
      <c r="D50" s="58">
        <v>639316833844</v>
      </c>
      <c r="E50" s="58">
        <v>604609504505</v>
      </c>
      <c r="F50" s="58"/>
      <c r="G50" s="58"/>
      <c r="H50" s="58"/>
      <c r="I50" s="58"/>
      <c r="J50" s="35">
        <f>E50+G50-I50</f>
        <v>604609504505</v>
      </c>
      <c r="K50" s="32">
        <f>J50/D50*100</f>
        <v>94.571184817656629</v>
      </c>
      <c r="L50" s="31">
        <f t="shared" ref="L50:L55" si="0">D50-J50</f>
        <v>34707329339</v>
      </c>
      <c r="M50" s="51">
        <v>591176395285</v>
      </c>
    </row>
    <row r="51" spans="1:14" ht="13.5" customHeight="1">
      <c r="A51" s="17">
        <v>40</v>
      </c>
      <c r="B51" s="26" t="s">
        <v>90</v>
      </c>
      <c r="C51" s="27" t="s">
        <v>25</v>
      </c>
      <c r="D51" s="58">
        <v>609854111706</v>
      </c>
      <c r="E51" s="58">
        <v>585364219251</v>
      </c>
      <c r="F51" s="58"/>
      <c r="G51" s="58"/>
      <c r="H51" s="59" t="s">
        <v>91</v>
      </c>
      <c r="I51" s="58">
        <f>60000000+230000</f>
        <v>60230000</v>
      </c>
      <c r="J51" s="35">
        <f>E51+G51-I51</f>
        <v>585303989251</v>
      </c>
      <c r="K51" s="32">
        <f>J51/D51*100</f>
        <v>95.97442700085702</v>
      </c>
      <c r="L51" s="31">
        <f t="shared" si="0"/>
        <v>24550122455</v>
      </c>
      <c r="M51" s="51">
        <v>526593008624</v>
      </c>
      <c r="N51" s="44"/>
    </row>
    <row r="52" spans="1:14" ht="13.5" customHeight="1">
      <c r="A52" s="8">
        <v>41</v>
      </c>
      <c r="B52" s="26" t="s">
        <v>26</v>
      </c>
      <c r="C52" s="27" t="s">
        <v>27</v>
      </c>
      <c r="D52" s="58">
        <v>0</v>
      </c>
      <c r="E52" s="58">
        <v>0</v>
      </c>
      <c r="F52" s="58"/>
      <c r="G52" s="58"/>
      <c r="H52" s="58"/>
      <c r="I52" s="58"/>
      <c r="J52" s="35">
        <f>E52+G52-I52</f>
        <v>0</v>
      </c>
      <c r="K52" s="32">
        <v>0</v>
      </c>
      <c r="L52" s="31">
        <f t="shared" si="0"/>
        <v>0</v>
      </c>
      <c r="M52" s="51">
        <v>0</v>
      </c>
      <c r="N52" s="60"/>
    </row>
    <row r="53" spans="1:14" ht="13.5" customHeight="1">
      <c r="A53" s="17">
        <v>42</v>
      </c>
      <c r="B53" s="26" t="s">
        <v>28</v>
      </c>
      <c r="C53" s="27" t="s">
        <v>29</v>
      </c>
      <c r="D53" s="58">
        <v>54561746874</v>
      </c>
      <c r="E53" s="58">
        <v>52127366685</v>
      </c>
      <c r="F53" s="61" t="s">
        <v>92</v>
      </c>
      <c r="G53" s="62">
        <f>60000000+234276720</f>
        <v>294276720</v>
      </c>
      <c r="H53" s="61" t="s">
        <v>93</v>
      </c>
      <c r="I53" s="62">
        <f>26817000+2000</f>
        <v>26819000</v>
      </c>
      <c r="J53" s="35">
        <f>E53+G53-I53</f>
        <v>52394824405</v>
      </c>
      <c r="K53" s="32">
        <f>J53/D53*100</f>
        <v>96.02849506632532</v>
      </c>
      <c r="L53" s="31">
        <f t="shared" si="0"/>
        <v>2166922469</v>
      </c>
      <c r="M53" s="51">
        <v>22255404134</v>
      </c>
    </row>
    <row r="54" spans="1:14" ht="13.5" customHeight="1">
      <c r="A54" s="8">
        <v>43</v>
      </c>
      <c r="B54" s="26" t="s">
        <v>94</v>
      </c>
      <c r="C54" s="27" t="s">
        <v>30</v>
      </c>
      <c r="D54" s="63">
        <v>11667813000</v>
      </c>
      <c r="E54" s="63">
        <v>11507973000</v>
      </c>
      <c r="F54" s="63"/>
      <c r="G54" s="63"/>
      <c r="H54" s="63"/>
      <c r="I54" s="63"/>
      <c r="J54" s="35">
        <f>E54+G54-I54</f>
        <v>11507973000</v>
      </c>
      <c r="K54" s="32">
        <f>J54/D54*100</f>
        <v>98.630077461817393</v>
      </c>
      <c r="L54" s="31">
        <f t="shared" si="0"/>
        <v>159840000</v>
      </c>
      <c r="M54" s="64">
        <v>6995406000</v>
      </c>
    </row>
    <row r="55" spans="1:14" s="445" customFormat="1" ht="20.25" customHeight="1">
      <c r="A55" s="8">
        <v>44</v>
      </c>
      <c r="B55" s="607" t="s">
        <v>520</v>
      </c>
      <c r="C55" s="615"/>
      <c r="D55" s="610">
        <f>SUM(D50:D54)</f>
        <v>1315400505424</v>
      </c>
      <c r="E55" s="610">
        <f>SUM(E50:E54)</f>
        <v>1253609063441</v>
      </c>
      <c r="F55" s="610"/>
      <c r="G55" s="610"/>
      <c r="H55" s="610"/>
      <c r="I55" s="610"/>
      <c r="J55" s="610">
        <f>SUM(J50:J54)</f>
        <v>1253816291161</v>
      </c>
      <c r="K55" s="611">
        <f>J55/D55*100</f>
        <v>95.318215706238519</v>
      </c>
      <c r="L55" s="612">
        <f t="shared" si="0"/>
        <v>61584214263</v>
      </c>
      <c r="M55" s="613">
        <f>SUM(M50:M54)</f>
        <v>1147020214043</v>
      </c>
    </row>
    <row r="56" spans="1:14" ht="13.5" customHeight="1">
      <c r="A56" s="8">
        <v>45</v>
      </c>
      <c r="B56" s="13"/>
      <c r="C56" s="19"/>
      <c r="D56" s="46"/>
      <c r="E56" s="46"/>
      <c r="F56" s="46"/>
      <c r="G56" s="46"/>
      <c r="H56" s="46"/>
      <c r="I56" s="46"/>
      <c r="J56" s="46"/>
      <c r="K56" s="32"/>
      <c r="L56" s="31"/>
      <c r="M56" s="47"/>
    </row>
    <row r="57" spans="1:14" ht="13.5" customHeight="1">
      <c r="A57" s="17">
        <v>46</v>
      </c>
      <c r="B57" s="18" t="s">
        <v>31</v>
      </c>
      <c r="C57" s="19" t="s">
        <v>32</v>
      </c>
      <c r="D57" s="35"/>
      <c r="E57" s="35"/>
      <c r="F57" s="35"/>
      <c r="G57" s="35"/>
      <c r="H57" s="35"/>
      <c r="I57" s="35"/>
      <c r="J57" s="35"/>
      <c r="K57" s="32"/>
      <c r="L57" s="31"/>
      <c r="M57" s="37"/>
    </row>
    <row r="58" spans="1:14" ht="13.5" customHeight="1">
      <c r="A58" s="8">
        <v>47</v>
      </c>
      <c r="B58" s="26" t="s">
        <v>95</v>
      </c>
      <c r="C58" s="27" t="s">
        <v>33</v>
      </c>
      <c r="D58" s="35">
        <v>8161054000</v>
      </c>
      <c r="E58" s="35">
        <v>2557713360</v>
      </c>
      <c r="F58" s="35"/>
      <c r="G58" s="35"/>
      <c r="H58" s="35"/>
      <c r="I58" s="35"/>
      <c r="J58" s="35">
        <f t="shared" ref="J58:J63" si="1">E58+G58-I58</f>
        <v>2557713360</v>
      </c>
      <c r="K58" s="32">
        <f t="shared" ref="K58:K64" si="2">J58/D58*100</f>
        <v>31.340478325471192</v>
      </c>
      <c r="L58" s="31">
        <f t="shared" ref="L58:L64" si="3">D58-J58</f>
        <v>5603340640</v>
      </c>
      <c r="M58" s="51">
        <v>2237454098</v>
      </c>
      <c r="N58" s="65"/>
    </row>
    <row r="59" spans="1:14" ht="13.5" customHeight="1">
      <c r="A59" s="17">
        <v>48</v>
      </c>
      <c r="B59" s="26" t="s">
        <v>96</v>
      </c>
      <c r="C59" s="27" t="s">
        <v>34</v>
      </c>
      <c r="D59" s="35">
        <v>51585162078</v>
      </c>
      <c r="E59" s="35">
        <v>47432138118</v>
      </c>
      <c r="F59" s="35"/>
      <c r="G59" s="35"/>
      <c r="H59" s="35"/>
      <c r="I59" s="35"/>
      <c r="J59" s="35">
        <f t="shared" si="1"/>
        <v>47432138118</v>
      </c>
      <c r="K59" s="32">
        <f t="shared" si="2"/>
        <v>91.949188889393483</v>
      </c>
      <c r="L59" s="31">
        <f t="shared" si="3"/>
        <v>4153023960</v>
      </c>
      <c r="M59" s="51">
        <v>69238629324</v>
      </c>
    </row>
    <row r="60" spans="1:14" ht="13.5" customHeight="1">
      <c r="A60" s="8">
        <v>49</v>
      </c>
      <c r="B60" s="26" t="s">
        <v>97</v>
      </c>
      <c r="C60" s="27" t="s">
        <v>35</v>
      </c>
      <c r="D60" s="35">
        <v>66405628043</v>
      </c>
      <c r="E60" s="35">
        <v>57957932938</v>
      </c>
      <c r="F60" s="35"/>
      <c r="G60" s="35"/>
      <c r="H60" s="35"/>
      <c r="I60" s="35"/>
      <c r="J60" s="35">
        <f t="shared" si="1"/>
        <v>57957932938</v>
      </c>
      <c r="K60" s="32">
        <f t="shared" si="2"/>
        <v>87.278645870904469</v>
      </c>
      <c r="L60" s="31">
        <f t="shared" si="3"/>
        <v>8447695105</v>
      </c>
      <c r="M60" s="51">
        <v>117850442015</v>
      </c>
    </row>
    <row r="61" spans="1:14" ht="13.5" customHeight="1">
      <c r="A61" s="17">
        <v>50</v>
      </c>
      <c r="B61" s="26" t="s">
        <v>98</v>
      </c>
      <c r="C61" s="27" t="s">
        <v>36</v>
      </c>
      <c r="D61" s="35">
        <v>77067293915</v>
      </c>
      <c r="E61" s="35">
        <v>71820656982</v>
      </c>
      <c r="F61" s="35"/>
      <c r="G61" s="35"/>
      <c r="H61" s="35"/>
      <c r="I61" s="35"/>
      <c r="J61" s="35">
        <f t="shared" si="1"/>
        <v>71820656982</v>
      </c>
      <c r="K61" s="32">
        <f t="shared" si="2"/>
        <v>93.192135513689266</v>
      </c>
      <c r="L61" s="31">
        <f t="shared" si="3"/>
        <v>5246636933</v>
      </c>
      <c r="M61" s="51">
        <v>49772578422</v>
      </c>
    </row>
    <row r="62" spans="1:14" ht="13.5" customHeight="1">
      <c r="A62" s="8">
        <v>51</v>
      </c>
      <c r="B62" s="26" t="s">
        <v>99</v>
      </c>
      <c r="C62" s="27" t="s">
        <v>37</v>
      </c>
      <c r="D62" s="35">
        <v>11577983537</v>
      </c>
      <c r="E62" s="35">
        <v>11228098288</v>
      </c>
      <c r="F62" s="35"/>
      <c r="G62" s="35"/>
      <c r="H62" s="35"/>
      <c r="I62" s="35"/>
      <c r="J62" s="35">
        <f t="shared" si="1"/>
        <v>11228098288</v>
      </c>
      <c r="K62" s="32">
        <f t="shared" si="2"/>
        <v>96.978012208413801</v>
      </c>
      <c r="L62" s="31">
        <f t="shared" si="3"/>
        <v>349885249</v>
      </c>
      <c r="M62" s="51">
        <v>6558862320</v>
      </c>
    </row>
    <row r="63" spans="1:14" ht="13.5" customHeight="1">
      <c r="A63" s="17">
        <v>52</v>
      </c>
      <c r="B63" s="26" t="s">
        <v>100</v>
      </c>
      <c r="C63" s="27" t="s">
        <v>38</v>
      </c>
      <c r="D63" s="35">
        <v>0</v>
      </c>
      <c r="E63" s="35">
        <v>0</v>
      </c>
      <c r="F63" s="35"/>
      <c r="G63" s="35"/>
      <c r="H63" s="35"/>
      <c r="I63" s="35"/>
      <c r="J63" s="35">
        <f t="shared" si="1"/>
        <v>0</v>
      </c>
      <c r="K63" s="32">
        <v>0</v>
      </c>
      <c r="L63" s="31">
        <f t="shared" si="3"/>
        <v>0</v>
      </c>
      <c r="M63" s="51">
        <v>0</v>
      </c>
    </row>
    <row r="64" spans="1:14" s="445" customFormat="1" ht="20.25" customHeight="1">
      <c r="A64" s="8">
        <v>53</v>
      </c>
      <c r="B64" s="607" t="s">
        <v>521</v>
      </c>
      <c r="C64" s="615"/>
      <c r="D64" s="610">
        <f>SUM(D58:D62)</f>
        <v>214797121573</v>
      </c>
      <c r="E64" s="610">
        <f>SUM(E58:E63)</f>
        <v>190996539686</v>
      </c>
      <c r="F64" s="610"/>
      <c r="G64" s="610"/>
      <c r="H64" s="610"/>
      <c r="I64" s="610"/>
      <c r="J64" s="610">
        <f>SUM(J58:J63)</f>
        <v>190996539686</v>
      </c>
      <c r="K64" s="611">
        <f t="shared" si="2"/>
        <v>88.919506130853236</v>
      </c>
      <c r="L64" s="612">
        <f t="shared" si="3"/>
        <v>23800581887</v>
      </c>
      <c r="M64" s="613">
        <f>SUM(M58:M63)</f>
        <v>245657966179</v>
      </c>
    </row>
    <row r="65" spans="1:19" ht="13.5" customHeight="1">
      <c r="A65" s="17">
        <v>54</v>
      </c>
      <c r="B65" s="13"/>
      <c r="C65" s="19"/>
      <c r="D65" s="46"/>
      <c r="E65" s="46"/>
      <c r="F65" s="46"/>
      <c r="G65" s="46"/>
      <c r="H65" s="46"/>
      <c r="I65" s="46"/>
      <c r="J65" s="46"/>
      <c r="K65" s="32"/>
      <c r="L65" s="31"/>
      <c r="M65" s="47"/>
    </row>
    <row r="66" spans="1:19" ht="13.5" customHeight="1">
      <c r="A66" s="8">
        <v>55</v>
      </c>
      <c r="B66" s="18" t="s">
        <v>40</v>
      </c>
      <c r="C66" s="19" t="s">
        <v>41</v>
      </c>
      <c r="D66" s="35"/>
      <c r="E66" s="35"/>
      <c r="F66" s="35"/>
      <c r="G66" s="35"/>
      <c r="H66" s="35"/>
      <c r="I66" s="35"/>
      <c r="J66" s="35"/>
      <c r="K66" s="32"/>
      <c r="L66" s="31"/>
      <c r="M66" s="37"/>
    </row>
    <row r="67" spans="1:19" ht="13.5" customHeight="1">
      <c r="A67" s="17">
        <v>56</v>
      </c>
      <c r="B67" s="26" t="s">
        <v>42</v>
      </c>
      <c r="C67" s="27" t="s">
        <v>41</v>
      </c>
      <c r="D67" s="35">
        <v>9274995210</v>
      </c>
      <c r="E67" s="35">
        <v>8838458742</v>
      </c>
      <c r="F67" s="35"/>
      <c r="G67" s="35"/>
      <c r="H67" s="35"/>
      <c r="I67" s="35"/>
      <c r="J67" s="35">
        <f>E67+G67-I67</f>
        <v>8838458742</v>
      </c>
      <c r="K67" s="32">
        <f>J67/D67*100</f>
        <v>95.29340492241613</v>
      </c>
      <c r="L67" s="31">
        <f>D67-J67</f>
        <v>436536468</v>
      </c>
      <c r="M67" s="51">
        <v>5210028708</v>
      </c>
      <c r="O67" s="6"/>
    </row>
    <row r="68" spans="1:19" s="445" customFormat="1" ht="18" customHeight="1">
      <c r="A68" s="8">
        <v>57</v>
      </c>
      <c r="B68" s="607" t="s">
        <v>522</v>
      </c>
      <c r="C68" s="615"/>
      <c r="D68" s="610">
        <f>D67</f>
        <v>9274995210</v>
      </c>
      <c r="E68" s="610">
        <f>E67</f>
        <v>8838458742</v>
      </c>
      <c r="F68" s="610"/>
      <c r="G68" s="610"/>
      <c r="H68" s="610"/>
      <c r="I68" s="610"/>
      <c r="J68" s="610">
        <f>J67</f>
        <v>8838458742</v>
      </c>
      <c r="K68" s="611">
        <f>J68/D68*100</f>
        <v>95.29340492241613</v>
      </c>
      <c r="L68" s="612">
        <f>D68-J68</f>
        <v>436536468</v>
      </c>
      <c r="M68" s="613">
        <f>M67</f>
        <v>5210028708</v>
      </c>
    </row>
    <row r="69" spans="1:19" s="445" customFormat="1" ht="20.25" customHeight="1" thickBot="1">
      <c r="A69" s="8">
        <v>58</v>
      </c>
      <c r="B69" s="607" t="s">
        <v>523</v>
      </c>
      <c r="C69" s="608"/>
      <c r="D69" s="626">
        <f>D68+D64+D55</f>
        <v>1539472622207</v>
      </c>
      <c r="E69" s="626">
        <f>E68+E64+E55</f>
        <v>1453444061869</v>
      </c>
      <c r="F69" s="626"/>
      <c r="G69" s="626"/>
      <c r="H69" s="626"/>
      <c r="I69" s="626"/>
      <c r="J69" s="626">
        <f>J68+J64+J55</f>
        <v>1453651289589</v>
      </c>
      <c r="K69" s="622">
        <f>J69/D69*100</f>
        <v>94.425277112433093</v>
      </c>
      <c r="L69" s="627">
        <f>D69-J69</f>
        <v>85821332618</v>
      </c>
      <c r="M69" s="628">
        <f>M68+M64+M55</f>
        <v>1397888208930</v>
      </c>
      <c r="O69" s="625"/>
    </row>
    <row r="70" spans="1:19" ht="13.5" customHeight="1">
      <c r="A70" s="8">
        <v>59</v>
      </c>
      <c r="B70" s="13"/>
      <c r="C70" s="19"/>
      <c r="D70" s="46"/>
      <c r="E70" s="46"/>
      <c r="F70" s="46"/>
      <c r="G70" s="46"/>
      <c r="H70" s="46"/>
      <c r="I70" s="46"/>
      <c r="J70" s="46"/>
      <c r="K70" s="32"/>
      <c r="L70" s="31"/>
      <c r="M70" s="47"/>
    </row>
    <row r="71" spans="1:19" ht="13.5" customHeight="1">
      <c r="A71" s="17">
        <v>60</v>
      </c>
      <c r="B71" s="66" t="s">
        <v>101</v>
      </c>
      <c r="C71" s="19" t="s">
        <v>43</v>
      </c>
      <c r="D71" s="35"/>
      <c r="E71" s="35"/>
      <c r="F71" s="35"/>
      <c r="G71" s="35"/>
      <c r="H71" s="35"/>
      <c r="I71" s="35"/>
      <c r="J71" s="35"/>
      <c r="K71" s="32"/>
      <c r="L71" s="31"/>
      <c r="M71" s="37"/>
    </row>
    <row r="72" spans="1:19" ht="13.5" customHeight="1">
      <c r="A72" s="8">
        <v>61</v>
      </c>
      <c r="B72" s="26" t="s">
        <v>102</v>
      </c>
      <c r="C72" s="27"/>
      <c r="D72" s="35">
        <v>0</v>
      </c>
      <c r="E72" s="35">
        <v>0</v>
      </c>
      <c r="F72" s="35"/>
      <c r="G72" s="35"/>
      <c r="H72" s="35"/>
      <c r="I72" s="35"/>
      <c r="J72" s="35">
        <f>E72+G72-I72</f>
        <v>0</v>
      </c>
      <c r="K72" s="32">
        <v>0</v>
      </c>
      <c r="L72" s="31">
        <f>D72-J72</f>
        <v>0</v>
      </c>
      <c r="M72" s="51">
        <v>0</v>
      </c>
      <c r="P72" s="67"/>
      <c r="Q72" s="67"/>
      <c r="R72" s="65"/>
      <c r="S72" s="67"/>
    </row>
    <row r="73" spans="1:19" s="445" customFormat="1" ht="18" customHeight="1">
      <c r="A73" s="8">
        <v>62</v>
      </c>
      <c r="B73" s="607" t="s">
        <v>524</v>
      </c>
      <c r="C73" s="615"/>
      <c r="D73" s="610">
        <f>SUM(D72:D72)</f>
        <v>0</v>
      </c>
      <c r="E73" s="610">
        <f>SUM(E72:E72)</f>
        <v>0</v>
      </c>
      <c r="F73" s="610"/>
      <c r="G73" s="610"/>
      <c r="H73" s="610"/>
      <c r="I73" s="610"/>
      <c r="J73" s="610">
        <f>SUM(J72:J72)</f>
        <v>0</v>
      </c>
      <c r="K73" s="611">
        <v>0</v>
      </c>
      <c r="L73" s="612">
        <f>D73-J73</f>
        <v>0</v>
      </c>
      <c r="M73" s="613">
        <f>SUM(M72:M72)</f>
        <v>0</v>
      </c>
      <c r="P73" s="444"/>
      <c r="Q73" s="444"/>
      <c r="R73" s="629"/>
      <c r="S73" s="629"/>
    </row>
    <row r="74" spans="1:19" s="445" customFormat="1" ht="20.25" customHeight="1">
      <c r="A74" s="8">
        <v>63</v>
      </c>
      <c r="B74" s="607" t="s">
        <v>525</v>
      </c>
      <c r="C74" s="608"/>
      <c r="D74" s="617">
        <f>D69+D73</f>
        <v>1539472622207</v>
      </c>
      <c r="E74" s="617">
        <f>E69+E73</f>
        <v>1453444061869</v>
      </c>
      <c r="F74" s="617"/>
      <c r="G74" s="617"/>
      <c r="H74" s="617"/>
      <c r="I74" s="617"/>
      <c r="J74" s="617">
        <f>J69+J73</f>
        <v>1453651289589</v>
      </c>
      <c r="K74" s="611">
        <f>J74/D74*100</f>
        <v>94.425277112433093</v>
      </c>
      <c r="L74" s="612">
        <f>D74-J74</f>
        <v>85821332618</v>
      </c>
      <c r="M74" s="618">
        <f>M69+M73</f>
        <v>1397888208930</v>
      </c>
      <c r="O74" s="614"/>
    </row>
    <row r="75" spans="1:19" s="445" customFormat="1" ht="13.5" customHeight="1">
      <c r="A75" s="8">
        <v>64</v>
      </c>
      <c r="B75" s="607"/>
      <c r="C75" s="608"/>
      <c r="D75" s="630"/>
      <c r="E75" s="630"/>
      <c r="F75" s="630"/>
      <c r="G75" s="630"/>
      <c r="H75" s="630"/>
      <c r="I75" s="630"/>
      <c r="J75" s="630"/>
      <c r="K75" s="631"/>
      <c r="L75" s="632"/>
      <c r="M75" s="633"/>
    </row>
    <row r="76" spans="1:19" s="445" customFormat="1" ht="20.25" customHeight="1">
      <c r="A76" s="8">
        <v>65</v>
      </c>
      <c r="B76" s="634" t="s">
        <v>526</v>
      </c>
      <c r="C76" s="615"/>
      <c r="D76" s="68">
        <f>D46-D74</f>
        <v>-93771556721</v>
      </c>
      <c r="E76" s="68">
        <f>E46-E74</f>
        <v>-52604069057.719971</v>
      </c>
      <c r="F76" s="68"/>
      <c r="G76" s="68">
        <f>G46-G74</f>
        <v>9293343676.2800007</v>
      </c>
      <c r="H76" s="68"/>
      <c r="I76" s="68">
        <f>I46-I74</f>
        <v>446323860</v>
      </c>
      <c r="J76" s="68">
        <f>J46-J74</f>
        <v>-61658316594</v>
      </c>
      <c r="K76" s="611">
        <f>J76/D76*100</f>
        <v>65.753751723940084</v>
      </c>
      <c r="L76" s="612">
        <f>D76-J76</f>
        <v>-32113240127</v>
      </c>
      <c r="M76" s="69">
        <f>M46-M74</f>
        <v>69084736077</v>
      </c>
      <c r="O76" s="635"/>
    </row>
    <row r="77" spans="1:19" ht="13.5" customHeight="1">
      <c r="A77" s="17">
        <v>66</v>
      </c>
      <c r="B77" s="43"/>
      <c r="C77" s="19"/>
      <c r="D77" s="46"/>
      <c r="E77" s="46"/>
      <c r="F77" s="46"/>
      <c r="G77" s="46"/>
      <c r="H77" s="46"/>
      <c r="I77" s="46"/>
      <c r="J77" s="46"/>
      <c r="K77" s="32"/>
      <c r="L77" s="31"/>
      <c r="M77" s="47"/>
    </row>
    <row r="78" spans="1:19" ht="13.5" customHeight="1">
      <c r="A78" s="8">
        <v>67</v>
      </c>
      <c r="B78" s="9" t="s">
        <v>44</v>
      </c>
      <c r="C78" s="19" t="s">
        <v>45</v>
      </c>
      <c r="D78" s="35"/>
      <c r="E78" s="35"/>
      <c r="F78" s="35"/>
      <c r="G78" s="35"/>
      <c r="H78" s="35"/>
      <c r="I78" s="35"/>
      <c r="J78" s="35"/>
      <c r="K78" s="32"/>
      <c r="L78" s="31"/>
      <c r="M78" s="37"/>
    </row>
    <row r="79" spans="1:19" ht="13.5" customHeight="1">
      <c r="A79" s="17">
        <v>68</v>
      </c>
      <c r="B79" s="43" t="s">
        <v>103</v>
      </c>
      <c r="C79" s="19" t="s">
        <v>46</v>
      </c>
      <c r="D79" s="35"/>
      <c r="E79" s="35"/>
      <c r="F79" s="35"/>
      <c r="G79" s="35"/>
      <c r="H79" s="35"/>
      <c r="I79" s="35"/>
      <c r="J79" s="35"/>
      <c r="K79" s="32"/>
      <c r="L79" s="31"/>
      <c r="M79" s="37"/>
    </row>
    <row r="80" spans="1:19" ht="13.5" customHeight="1">
      <c r="A80" s="8">
        <v>69</v>
      </c>
      <c r="B80" s="70" t="s">
        <v>104</v>
      </c>
      <c r="C80" s="27"/>
      <c r="D80" s="35">
        <v>120021556721</v>
      </c>
      <c r="E80" s="35">
        <v>120021556721</v>
      </c>
      <c r="F80" s="35"/>
      <c r="G80" s="35"/>
      <c r="H80" s="35"/>
      <c r="I80" s="35"/>
      <c r="J80" s="35">
        <f>E80+G80-I80</f>
        <v>120021556721</v>
      </c>
      <c r="K80" s="32">
        <f>J80/D80*100</f>
        <v>100</v>
      </c>
      <c r="L80" s="31">
        <f>D80-J80</f>
        <v>0</v>
      </c>
      <c r="M80" s="51">
        <v>50936820644</v>
      </c>
    </row>
    <row r="81" spans="1:15" ht="13.5" customHeight="1">
      <c r="A81" s="17">
        <v>70</v>
      </c>
      <c r="B81" s="71" t="s">
        <v>105</v>
      </c>
      <c r="C81" s="27"/>
      <c r="D81" s="35">
        <v>0</v>
      </c>
      <c r="E81" s="35">
        <v>0</v>
      </c>
      <c r="F81" s="35"/>
      <c r="G81" s="35"/>
      <c r="H81" s="35"/>
      <c r="I81" s="35"/>
      <c r="J81" s="35">
        <f>E81+G81-I81</f>
        <v>0</v>
      </c>
      <c r="K81" s="32">
        <v>0</v>
      </c>
      <c r="L81" s="31">
        <f>D81-J81</f>
        <v>0</v>
      </c>
      <c r="M81" s="51">
        <v>0</v>
      </c>
    </row>
    <row r="82" spans="1:15" s="445" customFormat="1" ht="20.25" customHeight="1">
      <c r="A82" s="8">
        <v>71</v>
      </c>
      <c r="B82" s="607" t="s">
        <v>527</v>
      </c>
      <c r="C82" s="615"/>
      <c r="D82" s="610">
        <f>SUM(D80:D81)</f>
        <v>120021556721</v>
      </c>
      <c r="E82" s="610">
        <f>SUM(E80:E81)</f>
        <v>120021556721</v>
      </c>
      <c r="F82" s="610"/>
      <c r="G82" s="610"/>
      <c r="H82" s="610"/>
      <c r="I82" s="610"/>
      <c r="J82" s="610">
        <f>SUM(J80:J81)</f>
        <v>120021556721</v>
      </c>
      <c r="K82" s="611">
        <f>J82/D82*100</f>
        <v>100</v>
      </c>
      <c r="L82" s="636">
        <f>D82-J82</f>
        <v>0</v>
      </c>
      <c r="M82" s="613">
        <f>SUM(M80:M81)</f>
        <v>50936820644</v>
      </c>
    </row>
    <row r="83" spans="1:15" ht="13.5" customHeight="1">
      <c r="A83" s="17">
        <v>72</v>
      </c>
      <c r="B83" s="13"/>
      <c r="C83" s="19"/>
      <c r="D83" s="46"/>
      <c r="E83" s="46"/>
      <c r="F83" s="46"/>
      <c r="G83" s="46"/>
      <c r="H83" s="46"/>
      <c r="I83" s="46"/>
      <c r="J83" s="46"/>
      <c r="K83" s="32"/>
      <c r="L83" s="31"/>
      <c r="M83" s="47"/>
    </row>
    <row r="84" spans="1:15" ht="13.5" customHeight="1">
      <c r="A84" s="8">
        <v>73</v>
      </c>
      <c r="B84" s="43" t="s">
        <v>106</v>
      </c>
      <c r="C84" s="19" t="s">
        <v>107</v>
      </c>
      <c r="D84" s="35"/>
      <c r="E84" s="35"/>
      <c r="F84" s="35"/>
      <c r="G84" s="35"/>
      <c r="H84" s="35"/>
      <c r="I84" s="35"/>
      <c r="J84" s="35"/>
      <c r="K84" s="32"/>
      <c r="L84" s="31"/>
      <c r="M84" s="37"/>
    </row>
    <row r="85" spans="1:15" ht="13.5" customHeight="1">
      <c r="A85" s="17">
        <v>74</v>
      </c>
      <c r="B85" s="26" t="s">
        <v>108</v>
      </c>
      <c r="C85" s="27"/>
      <c r="D85" s="35">
        <v>16250000000</v>
      </c>
      <c r="E85" s="35">
        <v>16250000000</v>
      </c>
      <c r="F85" s="35"/>
      <c r="G85" s="35"/>
      <c r="H85" s="35"/>
      <c r="I85" s="35"/>
      <c r="J85" s="35">
        <f>E85+G85-I85</f>
        <v>16250000000</v>
      </c>
      <c r="K85" s="32">
        <f t="shared" ref="K85:K86" si="4">J85/D85*100</f>
        <v>100</v>
      </c>
      <c r="L85" s="31">
        <f>D85-J85</f>
        <v>0</v>
      </c>
      <c r="M85" s="51">
        <v>0</v>
      </c>
    </row>
    <row r="86" spans="1:15" ht="13.5" customHeight="1">
      <c r="A86" s="8">
        <v>75</v>
      </c>
      <c r="B86" s="26" t="s">
        <v>109</v>
      </c>
      <c r="C86" s="27"/>
      <c r="D86" s="35">
        <v>10000000000</v>
      </c>
      <c r="E86" s="35">
        <v>9999998915</v>
      </c>
      <c r="F86" s="35"/>
      <c r="G86" s="35"/>
      <c r="H86" s="35"/>
      <c r="I86" s="35"/>
      <c r="J86" s="35">
        <f>E86+G86-I86</f>
        <v>9999998915</v>
      </c>
      <c r="K86" s="32">
        <f t="shared" si="4"/>
        <v>99.999989150000005</v>
      </c>
      <c r="L86" s="31">
        <f>D86-J86</f>
        <v>1085</v>
      </c>
      <c r="M86" s="51">
        <v>0</v>
      </c>
    </row>
    <row r="87" spans="1:15" s="445" customFormat="1" ht="18" customHeight="1">
      <c r="A87" s="8">
        <v>76</v>
      </c>
      <c r="B87" s="607" t="s">
        <v>528</v>
      </c>
      <c r="C87" s="615"/>
      <c r="D87" s="610">
        <f>SUM(D85:D86)</f>
        <v>26250000000</v>
      </c>
      <c r="E87" s="610">
        <f>SUM(E85:E86)</f>
        <v>26249998915</v>
      </c>
      <c r="F87" s="610"/>
      <c r="G87" s="610"/>
      <c r="H87" s="610"/>
      <c r="I87" s="610"/>
      <c r="J87" s="610">
        <f>SUM(J85:J86)</f>
        <v>26249998915</v>
      </c>
      <c r="K87" s="611">
        <f>J87/D87*100</f>
        <v>99.999995866666666</v>
      </c>
      <c r="L87" s="632">
        <f>D87-J87</f>
        <v>1085</v>
      </c>
      <c r="M87" s="613">
        <f>SUM(M85:M86)</f>
        <v>0</v>
      </c>
      <c r="O87" s="614"/>
    </row>
    <row r="88" spans="1:15" s="445" customFormat="1" ht="18" customHeight="1" thickBot="1">
      <c r="A88" s="8">
        <v>77</v>
      </c>
      <c r="B88" s="607" t="s">
        <v>529</v>
      </c>
      <c r="C88" s="608"/>
      <c r="D88" s="626">
        <f>D82-D87</f>
        <v>93771556721</v>
      </c>
      <c r="E88" s="626">
        <f>E82-E87</f>
        <v>93771557806</v>
      </c>
      <c r="F88" s="626"/>
      <c r="G88" s="626"/>
      <c r="H88" s="626"/>
      <c r="I88" s="626"/>
      <c r="J88" s="626">
        <f>J82-J87</f>
        <v>93771557806</v>
      </c>
      <c r="K88" s="622">
        <f>J88/D88*100</f>
        <v>100.00000115706729</v>
      </c>
      <c r="L88" s="623">
        <f>D88-J88</f>
        <v>-1085</v>
      </c>
      <c r="M88" s="628">
        <f>M82-M87</f>
        <v>50936820644</v>
      </c>
      <c r="N88" s="637"/>
      <c r="O88" s="614">
        <f>D88-J88</f>
        <v>-1085</v>
      </c>
    </row>
    <row r="89" spans="1:15" s="445" customFormat="1" ht="12.75" customHeight="1" thickBot="1">
      <c r="A89" s="8">
        <v>78</v>
      </c>
      <c r="B89" s="607"/>
      <c r="C89" s="608"/>
      <c r="D89" s="638"/>
      <c r="E89" s="638"/>
      <c r="F89" s="638"/>
      <c r="G89" s="638"/>
      <c r="H89" s="638"/>
      <c r="I89" s="638"/>
      <c r="J89" s="638"/>
      <c r="K89" s="639"/>
      <c r="L89" s="640"/>
      <c r="M89" s="633"/>
      <c r="N89" s="637"/>
    </row>
    <row r="90" spans="1:15" s="445" customFormat="1" ht="20.25" customHeight="1" thickBot="1">
      <c r="A90" s="641">
        <v>79</v>
      </c>
      <c r="B90" s="642" t="s">
        <v>530</v>
      </c>
      <c r="C90" s="643" t="s">
        <v>47</v>
      </c>
      <c r="D90" s="638">
        <f>D76+D88</f>
        <v>0</v>
      </c>
      <c r="E90" s="638">
        <f>E76+E88</f>
        <v>41167488748.280029</v>
      </c>
      <c r="F90" s="638"/>
      <c r="G90" s="638">
        <f>G76+G88</f>
        <v>9293343676.2800007</v>
      </c>
      <c r="H90" s="638"/>
      <c r="I90" s="638">
        <f>I76+I88</f>
        <v>446323860</v>
      </c>
      <c r="J90" s="638">
        <f>J76+J88</f>
        <v>32113241212</v>
      </c>
      <c r="K90" s="644">
        <v>0</v>
      </c>
      <c r="L90" s="645">
        <f>D90-J90</f>
        <v>-32113241212</v>
      </c>
      <c r="M90" s="646">
        <f>M76+M88</f>
        <v>120021556721</v>
      </c>
      <c r="N90" s="637"/>
    </row>
    <row r="91" spans="1:15">
      <c r="B91" s="72"/>
      <c r="D91" s="6"/>
      <c r="E91" s="6"/>
      <c r="F91" s="6"/>
      <c r="G91" s="6"/>
      <c r="H91" s="6"/>
      <c r="I91" s="6"/>
      <c r="J91" s="73"/>
      <c r="M91" s="73"/>
      <c r="N91" s="72"/>
    </row>
    <row r="92" spans="1:15">
      <c r="A92" s="74" t="s">
        <v>110</v>
      </c>
      <c r="D92" s="75"/>
      <c r="E92" s="75"/>
      <c r="F92" s="75"/>
      <c r="G92" s="75"/>
      <c r="H92" s="75"/>
      <c r="I92" s="75"/>
      <c r="J92" s="75"/>
      <c r="L92" s="67">
        <v>120037789749</v>
      </c>
      <c r="M92" s="6"/>
      <c r="O92" s="42"/>
    </row>
    <row r="93" spans="1:15">
      <c r="A93" s="74"/>
      <c r="D93" s="75"/>
      <c r="E93" s="75"/>
      <c r="F93" s="75"/>
      <c r="G93" s="75"/>
      <c r="H93" s="75"/>
      <c r="I93" s="75"/>
      <c r="J93" s="75"/>
      <c r="M93" s="6"/>
    </row>
    <row r="94" spans="1:15" ht="15.75">
      <c r="A94" s="74"/>
      <c r="D94" s="75"/>
      <c r="E94" s="75"/>
      <c r="F94" s="75"/>
      <c r="G94" s="75"/>
      <c r="H94" s="75"/>
      <c r="I94" s="75"/>
      <c r="J94" s="601" t="s">
        <v>513</v>
      </c>
      <c r="K94" s="601"/>
      <c r="L94" s="601"/>
      <c r="M94" s="601"/>
    </row>
    <row r="95" spans="1:15" ht="15.75">
      <c r="E95" s="44"/>
      <c r="J95" s="602" t="s">
        <v>511</v>
      </c>
      <c r="K95" s="602"/>
      <c r="L95" s="602"/>
      <c r="M95" s="602"/>
    </row>
    <row r="96" spans="1:15" ht="15.75">
      <c r="J96" s="600"/>
      <c r="K96" s="603"/>
      <c r="L96" s="603"/>
      <c r="M96" s="603"/>
    </row>
    <row r="97" spans="7:13" ht="15.75">
      <c r="J97" s="76"/>
      <c r="K97" s="604"/>
      <c r="L97" s="604"/>
      <c r="M97" s="605"/>
    </row>
    <row r="98" spans="7:13" ht="15.75">
      <c r="J98" s="76"/>
      <c r="K98" s="604"/>
      <c r="L98" s="604"/>
      <c r="M98" s="605"/>
    </row>
    <row r="99" spans="7:13" ht="15">
      <c r="J99" s="76"/>
      <c r="K99" s="606"/>
      <c r="L99" s="606"/>
      <c r="M99" s="13"/>
    </row>
    <row r="100" spans="7:13" ht="15">
      <c r="J100" s="76"/>
      <c r="K100" s="606"/>
      <c r="L100" s="606"/>
      <c r="M100" s="13"/>
    </row>
    <row r="101" spans="7:13" ht="15.75">
      <c r="J101" s="601" t="s">
        <v>512</v>
      </c>
      <c r="K101" s="601"/>
      <c r="L101" s="601"/>
      <c r="M101" s="601"/>
    </row>
    <row r="102" spans="7:13">
      <c r="J102" s="515"/>
      <c r="K102" s="515"/>
      <c r="L102" s="515"/>
      <c r="M102" s="515"/>
    </row>
    <row r="103" spans="7:13">
      <c r="G103" s="77">
        <v>281063909</v>
      </c>
      <c r="H103" s="77"/>
      <c r="I103" s="77">
        <v>596474899</v>
      </c>
      <c r="J103" s="515"/>
      <c r="K103" s="515"/>
      <c r="L103" s="515"/>
      <c r="M103" s="515"/>
    </row>
    <row r="104" spans="7:13">
      <c r="G104" s="77">
        <v>32211236292.720001</v>
      </c>
      <c r="H104" s="77"/>
      <c r="I104" s="77">
        <v>22059439583.93</v>
      </c>
    </row>
    <row r="105" spans="7:13">
      <c r="G105" s="77">
        <v>3064171594.1100001</v>
      </c>
      <c r="H105" s="77"/>
      <c r="I105" s="77">
        <v>13002489450.950001</v>
      </c>
    </row>
    <row r="106" spans="7:13">
      <c r="G106" s="77">
        <v>2548903612.1299996</v>
      </c>
      <c r="H106" s="77"/>
      <c r="I106" s="77">
        <v>2762382464.0799999</v>
      </c>
    </row>
    <row r="107" spans="7:13">
      <c r="G107" s="77">
        <f>SUM(G103:G106)</f>
        <v>38105375407.959999</v>
      </c>
      <c r="H107" s="77"/>
      <c r="I107" s="77">
        <f>SUM(I103:I106)</f>
        <v>38420786397.960007</v>
      </c>
    </row>
    <row r="110" spans="7:13">
      <c r="G110" s="77">
        <v>38069196500.340294</v>
      </c>
      <c r="I110" s="77">
        <v>38069196500.340294</v>
      </c>
    </row>
    <row r="113" spans="7:9">
      <c r="G113" s="78">
        <f>+G107-G110</f>
        <v>36178907.6197052</v>
      </c>
      <c r="I113" s="78">
        <f>+I110-I107</f>
        <v>-351589897.61971283</v>
      </c>
    </row>
  </sheetData>
  <mergeCells count="22">
    <mergeCell ref="J95:M95"/>
    <mergeCell ref="J102:M102"/>
    <mergeCell ref="J103:M103"/>
    <mergeCell ref="K9:K11"/>
    <mergeCell ref="L9:L11"/>
    <mergeCell ref="M9:M11"/>
    <mergeCell ref="J101:M101"/>
    <mergeCell ref="J94:M94"/>
    <mergeCell ref="F10:F11"/>
    <mergeCell ref="G10:G11"/>
    <mergeCell ref="H10:H11"/>
    <mergeCell ref="I10:I11"/>
    <mergeCell ref="A5:M5"/>
    <mergeCell ref="A6:M6"/>
    <mergeCell ref="A7:M7"/>
    <mergeCell ref="A9:A11"/>
    <mergeCell ref="B9:B11"/>
    <mergeCell ref="C9:C11"/>
    <mergeCell ref="D9:D11"/>
    <mergeCell ref="E9:E11"/>
    <mergeCell ref="F9:I9"/>
    <mergeCell ref="J9:J11"/>
  </mergeCells>
  <pageMargins left="0.55000000000000004" right="0.2" top="0.59055118110236227" bottom="0.31496062992125984" header="0.31496062992125984" footer="0.31496062992125984"/>
  <pageSetup paperSize="14" scale="55" firstPageNumber="3" orientation="portrait" useFirstPageNumber="1" r:id="rId1"/>
  <headerFooter>
    <oddFooter>&amp;R1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0DC2-8F4F-48CC-9850-A462FF31D336}">
  <sheetPr>
    <pageSetUpPr fitToPage="1"/>
  </sheetPr>
  <dimension ref="A1:BY32"/>
  <sheetViews>
    <sheetView topLeftCell="A13" zoomScale="85" zoomScaleNormal="85" workbookViewId="0">
      <selection activeCell="C15" sqref="C15"/>
    </sheetView>
  </sheetViews>
  <sheetFormatPr defaultColWidth="19.5703125" defaultRowHeight="12.75"/>
  <cols>
    <col min="1" max="1" width="5.28515625" style="128" customWidth="1"/>
    <col min="2" max="2" width="2.85546875" style="123" customWidth="1"/>
    <col min="3" max="3" width="48.28515625" style="113" customWidth="1"/>
    <col min="4" max="4" width="11.140625" style="113" customWidth="1"/>
    <col min="5" max="5" width="22.85546875" style="130" hidden="1" customWidth="1"/>
    <col min="6" max="6" width="9.5703125" style="130" hidden="1" customWidth="1"/>
    <col min="7" max="7" width="22.85546875" style="130" hidden="1" customWidth="1"/>
    <col min="8" max="8" width="8" style="130" hidden="1" customWidth="1"/>
    <col min="9" max="9" width="22.85546875" style="130" hidden="1" customWidth="1"/>
    <col min="10" max="10" width="22.85546875" style="130" customWidth="1"/>
    <col min="11" max="11" width="23.140625" style="131" bestFit="1" customWidth="1"/>
    <col min="12" max="12" width="10.28515625" style="81" customWidth="1"/>
    <col min="13" max="252" width="10.28515625" style="113" customWidth="1"/>
    <col min="253" max="253" width="6.5703125" style="113" customWidth="1"/>
    <col min="254" max="254" width="2.85546875" style="113" customWidth="1"/>
    <col min="255" max="255" width="48.28515625" style="113" customWidth="1"/>
    <col min="256" max="256" width="20" style="113" customWidth="1"/>
    <col min="257" max="16384" width="19.5703125" style="113"/>
  </cols>
  <sheetData>
    <row r="1" spans="1:11" s="3" customFormat="1">
      <c r="A1" s="80"/>
      <c r="C1" s="4"/>
    </row>
    <row r="2" spans="1:11" s="3" customFormat="1">
      <c r="A2" s="80"/>
      <c r="C2" s="4"/>
    </row>
    <row r="3" spans="1:11" ht="17.100000000000001" customHeight="1">
      <c r="A3" s="524" t="s">
        <v>0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</row>
    <row r="4" spans="1:11" ht="17.100000000000001" customHeight="1">
      <c r="A4" s="525" t="s">
        <v>112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</row>
    <row r="5" spans="1:11" ht="12.95" customHeight="1">
      <c r="A5" s="526" t="str">
        <f>[11]LRA!A7</f>
        <v>UNTUK TAHUN YANG BERAKHIR SAMPAI DENGAN 31 DESEMBER 2022 DAN 2021</v>
      </c>
      <c r="B5" s="526"/>
      <c r="C5" s="526"/>
      <c r="D5" s="526"/>
      <c r="E5" s="526"/>
      <c r="F5" s="526"/>
      <c r="G5" s="526"/>
      <c r="H5" s="526"/>
      <c r="I5" s="526"/>
      <c r="J5" s="526"/>
      <c r="K5" s="526"/>
    </row>
    <row r="6" spans="1:11" ht="12.95" customHeight="1">
      <c r="A6" s="527"/>
      <c r="B6" s="527"/>
      <c r="C6" s="527"/>
      <c r="D6" s="527"/>
      <c r="E6" s="527"/>
      <c r="F6" s="527"/>
      <c r="G6" s="527"/>
      <c r="H6" s="527"/>
      <c r="I6" s="527"/>
      <c r="J6" s="527"/>
      <c r="K6" s="527"/>
    </row>
    <row r="7" spans="1:11" ht="12.95" customHeight="1" thickBot="1">
      <c r="A7" s="528" t="s">
        <v>1</v>
      </c>
      <c r="B7" s="528"/>
      <c r="C7" s="528"/>
      <c r="D7" s="528"/>
      <c r="E7" s="528"/>
      <c r="F7" s="528"/>
      <c r="G7" s="528"/>
      <c r="H7" s="528"/>
      <c r="I7" s="528"/>
      <c r="J7" s="528"/>
      <c r="K7" s="528"/>
    </row>
    <row r="8" spans="1:11" ht="24.75" customHeight="1">
      <c r="A8" s="82" t="s">
        <v>52</v>
      </c>
      <c r="B8" s="522" t="s">
        <v>53</v>
      </c>
      <c r="C8" s="523"/>
      <c r="D8" s="83" t="s">
        <v>60</v>
      </c>
      <c r="E8" s="84" t="s">
        <v>113</v>
      </c>
      <c r="F8" s="85" t="s">
        <v>2</v>
      </c>
      <c r="G8" s="85" t="s">
        <v>114</v>
      </c>
      <c r="H8" s="85" t="s">
        <v>2</v>
      </c>
      <c r="I8" s="85" t="s">
        <v>115</v>
      </c>
      <c r="J8" s="85" t="s">
        <v>116</v>
      </c>
      <c r="K8" s="86" t="s">
        <v>117</v>
      </c>
    </row>
    <row r="9" spans="1:11" ht="17.100000000000001" customHeight="1">
      <c r="A9" s="87"/>
      <c r="B9" s="88"/>
      <c r="C9" s="89"/>
      <c r="D9" s="90"/>
      <c r="E9" s="91"/>
      <c r="F9" s="92"/>
      <c r="G9" s="92"/>
      <c r="H9" s="92"/>
      <c r="I9" s="92"/>
      <c r="J9" s="92"/>
      <c r="K9" s="93"/>
    </row>
    <row r="10" spans="1:11" ht="17.100000000000001" customHeight="1">
      <c r="A10" s="94">
        <v>1</v>
      </c>
      <c r="B10" s="95" t="s">
        <v>118</v>
      </c>
      <c r="C10" s="96"/>
      <c r="D10" s="530" t="s">
        <v>39</v>
      </c>
      <c r="E10" s="97">
        <f>K21</f>
        <v>120021556721</v>
      </c>
      <c r="F10" s="98"/>
      <c r="G10" s="98"/>
      <c r="H10" s="98"/>
      <c r="I10" s="98"/>
      <c r="J10" s="98">
        <f>+E10+G10-I10</f>
        <v>120021556721</v>
      </c>
      <c r="K10" s="99">
        <f>[11]LRA!M80</f>
        <v>50936820644</v>
      </c>
    </row>
    <row r="11" spans="1:11" ht="27" customHeight="1">
      <c r="A11" s="94">
        <f>A10+1</f>
        <v>2</v>
      </c>
      <c r="B11" s="533" t="s">
        <v>119</v>
      </c>
      <c r="C11" s="534"/>
      <c r="D11" s="531"/>
      <c r="E11" s="100">
        <f>[11]LRA!J80</f>
        <v>120021556721</v>
      </c>
      <c r="F11" s="101"/>
      <c r="G11" s="101"/>
      <c r="H11" s="101"/>
      <c r="I11" s="101"/>
      <c r="J11" s="101">
        <f t="shared" ref="J11:J20" si="0">+E11+G11-I11</f>
        <v>120021556721</v>
      </c>
      <c r="K11" s="102">
        <f>K10</f>
        <v>50936820644</v>
      </c>
    </row>
    <row r="12" spans="1:11" ht="17.100000000000001" customHeight="1">
      <c r="A12" s="94">
        <f t="shared" ref="A12:A21" si="1">A11+1</f>
        <v>3</v>
      </c>
      <c r="B12" s="103"/>
      <c r="C12" s="89" t="s">
        <v>120</v>
      </c>
      <c r="D12" s="531"/>
      <c r="E12" s="104">
        <f>E10-E11</f>
        <v>0</v>
      </c>
      <c r="F12" s="104"/>
      <c r="G12" s="104"/>
      <c r="H12" s="104"/>
      <c r="I12" s="104"/>
      <c r="J12" s="104">
        <f t="shared" si="0"/>
        <v>0</v>
      </c>
      <c r="K12" s="102">
        <f>K10-K11</f>
        <v>0</v>
      </c>
    </row>
    <row r="13" spans="1:11" ht="17.100000000000001" customHeight="1">
      <c r="A13" s="94">
        <f t="shared" si="1"/>
        <v>4</v>
      </c>
      <c r="B13" s="103"/>
      <c r="C13" s="89"/>
      <c r="D13" s="531"/>
      <c r="E13" s="105"/>
      <c r="F13" s="105"/>
      <c r="G13" s="105"/>
      <c r="H13" s="105"/>
      <c r="I13" s="105"/>
      <c r="J13" s="105"/>
      <c r="K13" s="102"/>
    </row>
    <row r="14" spans="1:11" s="109" customFormat="1">
      <c r="A14" s="94">
        <f t="shared" si="1"/>
        <v>5</v>
      </c>
      <c r="B14" s="106" t="s">
        <v>121</v>
      </c>
      <c r="C14" s="107"/>
      <c r="D14" s="531"/>
      <c r="E14" s="100">
        <f>+[11]LRA!E90</f>
        <v>41167488748.280029</v>
      </c>
      <c r="F14" s="101"/>
      <c r="G14" s="101"/>
      <c r="H14" s="101"/>
      <c r="I14" s="101"/>
      <c r="J14" s="101">
        <f>[11]LRA!J90</f>
        <v>32113241212</v>
      </c>
      <c r="K14" s="108">
        <f>[11]LRA!M90</f>
        <v>120021556721</v>
      </c>
    </row>
    <row r="15" spans="1:11" s="109" customFormat="1">
      <c r="A15" s="94">
        <f t="shared" si="1"/>
        <v>6</v>
      </c>
      <c r="B15" s="110"/>
      <c r="C15" s="107"/>
      <c r="D15" s="531"/>
      <c r="E15" s="111"/>
      <c r="F15" s="111"/>
      <c r="G15" s="111"/>
      <c r="H15" s="111"/>
      <c r="I15" s="111"/>
      <c r="J15" s="111"/>
      <c r="K15" s="108"/>
    </row>
    <row r="16" spans="1:11" s="109" customFormat="1">
      <c r="A16" s="94">
        <f t="shared" si="1"/>
        <v>7</v>
      </c>
      <c r="B16" s="110"/>
      <c r="C16" s="107" t="s">
        <v>122</v>
      </c>
      <c r="D16" s="531"/>
      <c r="E16" s="100">
        <f>E12+E14</f>
        <v>41167488748.280029</v>
      </c>
      <c r="F16" s="101"/>
      <c r="G16" s="100">
        <f>G12+G14</f>
        <v>0</v>
      </c>
      <c r="H16" s="100"/>
      <c r="I16" s="100">
        <f>I12+I14</f>
        <v>0</v>
      </c>
      <c r="J16" s="100">
        <f>J12+J14</f>
        <v>32113241212</v>
      </c>
      <c r="K16" s="108">
        <f>K12+K14</f>
        <v>120021556721</v>
      </c>
    </row>
    <row r="17" spans="1:77" s="109" customFormat="1">
      <c r="A17" s="94">
        <f t="shared" si="1"/>
        <v>8</v>
      </c>
      <c r="B17" s="110"/>
      <c r="C17" s="107"/>
      <c r="D17" s="531"/>
      <c r="E17" s="111"/>
      <c r="F17" s="111"/>
      <c r="G17" s="111"/>
      <c r="H17" s="111"/>
      <c r="I17" s="111"/>
      <c r="J17" s="111"/>
      <c r="K17" s="108"/>
    </row>
    <row r="18" spans="1:77" s="109" customFormat="1">
      <c r="A18" s="94">
        <f t="shared" si="1"/>
        <v>9</v>
      </c>
      <c r="B18" s="110"/>
      <c r="C18" s="107" t="s">
        <v>123</v>
      </c>
      <c r="D18" s="531"/>
      <c r="E18" s="100">
        <v>0</v>
      </c>
      <c r="F18" s="112"/>
      <c r="G18" s="112"/>
      <c r="H18" s="112"/>
      <c r="I18" s="112"/>
      <c r="J18" s="112">
        <f t="shared" si="0"/>
        <v>0</v>
      </c>
      <c r="K18" s="108">
        <v>0</v>
      </c>
    </row>
    <row r="19" spans="1:77" ht="17.100000000000001" customHeight="1">
      <c r="A19" s="94">
        <f t="shared" si="1"/>
        <v>10</v>
      </c>
      <c r="B19" s="103"/>
      <c r="C19" s="89" t="s">
        <v>124</v>
      </c>
      <c r="D19" s="531"/>
      <c r="E19" s="100">
        <v>0</v>
      </c>
      <c r="F19" s="101"/>
      <c r="G19" s="101"/>
      <c r="H19" s="101"/>
      <c r="I19" s="101"/>
      <c r="J19" s="101">
        <f t="shared" si="0"/>
        <v>0</v>
      </c>
      <c r="K19" s="108">
        <v>0</v>
      </c>
    </row>
    <row r="20" spans="1:77" ht="17.100000000000001" customHeight="1">
      <c r="A20" s="94">
        <f t="shared" si="1"/>
        <v>11</v>
      </c>
      <c r="B20" s="103"/>
      <c r="C20" s="89"/>
      <c r="D20" s="531"/>
      <c r="E20" s="114"/>
      <c r="F20" s="115"/>
      <c r="G20" s="115"/>
      <c r="H20" s="115"/>
      <c r="I20" s="115"/>
      <c r="J20" s="115">
        <f t="shared" si="0"/>
        <v>0</v>
      </c>
      <c r="K20" s="116"/>
    </row>
    <row r="21" spans="1:77" s="121" customFormat="1" ht="18" customHeight="1" thickBot="1">
      <c r="A21" s="117">
        <f t="shared" si="1"/>
        <v>12</v>
      </c>
      <c r="B21" s="535" t="s">
        <v>125</v>
      </c>
      <c r="C21" s="535"/>
      <c r="D21" s="532"/>
      <c r="E21" s="118">
        <f>E16+E18+E19</f>
        <v>41167488748.280029</v>
      </c>
      <c r="F21" s="119"/>
      <c r="G21" s="119"/>
      <c r="H21" s="119"/>
      <c r="I21" s="119"/>
      <c r="J21" s="118">
        <f>J16+J18+J19</f>
        <v>32113241212</v>
      </c>
      <c r="K21" s="120">
        <f>K16+K19+K18</f>
        <v>120021556721</v>
      </c>
      <c r="L21" s="81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</row>
    <row r="22" spans="1:77" s="127" customFormat="1" ht="15" customHeight="1">
      <c r="A22" s="122"/>
      <c r="B22" s="123"/>
      <c r="C22" s="123"/>
      <c r="D22" s="123"/>
      <c r="E22" s="124"/>
      <c r="F22" s="124"/>
      <c r="G22" s="124"/>
      <c r="H22" s="124"/>
      <c r="I22" s="124"/>
      <c r="J22" s="124"/>
      <c r="K22" s="125"/>
      <c r="L22" s="126"/>
    </row>
    <row r="23" spans="1:77">
      <c r="E23" s="536"/>
      <c r="F23" s="536"/>
      <c r="G23" s="536"/>
      <c r="H23" s="536"/>
      <c r="I23" s="536"/>
      <c r="J23" s="536"/>
      <c r="K23" s="536"/>
    </row>
    <row r="24" spans="1:77">
      <c r="E24" s="536"/>
      <c r="F24" s="536"/>
      <c r="G24" s="536"/>
      <c r="H24" s="536"/>
      <c r="I24" s="536"/>
      <c r="J24" s="536"/>
      <c r="K24" s="536"/>
    </row>
    <row r="25" spans="1:77">
      <c r="E25" s="129"/>
      <c r="F25" s="129"/>
      <c r="G25" s="129"/>
      <c r="H25" s="129"/>
      <c r="I25" s="129"/>
      <c r="J25" s="129"/>
      <c r="K25" s="125"/>
    </row>
    <row r="26" spans="1:77">
      <c r="E26" s="129"/>
      <c r="F26" s="129"/>
      <c r="G26" s="129"/>
      <c r="H26" s="129"/>
      <c r="I26" s="129"/>
      <c r="J26" s="129"/>
      <c r="K26" s="125"/>
    </row>
    <row r="27" spans="1:77">
      <c r="E27" s="129"/>
      <c r="F27" s="129"/>
      <c r="G27" s="129"/>
      <c r="H27" s="129"/>
      <c r="I27" s="129"/>
      <c r="J27" s="129"/>
      <c r="K27" s="125"/>
    </row>
    <row r="28" spans="1:77">
      <c r="E28" s="129"/>
      <c r="F28" s="129"/>
      <c r="G28" s="129"/>
      <c r="H28" s="129"/>
      <c r="I28" s="129"/>
      <c r="J28" s="129"/>
      <c r="K28" s="125"/>
    </row>
    <row r="29" spans="1:77">
      <c r="E29" s="129"/>
      <c r="F29" s="129"/>
      <c r="G29" s="129"/>
      <c r="H29" s="129"/>
      <c r="I29" s="129"/>
      <c r="J29" s="129"/>
      <c r="K29" s="125"/>
    </row>
    <row r="30" spans="1:77">
      <c r="E30" s="129"/>
      <c r="F30" s="129"/>
      <c r="G30" s="129"/>
      <c r="H30" s="129"/>
      <c r="I30" s="129"/>
      <c r="J30" s="129"/>
      <c r="K30" s="125"/>
    </row>
    <row r="31" spans="1:77">
      <c r="E31" s="536"/>
      <c r="F31" s="536"/>
      <c r="G31" s="536"/>
      <c r="H31" s="536"/>
      <c r="I31" s="536"/>
      <c r="J31" s="536"/>
      <c r="K31" s="536"/>
    </row>
    <row r="32" spans="1:77">
      <c r="E32" s="529"/>
      <c r="F32" s="529"/>
      <c r="G32" s="529"/>
      <c r="H32" s="529"/>
      <c r="I32" s="529"/>
      <c r="J32" s="529"/>
      <c r="K32" s="529"/>
    </row>
  </sheetData>
  <mergeCells count="13">
    <mergeCell ref="E32:K32"/>
    <mergeCell ref="D10:D21"/>
    <mergeCell ref="B11:C11"/>
    <mergeCell ref="B21:C21"/>
    <mergeCell ref="E23:K23"/>
    <mergeCell ref="E24:K24"/>
    <mergeCell ref="E31:K31"/>
    <mergeCell ref="B8:C8"/>
    <mergeCell ref="A3:K3"/>
    <mergeCell ref="A4:K4"/>
    <mergeCell ref="A5:K5"/>
    <mergeCell ref="A6:K6"/>
    <mergeCell ref="A7:K7"/>
  </mergeCells>
  <pageMargins left="0.94488188976377963" right="0.43307086614173229" top="0.74803149606299213" bottom="0.31496062992125984" header="0.31496062992125984" footer="0.31496062992125984"/>
  <pageSetup paperSize="9" scale="77" orientation="portrait" r:id="rId1"/>
  <headerFooter>
    <oddFooter>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679DA-1EE6-468B-8ED8-C4874118E76E}">
  <dimension ref="A1:CT93"/>
  <sheetViews>
    <sheetView showGridLines="0" topLeftCell="B23" zoomScale="70" zoomScaleNormal="70" workbookViewId="0">
      <selection activeCell="B40" sqref="B40"/>
    </sheetView>
  </sheetViews>
  <sheetFormatPr defaultColWidth="0" defaultRowHeight="14.25"/>
  <cols>
    <col min="1" max="1" width="6.5703125" style="250" customWidth="1"/>
    <col min="2" max="2" width="64.28515625" style="133" customWidth="1"/>
    <col min="3" max="3" width="10.85546875" style="133" hidden="1" customWidth="1"/>
    <col min="4" max="4" width="22.85546875" style="133" hidden="1" customWidth="1"/>
    <col min="5" max="5" width="10" style="133" hidden="1" customWidth="1"/>
    <col min="6" max="6" width="21.42578125" style="134" hidden="1" customWidth="1"/>
    <col min="7" max="7" width="9.85546875" style="133" hidden="1" customWidth="1"/>
    <col min="8" max="8" width="21.42578125" style="134" hidden="1" customWidth="1"/>
    <col min="9" max="9" width="23.42578125" style="254" customWidth="1"/>
    <col min="10" max="10" width="22.85546875" style="245" bestFit="1" customWidth="1"/>
    <col min="11" max="11" width="23.140625" style="137" customWidth="1"/>
    <col min="12" max="12" width="11.28515625" style="133" bestFit="1" customWidth="1"/>
    <col min="13" max="13" width="26.7109375" style="133" customWidth="1"/>
    <col min="14" max="14" width="24.5703125" style="134" bestFit="1" customWidth="1"/>
    <col min="15" max="15" width="25.85546875" style="133" customWidth="1"/>
    <col min="16" max="16" width="21.42578125" style="133" bestFit="1" customWidth="1"/>
    <col min="17" max="232" width="10.28515625" style="133" customWidth="1"/>
    <col min="233" max="233" width="6.5703125" style="133" customWidth="1"/>
    <col min="234" max="234" width="2.85546875" style="133" customWidth="1"/>
    <col min="235" max="235" width="48.28515625" style="133" customWidth="1"/>
    <col min="236" max="236" width="20" style="133" customWidth="1"/>
    <col min="237" max="237" width="19.5703125" style="133" customWidth="1"/>
    <col min="238" max="16384" width="0" style="133" hidden="1"/>
  </cols>
  <sheetData>
    <row r="1" spans="1:14" s="3" customFormat="1" ht="12.75">
      <c r="A1" s="80"/>
      <c r="F1" s="132"/>
      <c r="H1" s="132"/>
      <c r="N1" s="132"/>
    </row>
    <row r="2" spans="1:14" ht="11.25" customHeight="1">
      <c r="A2" s="546"/>
      <c r="B2" s="546"/>
      <c r="C2" s="546"/>
      <c r="D2" s="546"/>
      <c r="E2" s="546"/>
      <c r="F2" s="546"/>
      <c r="G2" s="546"/>
      <c r="H2" s="546"/>
      <c r="I2" s="546"/>
      <c r="J2" s="546"/>
      <c r="K2" s="133"/>
    </row>
    <row r="3" spans="1:14" ht="17.100000000000001" customHeight="1">
      <c r="A3" s="525" t="s">
        <v>0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</row>
    <row r="4" spans="1:14" ht="17.100000000000001" customHeight="1">
      <c r="A4" s="525" t="s">
        <v>126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</row>
    <row r="5" spans="1:14" ht="18">
      <c r="A5" s="547" t="str">
        <f>[11]LRA!A7</f>
        <v>UNTUK TAHUN YANG BERAKHIR SAMPAI DENGAN 31 DESEMBER 2022 DAN 2021</v>
      </c>
      <c r="B5" s="547"/>
      <c r="C5" s="547"/>
      <c r="D5" s="547"/>
      <c r="E5" s="547"/>
      <c r="F5" s="547"/>
      <c r="G5" s="547"/>
      <c r="H5" s="547"/>
      <c r="I5" s="547"/>
      <c r="J5" s="547"/>
      <c r="K5" s="547"/>
      <c r="L5" s="547"/>
    </row>
    <row r="6" spans="1:14" ht="12.95" customHeight="1">
      <c r="A6" s="135"/>
      <c r="B6" s="135"/>
      <c r="C6" s="135"/>
      <c r="D6" s="135"/>
      <c r="E6" s="135"/>
      <c r="F6" s="136"/>
      <c r="G6" s="135"/>
      <c r="H6" s="136"/>
      <c r="I6" s="123"/>
      <c r="J6" s="135"/>
    </row>
    <row r="7" spans="1:14" ht="12.95" customHeight="1" thickBot="1">
      <c r="A7" s="548" t="s">
        <v>51</v>
      </c>
      <c r="B7" s="548"/>
      <c r="C7" s="548"/>
      <c r="D7" s="548"/>
      <c r="E7" s="548"/>
      <c r="F7" s="548"/>
      <c r="G7" s="548"/>
      <c r="H7" s="548"/>
      <c r="I7" s="548"/>
      <c r="J7" s="548"/>
      <c r="K7" s="548"/>
      <c r="L7" s="548"/>
    </row>
    <row r="8" spans="1:14" ht="12.75" customHeight="1">
      <c r="A8" s="537" t="s">
        <v>127</v>
      </c>
      <c r="B8" s="539" t="s">
        <v>53</v>
      </c>
      <c r="C8" s="539" t="s">
        <v>60</v>
      </c>
      <c r="D8" s="541">
        <v>2022</v>
      </c>
      <c r="E8" s="543" t="s">
        <v>128</v>
      </c>
      <c r="F8" s="544"/>
      <c r="G8" s="544"/>
      <c r="H8" s="545"/>
      <c r="I8" s="541" t="s">
        <v>116</v>
      </c>
      <c r="J8" s="551" t="s">
        <v>117</v>
      </c>
      <c r="K8" s="553" t="s">
        <v>129</v>
      </c>
      <c r="L8" s="555" t="s">
        <v>5</v>
      </c>
    </row>
    <row r="9" spans="1:14" ht="15.75" thickBot="1">
      <c r="A9" s="538"/>
      <c r="B9" s="540"/>
      <c r="C9" s="540"/>
      <c r="D9" s="542"/>
      <c r="E9" s="138" t="s">
        <v>60</v>
      </c>
      <c r="F9" s="139" t="s">
        <v>61</v>
      </c>
      <c r="G9" s="138" t="s">
        <v>60</v>
      </c>
      <c r="H9" s="139" t="s">
        <v>62</v>
      </c>
      <c r="I9" s="542"/>
      <c r="J9" s="552"/>
      <c r="K9" s="554"/>
      <c r="L9" s="556"/>
    </row>
    <row r="10" spans="1:14" ht="15" customHeight="1" thickTop="1">
      <c r="A10" s="140"/>
      <c r="B10" s="141" t="s">
        <v>130</v>
      </c>
      <c r="C10" s="142"/>
      <c r="D10" s="143"/>
      <c r="E10" s="143"/>
      <c r="F10" s="144"/>
      <c r="G10" s="143"/>
      <c r="H10" s="144"/>
      <c r="I10" s="145"/>
      <c r="J10" s="145"/>
      <c r="K10" s="146"/>
      <c r="L10" s="147"/>
    </row>
    <row r="11" spans="1:14" ht="15" customHeight="1">
      <c r="A11" s="148">
        <v>1</v>
      </c>
      <c r="B11" s="141" t="s">
        <v>131</v>
      </c>
      <c r="C11" s="149" t="s">
        <v>132</v>
      </c>
      <c r="D11" s="150"/>
      <c r="E11" s="150"/>
      <c r="F11" s="151"/>
      <c r="G11" s="150"/>
      <c r="H11" s="151"/>
      <c r="I11" s="145"/>
      <c r="J11" s="145"/>
      <c r="K11" s="152"/>
      <c r="L11" s="153"/>
    </row>
    <row r="12" spans="1:14" ht="15" customHeight="1">
      <c r="A12" s="148">
        <f>A11+1</f>
        <v>2</v>
      </c>
      <c r="B12" s="142" t="s">
        <v>133</v>
      </c>
      <c r="C12" s="149" t="s">
        <v>134</v>
      </c>
      <c r="D12" s="150"/>
      <c r="E12" s="150"/>
      <c r="F12" s="151"/>
      <c r="G12" s="150"/>
      <c r="H12" s="151"/>
      <c r="I12" s="154"/>
      <c r="J12" s="154"/>
      <c r="K12" s="152"/>
      <c r="L12" s="153"/>
    </row>
    <row r="13" spans="1:14" ht="15" customHeight="1">
      <c r="A13" s="148">
        <f t="shared" ref="A13:A76" si="0">A12+1</f>
        <v>3</v>
      </c>
      <c r="B13" s="155" t="s">
        <v>135</v>
      </c>
      <c r="C13" s="156"/>
      <c r="D13" s="154">
        <v>179159620072</v>
      </c>
      <c r="E13" s="157" t="s">
        <v>136</v>
      </c>
      <c r="F13" s="158">
        <v>1787690667.8</v>
      </c>
      <c r="G13" s="157"/>
      <c r="H13" s="158"/>
      <c r="I13" s="154">
        <f>D13+H13-F13</f>
        <v>177371929404.20001</v>
      </c>
      <c r="J13" s="154">
        <v>155850785640.67001</v>
      </c>
      <c r="K13" s="159">
        <f>I13-J13</f>
        <v>21521143763.529999</v>
      </c>
      <c r="L13" s="160">
        <f>K13/J13*100</f>
        <v>13.80881313819566</v>
      </c>
    </row>
    <row r="14" spans="1:14" s="162" customFormat="1" ht="15" customHeight="1">
      <c r="A14" s="148">
        <f t="shared" si="0"/>
        <v>4</v>
      </c>
      <c r="B14" s="155" t="s">
        <v>137</v>
      </c>
      <c r="C14" s="156"/>
      <c r="D14" s="159">
        <v>27624348280</v>
      </c>
      <c r="E14" s="157"/>
      <c r="F14" s="158"/>
      <c r="G14" s="157" t="s">
        <v>138</v>
      </c>
      <c r="H14" s="161">
        <v>50550000</v>
      </c>
      <c r="I14" s="154">
        <f>D14+H14-F14</f>
        <v>27674898280</v>
      </c>
      <c r="J14" s="159">
        <v>28372649862</v>
      </c>
      <c r="K14" s="159">
        <f>I14-J14</f>
        <v>-697751582</v>
      </c>
      <c r="L14" s="160">
        <f>K14/J14*100</f>
        <v>-2.4592400970432844</v>
      </c>
      <c r="N14" s="163"/>
    </row>
    <row r="15" spans="1:14" s="162" customFormat="1" ht="15" customHeight="1">
      <c r="A15" s="148"/>
      <c r="B15" s="155" t="s">
        <v>139</v>
      </c>
      <c r="C15" s="156"/>
      <c r="D15" s="159">
        <v>731439035</v>
      </c>
      <c r="E15" s="157"/>
      <c r="F15" s="158"/>
      <c r="G15" s="157"/>
      <c r="H15" s="158"/>
      <c r="I15" s="154">
        <f>D15+H15-F15</f>
        <v>731439035</v>
      </c>
      <c r="J15" s="159">
        <v>0</v>
      </c>
      <c r="K15" s="159">
        <v>0</v>
      </c>
      <c r="L15" s="160">
        <v>0</v>
      </c>
      <c r="N15" s="163"/>
    </row>
    <row r="16" spans="1:14" ht="15" customHeight="1">
      <c r="A16" s="148">
        <f>A14+1</f>
        <v>5</v>
      </c>
      <c r="B16" s="155" t="s">
        <v>140</v>
      </c>
      <c r="C16" s="156"/>
      <c r="D16" s="159">
        <v>49766156763.919998</v>
      </c>
      <c r="E16" s="157"/>
      <c r="F16" s="158"/>
      <c r="G16" s="164" t="s">
        <v>141</v>
      </c>
      <c r="H16" s="165">
        <f>2201900.28+212049140</f>
        <v>214251040.28</v>
      </c>
      <c r="I16" s="166">
        <f>D16+H16-F16</f>
        <v>49980407804.199997</v>
      </c>
      <c r="J16" s="159">
        <v>36025874618.43</v>
      </c>
      <c r="K16" s="159">
        <f>I16-J16</f>
        <v>13954533185.769997</v>
      </c>
      <c r="L16" s="160">
        <f>K16/J16*100</f>
        <v>38.734751990257529</v>
      </c>
    </row>
    <row r="17" spans="1:15" ht="15" customHeight="1">
      <c r="A17" s="148">
        <f t="shared" si="0"/>
        <v>6</v>
      </c>
      <c r="B17" s="167" t="s">
        <v>142</v>
      </c>
      <c r="C17" s="167"/>
      <c r="D17" s="168">
        <f>SUM(D13:D16)</f>
        <v>257281564150.91998</v>
      </c>
      <c r="E17" s="169"/>
      <c r="F17" s="170"/>
      <c r="G17" s="169"/>
      <c r="H17" s="170"/>
      <c r="I17" s="168">
        <f>SUM(I13:I16)</f>
        <v>255758674523.40002</v>
      </c>
      <c r="J17" s="168">
        <f>SUM(J13:J16)</f>
        <v>220249310121.10001</v>
      </c>
      <c r="K17" s="171">
        <f>I17-J17</f>
        <v>35509364402.300018</v>
      </c>
      <c r="L17" s="172">
        <f>K17/J17*100</f>
        <v>16.122349887396176</v>
      </c>
      <c r="O17" s="173"/>
    </row>
    <row r="18" spans="1:15" ht="15" customHeight="1">
      <c r="A18" s="148">
        <f t="shared" si="0"/>
        <v>7</v>
      </c>
      <c r="B18" s="174"/>
      <c r="C18" s="174"/>
      <c r="D18" s="146"/>
      <c r="E18" s="146"/>
      <c r="F18" s="175"/>
      <c r="G18" s="146"/>
      <c r="H18" s="175"/>
      <c r="I18" s="176"/>
      <c r="J18" s="176"/>
      <c r="K18" s="159"/>
      <c r="L18" s="177"/>
    </row>
    <row r="19" spans="1:15" ht="15" customHeight="1">
      <c r="A19" s="148">
        <f t="shared" si="0"/>
        <v>8</v>
      </c>
      <c r="B19" s="142" t="s">
        <v>70</v>
      </c>
      <c r="C19" s="149" t="s">
        <v>143</v>
      </c>
      <c r="D19" s="159"/>
      <c r="E19" s="150"/>
      <c r="F19" s="151"/>
      <c r="G19" s="150"/>
      <c r="H19" s="151"/>
      <c r="I19" s="159"/>
      <c r="J19" s="159"/>
      <c r="K19" s="159"/>
      <c r="L19" s="177"/>
    </row>
    <row r="20" spans="1:15" ht="15" customHeight="1">
      <c r="A20" s="148">
        <f t="shared" si="0"/>
        <v>9</v>
      </c>
      <c r="B20" s="142" t="s">
        <v>144</v>
      </c>
      <c r="C20" s="149"/>
      <c r="D20" s="159"/>
      <c r="E20" s="150"/>
      <c r="F20" s="151"/>
      <c r="G20" s="150"/>
      <c r="H20" s="151"/>
      <c r="I20" s="159"/>
      <c r="J20" s="159"/>
      <c r="K20" s="159"/>
      <c r="L20" s="177"/>
    </row>
    <row r="21" spans="1:15" ht="15" customHeight="1">
      <c r="A21" s="148">
        <f t="shared" si="0"/>
        <v>10</v>
      </c>
      <c r="B21" s="174" t="s">
        <v>145</v>
      </c>
      <c r="C21" s="174"/>
      <c r="D21" s="159">
        <v>99592852860.279999</v>
      </c>
      <c r="E21" s="178" t="s">
        <v>146</v>
      </c>
      <c r="F21" s="175">
        <v>8472851832.2799997</v>
      </c>
      <c r="G21" s="178" t="s">
        <v>146</v>
      </c>
      <c r="H21" s="175">
        <v>8081105633</v>
      </c>
      <c r="I21" s="154">
        <f>D21+H21-F21</f>
        <v>99201106661</v>
      </c>
      <c r="J21" s="159">
        <v>62923782000</v>
      </c>
      <c r="K21" s="159">
        <f>I21-J21</f>
        <v>36277324661</v>
      </c>
      <c r="L21" s="179">
        <f>K21/J21*100</f>
        <v>57.652803928727614</v>
      </c>
    </row>
    <row r="22" spans="1:15" ht="15" customHeight="1">
      <c r="A22" s="148">
        <f t="shared" si="0"/>
        <v>11</v>
      </c>
      <c r="B22" s="174" t="s">
        <v>147</v>
      </c>
      <c r="C22" s="174"/>
      <c r="D22" s="159">
        <v>4661756953</v>
      </c>
      <c r="E22" s="146"/>
      <c r="F22" s="175"/>
      <c r="G22" s="178" t="s">
        <v>146</v>
      </c>
      <c r="H22" s="175">
        <v>389544299</v>
      </c>
      <c r="I22" s="154">
        <f>D22+H22-F22</f>
        <v>5051301252</v>
      </c>
      <c r="J22" s="159">
        <v>1685848000</v>
      </c>
      <c r="K22" s="159">
        <f>I22-J22</f>
        <v>3365453252</v>
      </c>
      <c r="L22" s="179">
        <f>K22/J22*100</f>
        <v>199.62969686472326</v>
      </c>
    </row>
    <row r="23" spans="1:15" ht="15" customHeight="1">
      <c r="A23" s="148">
        <f t="shared" si="0"/>
        <v>12</v>
      </c>
      <c r="B23" s="174" t="s">
        <v>148</v>
      </c>
      <c r="C23" s="174"/>
      <c r="D23" s="176">
        <v>601656819888</v>
      </c>
      <c r="E23" s="146"/>
      <c r="F23" s="175"/>
      <c r="G23" s="146"/>
      <c r="H23" s="175"/>
      <c r="I23" s="154">
        <f>D23+H23-F23</f>
        <v>601656819888</v>
      </c>
      <c r="J23" s="176">
        <v>604815966000</v>
      </c>
      <c r="K23" s="159">
        <f>I23-J23</f>
        <v>-3159146112</v>
      </c>
      <c r="L23" s="179">
        <f>K23/J23*100</f>
        <v>-0.52233179836393406</v>
      </c>
    </row>
    <row r="24" spans="1:15" ht="15" customHeight="1">
      <c r="A24" s="148">
        <f t="shared" si="0"/>
        <v>13</v>
      </c>
      <c r="B24" s="174" t="s">
        <v>149</v>
      </c>
      <c r="C24" s="174"/>
      <c r="D24" s="159">
        <v>225941705927</v>
      </c>
      <c r="E24" s="180" t="s">
        <v>77</v>
      </c>
      <c r="F24" s="181">
        <f>212049140+230000</f>
        <v>212279140</v>
      </c>
      <c r="G24" s="178" t="s">
        <v>78</v>
      </c>
      <c r="H24" s="175">
        <v>234274720</v>
      </c>
      <c r="I24" s="154">
        <f>D24+H24-F24</f>
        <v>225963701507</v>
      </c>
      <c r="J24" s="159">
        <v>239285908624</v>
      </c>
      <c r="K24" s="159">
        <f>I24-J24</f>
        <v>-13322207117</v>
      </c>
      <c r="L24" s="179">
        <f>K24/J24*100</f>
        <v>-5.5674850197442023</v>
      </c>
    </row>
    <row r="25" spans="1:15" ht="15" customHeight="1">
      <c r="A25" s="148">
        <f t="shared" si="0"/>
        <v>14</v>
      </c>
      <c r="B25" s="182" t="s">
        <v>150</v>
      </c>
      <c r="C25" s="142"/>
      <c r="D25" s="171">
        <f>SUM(D21:D24)</f>
        <v>931853135628.28003</v>
      </c>
      <c r="E25" s="143"/>
      <c r="F25" s="144"/>
      <c r="G25" s="143"/>
      <c r="H25" s="144"/>
      <c r="I25" s="171">
        <f>SUM(I21:I24)</f>
        <v>931872929308</v>
      </c>
      <c r="J25" s="171">
        <f>SUM(J21:J24)</f>
        <v>908711504624</v>
      </c>
      <c r="K25" s="171">
        <f>I25-J25</f>
        <v>23161424684</v>
      </c>
      <c r="L25" s="183">
        <f>K25/J25*100</f>
        <v>2.548820452491527</v>
      </c>
    </row>
    <row r="26" spans="1:15" ht="15" customHeight="1">
      <c r="A26" s="148">
        <f t="shared" si="0"/>
        <v>15</v>
      </c>
      <c r="B26" s="174"/>
      <c r="C26" s="174"/>
      <c r="D26" s="159"/>
      <c r="E26" s="146"/>
      <c r="F26" s="175"/>
      <c r="G26" s="146"/>
      <c r="H26" s="175"/>
      <c r="I26" s="159"/>
      <c r="J26" s="159"/>
      <c r="K26" s="159"/>
      <c r="L26" s="179"/>
    </row>
    <row r="27" spans="1:15" ht="15" customHeight="1">
      <c r="A27" s="148">
        <f t="shared" si="0"/>
        <v>16</v>
      </c>
      <c r="B27" s="142" t="s">
        <v>151</v>
      </c>
      <c r="C27" s="149"/>
      <c r="D27" s="159"/>
      <c r="E27" s="150"/>
      <c r="F27" s="151"/>
      <c r="G27" s="150"/>
      <c r="H27" s="151"/>
      <c r="I27" s="159"/>
      <c r="J27" s="159"/>
      <c r="K27" s="159"/>
      <c r="L27" s="179"/>
    </row>
    <row r="28" spans="1:15" ht="15" customHeight="1">
      <c r="A28" s="148">
        <f t="shared" si="0"/>
        <v>17</v>
      </c>
      <c r="B28" s="184" t="s">
        <v>152</v>
      </c>
      <c r="C28" s="174"/>
      <c r="D28" s="176">
        <v>20663526000</v>
      </c>
      <c r="E28" s="146"/>
      <c r="F28" s="175"/>
      <c r="G28" s="146"/>
      <c r="H28" s="175"/>
      <c r="I28" s="154">
        <f>D28+H28-F28</f>
        <v>20663526000</v>
      </c>
      <c r="J28" s="176">
        <v>7803305000</v>
      </c>
      <c r="K28" s="159">
        <f>I28-J28</f>
        <v>12860221000</v>
      </c>
      <c r="L28" s="179">
        <f>K28/J28*100</f>
        <v>164.80479745441195</v>
      </c>
    </row>
    <row r="29" spans="1:15" ht="15" customHeight="1">
      <c r="A29" s="148">
        <f t="shared" si="0"/>
        <v>18</v>
      </c>
      <c r="B29" s="184" t="s">
        <v>80</v>
      </c>
      <c r="C29" s="174"/>
      <c r="D29" s="176">
        <v>0</v>
      </c>
      <c r="E29" s="146"/>
      <c r="F29" s="175"/>
      <c r="G29" s="146"/>
      <c r="H29" s="175"/>
      <c r="I29" s="154">
        <v>0</v>
      </c>
      <c r="J29" s="176">
        <v>0</v>
      </c>
      <c r="K29" s="159">
        <f>I29-J29</f>
        <v>0</v>
      </c>
      <c r="L29" s="179"/>
    </row>
    <row r="30" spans="1:15" ht="15" customHeight="1">
      <c r="A30" s="148">
        <f t="shared" si="0"/>
        <v>19</v>
      </c>
      <c r="B30" s="142" t="s">
        <v>153</v>
      </c>
      <c r="C30" s="142"/>
      <c r="D30" s="171">
        <f>SUM(D28:D29)</f>
        <v>20663526000</v>
      </c>
      <c r="E30" s="143"/>
      <c r="F30" s="144"/>
      <c r="G30" s="143"/>
      <c r="H30" s="144"/>
      <c r="I30" s="171">
        <f>SUM(I28:I29)</f>
        <v>20663526000</v>
      </c>
      <c r="J30" s="171">
        <f>SUM(J28:J29)</f>
        <v>7803305000</v>
      </c>
      <c r="K30" s="171">
        <f>I30-J30</f>
        <v>12860221000</v>
      </c>
      <c r="L30" s="183">
        <f>K30/J30*100</f>
        <v>164.80479745441195</v>
      </c>
    </row>
    <row r="31" spans="1:15" ht="15" customHeight="1">
      <c r="A31" s="148">
        <f t="shared" si="0"/>
        <v>20</v>
      </c>
      <c r="B31" s="174"/>
      <c r="C31" s="174"/>
      <c r="D31" s="159"/>
      <c r="E31" s="146"/>
      <c r="F31" s="175"/>
      <c r="G31" s="146"/>
      <c r="H31" s="175"/>
      <c r="I31" s="159"/>
      <c r="J31" s="159"/>
      <c r="K31" s="159"/>
      <c r="L31" s="179"/>
    </row>
    <row r="32" spans="1:15" ht="15" customHeight="1">
      <c r="A32" s="148">
        <f t="shared" si="0"/>
        <v>21</v>
      </c>
      <c r="B32" s="142" t="s">
        <v>154</v>
      </c>
      <c r="C32" s="149"/>
      <c r="D32" s="159"/>
      <c r="E32" s="150"/>
      <c r="F32" s="185"/>
      <c r="G32" s="186"/>
      <c r="H32" s="185"/>
      <c r="I32" s="159"/>
      <c r="J32" s="159"/>
      <c r="K32" s="159"/>
      <c r="L32" s="179"/>
    </row>
    <row r="33" spans="1:16" ht="15" customHeight="1">
      <c r="A33" s="148">
        <f t="shared" si="0"/>
        <v>22</v>
      </c>
      <c r="B33" s="174" t="s">
        <v>155</v>
      </c>
      <c r="C33" s="174"/>
      <c r="D33" s="159">
        <v>174265045380</v>
      </c>
      <c r="E33" s="178"/>
      <c r="F33" s="187"/>
      <c r="G33" s="188"/>
      <c r="H33" s="187"/>
      <c r="I33" s="154">
        <f>D33+H33-F33</f>
        <v>174265045380</v>
      </c>
      <c r="J33" s="159">
        <v>152345244726</v>
      </c>
      <c r="K33" s="159">
        <f>I33-J33</f>
        <v>21919800654</v>
      </c>
      <c r="L33" s="179">
        <f>K33/J33*100</f>
        <v>14.388240797028997</v>
      </c>
    </row>
    <row r="34" spans="1:16" ht="15" customHeight="1">
      <c r="A34" s="148">
        <f t="shared" si="0"/>
        <v>23</v>
      </c>
      <c r="B34" s="174" t="s">
        <v>156</v>
      </c>
      <c r="C34" s="174"/>
      <c r="D34" s="159">
        <v>14771142903</v>
      </c>
      <c r="E34" s="146"/>
      <c r="F34" s="187"/>
      <c r="G34" s="189"/>
      <c r="H34" s="187"/>
      <c r="I34" s="154">
        <f>D34+H34-F34</f>
        <v>14771142903</v>
      </c>
      <c r="J34" s="159">
        <v>46715356000</v>
      </c>
      <c r="K34" s="159">
        <f>I34-J34</f>
        <v>-31944213097</v>
      </c>
      <c r="L34" s="179">
        <f>K34/J34*100</f>
        <v>-68.380540858984347</v>
      </c>
    </row>
    <row r="35" spans="1:16" ht="15" customHeight="1">
      <c r="A35" s="148">
        <f t="shared" si="0"/>
        <v>24</v>
      </c>
      <c r="B35" s="142" t="s">
        <v>157</v>
      </c>
      <c r="C35" s="142"/>
      <c r="D35" s="171">
        <f>D33+D34</f>
        <v>189036188283</v>
      </c>
      <c r="E35" s="143"/>
      <c r="F35" s="190"/>
      <c r="G35" s="191"/>
      <c r="H35" s="190"/>
      <c r="I35" s="171">
        <f>I33+I34</f>
        <v>189036188283</v>
      </c>
      <c r="J35" s="171">
        <f>J33+J34</f>
        <v>199060600726</v>
      </c>
      <c r="K35" s="171">
        <f>I35-J35</f>
        <v>-10024412443</v>
      </c>
      <c r="L35" s="183">
        <f>K35/J35*100</f>
        <v>-5.0358596359297918</v>
      </c>
    </row>
    <row r="36" spans="1:16" ht="15" customHeight="1">
      <c r="A36" s="148">
        <f t="shared" si="0"/>
        <v>25</v>
      </c>
      <c r="B36" s="142" t="s">
        <v>158</v>
      </c>
      <c r="C36" s="142"/>
      <c r="D36" s="171">
        <f>D25+D30+D35</f>
        <v>1141552849911.28</v>
      </c>
      <c r="E36" s="143"/>
      <c r="F36" s="190"/>
      <c r="G36" s="191"/>
      <c r="H36" s="190"/>
      <c r="I36" s="171">
        <f>I25+I30+I35</f>
        <v>1141572643591</v>
      </c>
      <c r="J36" s="171">
        <f>J25+J30+J35</f>
        <v>1115575410350</v>
      </c>
      <c r="K36" s="171">
        <f>I36-J36</f>
        <v>25997233241</v>
      </c>
      <c r="L36" s="183">
        <f>K36/J36*100</f>
        <v>2.3303877980641081</v>
      </c>
      <c r="O36" s="173"/>
      <c r="P36" s="133" t="s">
        <v>159</v>
      </c>
    </row>
    <row r="37" spans="1:16" ht="15" customHeight="1">
      <c r="A37" s="148">
        <f t="shared" si="0"/>
        <v>26</v>
      </c>
      <c r="B37" s="174"/>
      <c r="C37" s="174"/>
      <c r="D37" s="159" t="s">
        <v>160</v>
      </c>
      <c r="E37" s="146"/>
      <c r="F37" s="187"/>
      <c r="G37" s="189"/>
      <c r="H37" s="187"/>
      <c r="I37" s="159" t="s">
        <v>160</v>
      </c>
      <c r="J37" s="159"/>
      <c r="K37" s="159"/>
      <c r="L37" s="179"/>
    </row>
    <row r="38" spans="1:16" ht="15" customHeight="1">
      <c r="A38" s="148">
        <f t="shared" si="0"/>
        <v>27</v>
      </c>
      <c r="B38" s="142" t="s">
        <v>88</v>
      </c>
      <c r="C38" s="149" t="s">
        <v>161</v>
      </c>
      <c r="D38" s="159"/>
      <c r="E38" s="150"/>
      <c r="F38" s="185"/>
      <c r="G38" s="186"/>
      <c r="H38" s="185"/>
      <c r="I38" s="159"/>
      <c r="J38" s="159"/>
      <c r="K38" s="159"/>
      <c r="L38" s="179"/>
    </row>
    <row r="39" spans="1:16" ht="15" customHeight="1">
      <c r="A39" s="148">
        <f t="shared" si="0"/>
        <v>28</v>
      </c>
      <c r="B39" s="174" t="s">
        <v>162</v>
      </c>
      <c r="C39" s="149"/>
      <c r="D39" s="159">
        <v>206452149493.66</v>
      </c>
      <c r="E39" s="157" t="s">
        <v>163</v>
      </c>
      <c r="F39" s="161">
        <v>9382844464.7099991</v>
      </c>
      <c r="G39" s="192" t="s">
        <v>164</v>
      </c>
      <c r="H39" s="193">
        <f>37439233</f>
        <v>37439233</v>
      </c>
      <c r="I39" s="154">
        <f>+D39+H39-F39</f>
        <v>197106744261.95001</v>
      </c>
      <c r="J39" s="159">
        <v>310957618370.06</v>
      </c>
      <c r="K39" s="159">
        <f>I39-J39</f>
        <v>-113850874108.10999</v>
      </c>
      <c r="L39" s="179">
        <f>K39/J39*100</f>
        <v>-36.612987552734587</v>
      </c>
      <c r="M39" s="134"/>
    </row>
    <row r="40" spans="1:16" ht="15" customHeight="1">
      <c r="A40" s="148">
        <f t="shared" si="0"/>
        <v>29</v>
      </c>
      <c r="B40" s="184" t="s">
        <v>165</v>
      </c>
      <c r="C40" s="149"/>
      <c r="D40" s="159">
        <v>0</v>
      </c>
      <c r="E40" s="150"/>
      <c r="F40" s="185"/>
      <c r="G40" s="186"/>
      <c r="H40" s="185"/>
      <c r="I40" s="159">
        <v>0</v>
      </c>
      <c r="J40" s="159">
        <v>0</v>
      </c>
      <c r="K40" s="159">
        <f>I40-J40</f>
        <v>0</v>
      </c>
      <c r="L40" s="179">
        <v>0</v>
      </c>
    </row>
    <row r="41" spans="1:16" ht="15" customHeight="1">
      <c r="A41" s="148">
        <f t="shared" si="0"/>
        <v>30</v>
      </c>
      <c r="B41" s="142" t="s">
        <v>166</v>
      </c>
      <c r="C41" s="142"/>
      <c r="D41" s="171">
        <f>SUM(D39:D40)</f>
        <v>206452149493.66</v>
      </c>
      <c r="E41" s="143"/>
      <c r="F41" s="190"/>
      <c r="G41" s="191"/>
      <c r="H41" s="190"/>
      <c r="I41" s="171">
        <f>SUM(I39:I40)</f>
        <v>197106744261.95001</v>
      </c>
      <c r="J41" s="171">
        <f>SUM(J39:J40)</f>
        <v>310957618370.06</v>
      </c>
      <c r="K41" s="171">
        <f>I41-J41</f>
        <v>-113850874108.10999</v>
      </c>
      <c r="L41" s="183">
        <f>K41/J41*100</f>
        <v>-36.612987552734587</v>
      </c>
      <c r="N41" s="194"/>
      <c r="O41" s="195"/>
    </row>
    <row r="42" spans="1:16" s="204" customFormat="1" ht="15" customHeight="1" thickBot="1">
      <c r="A42" s="148">
        <f t="shared" si="0"/>
        <v>31</v>
      </c>
      <c r="B42" s="196" t="s">
        <v>167</v>
      </c>
      <c r="C42" s="197"/>
      <c r="D42" s="198">
        <f>D17+D36+D41</f>
        <v>1605286563555.8599</v>
      </c>
      <c r="E42" s="199"/>
      <c r="F42" s="200"/>
      <c r="G42" s="201"/>
      <c r="H42" s="200"/>
      <c r="I42" s="198">
        <f>I17+I36+I41</f>
        <v>1594438062376.3499</v>
      </c>
      <c r="J42" s="198">
        <f>J17+J36+J41</f>
        <v>1646782338841.1602</v>
      </c>
      <c r="K42" s="198">
        <f>I42-J42</f>
        <v>-52344276464.810303</v>
      </c>
      <c r="L42" s="202">
        <f>K42/J42*100</f>
        <v>-3.1785789311807253</v>
      </c>
      <c r="M42" s="173"/>
      <c r="N42" s="203"/>
      <c r="O42" s="173"/>
    </row>
    <row r="43" spans="1:16" ht="15" customHeight="1">
      <c r="A43" s="148">
        <f t="shared" si="0"/>
        <v>32</v>
      </c>
      <c r="B43" s="174"/>
      <c r="C43" s="174"/>
      <c r="D43" s="159"/>
      <c r="E43" s="146"/>
      <c r="F43" s="187"/>
      <c r="G43" s="189"/>
      <c r="H43" s="187"/>
      <c r="I43" s="159"/>
      <c r="J43" s="159"/>
      <c r="K43" s="159"/>
      <c r="L43" s="179"/>
    </row>
    <row r="44" spans="1:16" ht="15" customHeight="1">
      <c r="A44" s="148">
        <f t="shared" si="0"/>
        <v>33</v>
      </c>
      <c r="B44" s="141" t="s">
        <v>168</v>
      </c>
      <c r="C44" s="149" t="s">
        <v>169</v>
      </c>
      <c r="D44" s="159"/>
      <c r="E44" s="150"/>
      <c r="F44" s="185"/>
      <c r="G44" s="186"/>
      <c r="H44" s="185"/>
      <c r="I44" s="159"/>
      <c r="J44" s="159"/>
      <c r="K44" s="159"/>
      <c r="L44" s="179"/>
    </row>
    <row r="45" spans="1:16" ht="15" customHeight="1">
      <c r="A45" s="148">
        <f t="shared" si="0"/>
        <v>34</v>
      </c>
      <c r="B45" s="142" t="s">
        <v>170</v>
      </c>
      <c r="C45" s="149" t="s">
        <v>171</v>
      </c>
      <c r="D45" s="159"/>
      <c r="E45" s="150"/>
      <c r="F45" s="185"/>
      <c r="G45" s="186"/>
      <c r="H45" s="185"/>
      <c r="I45" s="159"/>
      <c r="J45" s="159"/>
      <c r="K45" s="159"/>
      <c r="L45" s="179"/>
    </row>
    <row r="46" spans="1:16" s="137" customFormat="1" ht="15" customHeight="1">
      <c r="A46" s="148">
        <f t="shared" si="0"/>
        <v>35</v>
      </c>
      <c r="B46" s="174" t="s">
        <v>172</v>
      </c>
      <c r="C46" s="156"/>
      <c r="D46" s="159">
        <v>605541331384</v>
      </c>
      <c r="E46" s="157"/>
      <c r="F46" s="161"/>
      <c r="G46" s="188"/>
      <c r="H46" s="161"/>
      <c r="I46" s="154">
        <f t="shared" ref="I46:I53" si="1">D46-H46+F46</f>
        <v>605541331384</v>
      </c>
      <c r="J46" s="159">
        <v>600836113170</v>
      </c>
      <c r="K46" s="159">
        <f>I46-J46</f>
        <v>4705218214</v>
      </c>
      <c r="L46" s="179">
        <f t="shared" ref="L46:L64" si="2">K46/J46*100</f>
        <v>0.78311175225060248</v>
      </c>
      <c r="N46" s="134"/>
      <c r="O46" s="173"/>
    </row>
    <row r="47" spans="1:16" s="137" customFormat="1" ht="15" customHeight="1">
      <c r="A47" s="148">
        <f t="shared" si="0"/>
        <v>36</v>
      </c>
      <c r="B47" s="174" t="s">
        <v>173</v>
      </c>
      <c r="C47" s="156"/>
      <c r="D47" s="159">
        <v>615023895802.54004</v>
      </c>
      <c r="E47" s="205" t="s">
        <v>174</v>
      </c>
      <c r="F47" s="193">
        <f>35882409+31719294+55005959+29393832+2129791.47+411884627+16548915+37439233</f>
        <v>620004060.47000003</v>
      </c>
      <c r="G47" s="206" t="s">
        <v>175</v>
      </c>
      <c r="H47" s="193">
        <f>33461800+60000000+1375041020+40599701+230000+8966317100+21535504457+411884627+9382844464.71+801589173</f>
        <v>42607472342.709999</v>
      </c>
      <c r="I47" s="154">
        <f t="shared" si="1"/>
        <v>573036427520.30005</v>
      </c>
      <c r="J47" s="159">
        <v>538683765478.85004</v>
      </c>
      <c r="K47" s="159">
        <f>I47-J47</f>
        <v>34352662041.450012</v>
      </c>
      <c r="L47" s="179">
        <f t="shared" si="2"/>
        <v>6.377148197683856</v>
      </c>
      <c r="M47" s="25"/>
      <c r="N47" s="25"/>
      <c r="O47" s="173"/>
    </row>
    <row r="48" spans="1:16" s="137" customFormat="1" ht="15" customHeight="1">
      <c r="A48" s="148">
        <f t="shared" si="0"/>
        <v>37</v>
      </c>
      <c r="B48" s="174" t="s">
        <v>176</v>
      </c>
      <c r="C48" s="156"/>
      <c r="D48" s="159">
        <v>0</v>
      </c>
      <c r="E48" s="207"/>
      <c r="F48" s="161"/>
      <c r="G48" s="207"/>
      <c r="H48" s="161"/>
      <c r="I48" s="154">
        <f t="shared" si="1"/>
        <v>0</v>
      </c>
      <c r="J48" s="159">
        <v>0</v>
      </c>
      <c r="K48" s="159">
        <v>0</v>
      </c>
      <c r="L48" s="179">
        <v>0</v>
      </c>
      <c r="N48" s="134"/>
    </row>
    <row r="49" spans="1:16" s="137" customFormat="1" ht="15" customHeight="1">
      <c r="A49" s="148">
        <f t="shared" si="0"/>
        <v>38</v>
      </c>
      <c r="B49" s="174" t="s">
        <v>177</v>
      </c>
      <c r="C49" s="156"/>
      <c r="D49" s="159">
        <v>53531587511</v>
      </c>
      <c r="E49" s="207" t="s">
        <v>178</v>
      </c>
      <c r="F49" s="208">
        <f>60000000+234276720</f>
        <v>294276720</v>
      </c>
      <c r="G49" s="207" t="s">
        <v>179</v>
      </c>
      <c r="H49" s="161">
        <f>26817000+2000</f>
        <v>26819000</v>
      </c>
      <c r="I49" s="154">
        <f t="shared" si="1"/>
        <v>53799045231</v>
      </c>
      <c r="J49" s="159">
        <v>23080852134</v>
      </c>
      <c r="K49" s="159">
        <f>I49-J49</f>
        <v>30718193097</v>
      </c>
      <c r="L49" s="179">
        <f t="shared" si="2"/>
        <v>133.08951038141942</v>
      </c>
      <c r="N49" s="209"/>
      <c r="O49" s="210"/>
      <c r="P49" s="211"/>
    </row>
    <row r="50" spans="1:16" s="137" customFormat="1" ht="15" customHeight="1">
      <c r="A50" s="148">
        <f t="shared" si="0"/>
        <v>39</v>
      </c>
      <c r="B50" s="174" t="s">
        <v>180</v>
      </c>
      <c r="C50" s="156"/>
      <c r="D50" s="176">
        <v>11507973000</v>
      </c>
      <c r="E50" s="207"/>
      <c r="F50" s="161"/>
      <c r="G50" s="212"/>
      <c r="H50" s="161"/>
      <c r="I50" s="154">
        <f t="shared" si="1"/>
        <v>11507973000</v>
      </c>
      <c r="J50" s="176">
        <v>6995406000</v>
      </c>
      <c r="K50" s="159">
        <f>I50-J50</f>
        <v>4512567000</v>
      </c>
      <c r="L50" s="179">
        <f t="shared" si="2"/>
        <v>64.507578259217553</v>
      </c>
      <c r="N50" s="209"/>
      <c r="P50" s="210"/>
    </row>
    <row r="51" spans="1:16" s="137" customFormat="1" ht="15" customHeight="1">
      <c r="A51" s="148">
        <f t="shared" si="0"/>
        <v>40</v>
      </c>
      <c r="B51" s="174" t="s">
        <v>181</v>
      </c>
      <c r="C51" s="156"/>
      <c r="D51" s="159">
        <v>162758165982.60999</v>
      </c>
      <c r="E51" s="164" t="s">
        <v>182</v>
      </c>
      <c r="F51" s="165">
        <f>19702500+632000+644476459.68</f>
        <v>664810959.67999995</v>
      </c>
      <c r="G51" s="213" t="s">
        <v>183</v>
      </c>
      <c r="H51" s="165">
        <f>574862900+657328107.7</f>
        <v>1232191007.7</v>
      </c>
      <c r="I51" s="154">
        <f>D51-H51+F51</f>
        <v>162190785934.58997</v>
      </c>
      <c r="J51" s="159">
        <v>160233403546.01999</v>
      </c>
      <c r="K51" s="159">
        <f>I51-J51</f>
        <v>1957382388.5699768</v>
      </c>
      <c r="L51" s="179">
        <f t="shared" si="2"/>
        <v>1.2215819830649761</v>
      </c>
      <c r="M51" s="210">
        <v>162203637582.60999</v>
      </c>
      <c r="N51" s="209">
        <f>I51-M51</f>
        <v>-12851648.020019531</v>
      </c>
      <c r="O51" s="210">
        <v>615023895802.54004</v>
      </c>
      <c r="P51" s="210"/>
    </row>
    <row r="52" spans="1:16" s="137" customFormat="1" ht="15" customHeight="1">
      <c r="A52" s="148">
        <f t="shared" si="0"/>
        <v>41</v>
      </c>
      <c r="B52" s="174" t="s">
        <v>184</v>
      </c>
      <c r="C52" s="156"/>
      <c r="D52" s="159">
        <v>4981922470.5500002</v>
      </c>
      <c r="E52" s="207" t="s">
        <v>185</v>
      </c>
      <c r="F52" s="161">
        <f>1774859647.62+252750+61218211.24</f>
        <v>1836330608.8599999</v>
      </c>
      <c r="G52" s="207"/>
      <c r="H52" s="161"/>
      <c r="I52" s="154">
        <f t="shared" si="1"/>
        <v>6818253079.4099998</v>
      </c>
      <c r="J52" s="159">
        <v>11113851307.16</v>
      </c>
      <c r="K52" s="159">
        <f>I52-J52</f>
        <v>-4295598227.75</v>
      </c>
      <c r="L52" s="179">
        <f t="shared" si="2"/>
        <v>-38.650852067659017</v>
      </c>
      <c r="N52" s="209"/>
      <c r="O52" s="210">
        <f>D47-O51</f>
        <v>0</v>
      </c>
      <c r="P52" s="210"/>
    </row>
    <row r="53" spans="1:16" s="137" customFormat="1" ht="15" customHeight="1">
      <c r="A53" s="148">
        <f t="shared" si="0"/>
        <v>42</v>
      </c>
      <c r="B53" s="174" t="s">
        <v>186</v>
      </c>
      <c r="C53" s="156"/>
      <c r="D53" s="159">
        <v>2852957938.75</v>
      </c>
      <c r="E53" s="207"/>
      <c r="F53" s="161"/>
      <c r="G53" s="206" t="s">
        <v>187</v>
      </c>
      <c r="H53" s="193">
        <v>16548915</v>
      </c>
      <c r="I53" s="154">
        <f t="shared" si="1"/>
        <v>2836409023.75</v>
      </c>
      <c r="J53" s="159">
        <v>4379819610.5299997</v>
      </c>
      <c r="K53" s="159">
        <f>I53-J53</f>
        <v>-1543410586.7799997</v>
      </c>
      <c r="L53" s="179">
        <f t="shared" si="2"/>
        <v>-35.239135946816596</v>
      </c>
      <c r="N53" s="209"/>
      <c r="O53" s="214"/>
      <c r="P53" s="210"/>
    </row>
    <row r="54" spans="1:16" s="137" customFormat="1" ht="15" customHeight="1">
      <c r="A54" s="148">
        <f t="shared" si="0"/>
        <v>43</v>
      </c>
      <c r="B54" s="142" t="s">
        <v>188</v>
      </c>
      <c r="C54" s="156"/>
      <c r="D54" s="171">
        <f>SUM(D46:D53)</f>
        <v>1456197834089.45</v>
      </c>
      <c r="E54" s="150"/>
      <c r="F54" s="185"/>
      <c r="G54" s="191"/>
      <c r="H54" s="185"/>
      <c r="I54" s="171">
        <f>SUM(I46:I53)</f>
        <v>1415730225173.05</v>
      </c>
      <c r="J54" s="171">
        <f>SUM(J46:J53)</f>
        <v>1345323211246.5601</v>
      </c>
      <c r="K54" s="171">
        <f>SUM(K46:K53)</f>
        <v>70407013926.48999</v>
      </c>
      <c r="L54" s="215">
        <f t="shared" si="2"/>
        <v>5.2334645933337987</v>
      </c>
      <c r="N54" s="25"/>
      <c r="O54" s="216"/>
      <c r="P54" s="210"/>
    </row>
    <row r="55" spans="1:16" s="137" customFormat="1" ht="15" customHeight="1">
      <c r="A55" s="148">
        <f t="shared" si="0"/>
        <v>44</v>
      </c>
      <c r="B55" s="174"/>
      <c r="C55" s="149"/>
      <c r="D55" s="159"/>
      <c r="E55" s="157"/>
      <c r="F55" s="161"/>
      <c r="G55" s="189"/>
      <c r="H55" s="161"/>
      <c r="I55" s="159"/>
      <c r="J55" s="159"/>
      <c r="K55" s="159"/>
      <c r="L55" s="179"/>
      <c r="N55" s="209"/>
      <c r="P55" s="210"/>
    </row>
    <row r="56" spans="1:16" s="137" customFormat="1" ht="15" customHeight="1">
      <c r="A56" s="148">
        <f t="shared" si="0"/>
        <v>45</v>
      </c>
      <c r="B56" s="142" t="s">
        <v>189</v>
      </c>
      <c r="C56" s="149" t="s">
        <v>190</v>
      </c>
      <c r="D56" s="159"/>
      <c r="E56" s="157"/>
      <c r="F56" s="158"/>
      <c r="G56" s="217"/>
      <c r="H56" s="158"/>
      <c r="I56" s="159"/>
      <c r="J56" s="159"/>
      <c r="K56" s="159"/>
      <c r="L56" s="179"/>
      <c r="N56" s="209"/>
      <c r="P56" s="210"/>
    </row>
    <row r="57" spans="1:16" s="137" customFormat="1" ht="15" customHeight="1">
      <c r="A57" s="148">
        <f t="shared" si="0"/>
        <v>46</v>
      </c>
      <c r="B57" s="174" t="s">
        <v>191</v>
      </c>
      <c r="C57" s="156"/>
      <c r="D57" s="159">
        <v>0</v>
      </c>
      <c r="E57" s="157"/>
      <c r="F57" s="158"/>
      <c r="G57" s="157"/>
      <c r="H57" s="158"/>
      <c r="I57" s="159">
        <f>D57+F57-H57</f>
        <v>0</v>
      </c>
      <c r="J57" s="159">
        <v>0</v>
      </c>
      <c r="K57" s="159">
        <f>I57-J57</f>
        <v>0</v>
      </c>
      <c r="L57" s="218">
        <v>0</v>
      </c>
      <c r="N57" s="209"/>
    </row>
    <row r="58" spans="1:16" s="137" customFormat="1" ht="15" customHeight="1">
      <c r="A58" s="148">
        <f t="shared" si="0"/>
        <v>47</v>
      </c>
      <c r="B58" s="142" t="s">
        <v>192</v>
      </c>
      <c r="C58" s="156"/>
      <c r="D58" s="171">
        <f>D57</f>
        <v>0</v>
      </c>
      <c r="E58" s="219"/>
      <c r="F58" s="220"/>
      <c r="G58" s="219"/>
      <c r="H58" s="220"/>
      <c r="I58" s="171">
        <f>I57</f>
        <v>0</v>
      </c>
      <c r="J58" s="171">
        <f>J57</f>
        <v>0</v>
      </c>
      <c r="K58" s="171">
        <f>K57</f>
        <v>0</v>
      </c>
      <c r="L58" s="221">
        <v>0</v>
      </c>
      <c r="N58" s="209"/>
    </row>
    <row r="59" spans="1:16" s="137" customFormat="1" ht="15" customHeight="1">
      <c r="A59" s="148">
        <f t="shared" si="0"/>
        <v>48</v>
      </c>
      <c r="B59" s="142"/>
      <c r="C59" s="156"/>
      <c r="D59" s="159"/>
      <c r="E59" s="157"/>
      <c r="F59" s="158"/>
      <c r="G59" s="157"/>
      <c r="H59" s="158"/>
      <c r="I59" s="159"/>
      <c r="J59" s="159"/>
      <c r="K59" s="159"/>
      <c r="L59" s="179"/>
      <c r="N59" s="209"/>
    </row>
    <row r="60" spans="1:16" s="137" customFormat="1" ht="15" customHeight="1">
      <c r="A60" s="148">
        <f t="shared" si="0"/>
        <v>49</v>
      </c>
      <c r="B60" s="142" t="s">
        <v>193</v>
      </c>
      <c r="C60" s="149" t="s">
        <v>194</v>
      </c>
      <c r="D60" s="159"/>
      <c r="E60" s="157"/>
      <c r="F60" s="158"/>
      <c r="G60" s="157"/>
      <c r="H60" s="158"/>
      <c r="I60" s="159"/>
      <c r="J60" s="159"/>
      <c r="K60" s="159"/>
      <c r="L60" s="179"/>
      <c r="N60" s="209"/>
    </row>
    <row r="61" spans="1:16" s="137" customFormat="1" ht="15" customHeight="1">
      <c r="A61" s="148">
        <f t="shared" si="0"/>
        <v>50</v>
      </c>
      <c r="B61" s="174" t="s">
        <v>195</v>
      </c>
      <c r="C61" s="149"/>
      <c r="D61" s="159">
        <v>3163096155</v>
      </c>
      <c r="E61" s="157"/>
      <c r="F61" s="158"/>
      <c r="G61" s="157"/>
      <c r="H61" s="158"/>
      <c r="I61" s="159">
        <f>D61+F61-H61</f>
        <v>3163096155</v>
      </c>
      <c r="J61" s="159">
        <v>3002074490.0100002</v>
      </c>
      <c r="K61" s="159">
        <f>I61-J61</f>
        <v>161021664.98999977</v>
      </c>
      <c r="L61" s="179">
        <f t="shared" si="2"/>
        <v>5.3636798662335456</v>
      </c>
      <c r="N61" s="194"/>
      <c r="O61" s="216"/>
      <c r="P61" s="210"/>
    </row>
    <row r="62" spans="1:16" s="137" customFormat="1" ht="15" customHeight="1">
      <c r="A62" s="148">
        <f t="shared" si="0"/>
        <v>51</v>
      </c>
      <c r="B62" s="142" t="s">
        <v>196</v>
      </c>
      <c r="C62" s="156"/>
      <c r="D62" s="171">
        <f>D61</f>
        <v>3163096155</v>
      </c>
      <c r="E62" s="219"/>
      <c r="F62" s="220"/>
      <c r="G62" s="219"/>
      <c r="H62" s="220"/>
      <c r="I62" s="171">
        <f>I61</f>
        <v>3163096155</v>
      </c>
      <c r="J62" s="171">
        <f>J61</f>
        <v>3002074490.0100002</v>
      </c>
      <c r="K62" s="171">
        <f>I62-J62</f>
        <v>161021664.98999977</v>
      </c>
      <c r="L62" s="215">
        <f t="shared" si="2"/>
        <v>5.3636798662335456</v>
      </c>
      <c r="N62" s="209"/>
      <c r="P62" s="210"/>
    </row>
    <row r="63" spans="1:16" s="137" customFormat="1" ht="15" customHeight="1">
      <c r="A63" s="148">
        <f t="shared" si="0"/>
        <v>52</v>
      </c>
      <c r="B63" s="174"/>
      <c r="C63" s="156"/>
      <c r="D63" s="159"/>
      <c r="E63" s="157"/>
      <c r="F63" s="158"/>
      <c r="G63" s="157"/>
      <c r="H63" s="158"/>
      <c r="I63" s="159"/>
      <c r="J63" s="159"/>
      <c r="K63" s="159"/>
      <c r="L63" s="179"/>
      <c r="N63" s="209"/>
      <c r="P63" s="210"/>
    </row>
    <row r="64" spans="1:16" s="223" customFormat="1" ht="15" customHeight="1" thickBot="1">
      <c r="A64" s="148">
        <f t="shared" si="0"/>
        <v>53</v>
      </c>
      <c r="B64" s="196" t="s">
        <v>197</v>
      </c>
      <c r="C64" s="197"/>
      <c r="D64" s="198">
        <f>D54+D58+D62</f>
        <v>1459360930244.45</v>
      </c>
      <c r="E64" s="199"/>
      <c r="F64" s="222"/>
      <c r="G64" s="199"/>
      <c r="H64" s="222"/>
      <c r="I64" s="198">
        <f>I54+I58+I62</f>
        <v>1418893321328.05</v>
      </c>
      <c r="J64" s="198">
        <f>J54+J58+J62</f>
        <v>1348325285736.5701</v>
      </c>
      <c r="K64" s="198">
        <f>I64-J64</f>
        <v>70568035591.47998</v>
      </c>
      <c r="L64" s="202">
        <f t="shared" si="2"/>
        <v>5.2337545203663307</v>
      </c>
      <c r="N64" s="224"/>
    </row>
    <row r="65" spans="1:14" s="137" customFormat="1" ht="15" customHeight="1">
      <c r="A65" s="148">
        <f t="shared" si="0"/>
        <v>54</v>
      </c>
      <c r="B65" s="174"/>
      <c r="C65" s="174"/>
      <c r="D65" s="159"/>
      <c r="E65" s="146"/>
      <c r="F65" s="175"/>
      <c r="G65" s="146"/>
      <c r="H65" s="175"/>
      <c r="I65" s="159"/>
      <c r="J65" s="159"/>
      <c r="K65" s="159"/>
      <c r="L65" s="179"/>
      <c r="N65" s="209"/>
    </row>
    <row r="66" spans="1:14" s="137" customFormat="1" ht="15" customHeight="1">
      <c r="A66" s="148">
        <f t="shared" si="0"/>
        <v>55</v>
      </c>
      <c r="B66" s="225" t="s">
        <v>510</v>
      </c>
      <c r="C66" s="149"/>
      <c r="D66" s="171">
        <f>D42-D64</f>
        <v>145925633311.40991</v>
      </c>
      <c r="E66" s="143"/>
      <c r="F66" s="144"/>
      <c r="G66" s="143"/>
      <c r="H66" s="144"/>
      <c r="I66" s="171">
        <f>I42-I64</f>
        <v>175544741048.2998</v>
      </c>
      <c r="J66" s="171">
        <f>J42-J64</f>
        <v>298457053104.59009</v>
      </c>
      <c r="K66" s="171">
        <f>I66-J66</f>
        <v>-122912312056.29028</v>
      </c>
      <c r="L66" s="183">
        <f>K66/J66*100</f>
        <v>-41.182579127462397</v>
      </c>
      <c r="N66" s="209"/>
    </row>
    <row r="67" spans="1:14" s="137" customFormat="1" ht="15" customHeight="1">
      <c r="A67" s="148">
        <f t="shared" si="0"/>
        <v>56</v>
      </c>
      <c r="B67" s="174"/>
      <c r="C67" s="174"/>
      <c r="D67" s="159"/>
      <c r="E67" s="146"/>
      <c r="F67" s="175"/>
      <c r="G67" s="146"/>
      <c r="H67" s="175"/>
      <c r="I67" s="159"/>
      <c r="J67" s="159"/>
      <c r="K67" s="159"/>
      <c r="L67" s="179"/>
      <c r="N67" s="209"/>
    </row>
    <row r="68" spans="1:14" s="137" customFormat="1" ht="15" customHeight="1">
      <c r="A68" s="148">
        <f t="shared" si="0"/>
        <v>57</v>
      </c>
      <c r="B68" s="141" t="s">
        <v>198</v>
      </c>
      <c r="C68" s="149" t="s">
        <v>199</v>
      </c>
      <c r="D68" s="159"/>
      <c r="E68" s="226"/>
      <c r="F68" s="227"/>
      <c r="G68" s="226"/>
      <c r="H68" s="227"/>
      <c r="I68" s="159"/>
      <c r="J68" s="159"/>
      <c r="K68" s="159"/>
      <c r="L68" s="179"/>
      <c r="N68" s="209"/>
    </row>
    <row r="69" spans="1:14" s="137" customFormat="1" ht="15" customHeight="1">
      <c r="A69" s="148">
        <f t="shared" si="0"/>
        <v>58</v>
      </c>
      <c r="B69" s="155" t="s">
        <v>200</v>
      </c>
      <c r="C69" s="155"/>
      <c r="D69" s="159">
        <v>0</v>
      </c>
      <c r="E69" s="228"/>
      <c r="F69" s="229"/>
      <c r="G69" s="228"/>
      <c r="H69" s="229"/>
      <c r="I69" s="159">
        <f>D69+H69-F69</f>
        <v>0</v>
      </c>
      <c r="J69" s="159">
        <v>0</v>
      </c>
      <c r="K69" s="159">
        <v>0</v>
      </c>
      <c r="L69" s="218">
        <v>0</v>
      </c>
      <c r="N69" s="209"/>
    </row>
    <row r="70" spans="1:14" s="137" customFormat="1" ht="15" customHeight="1">
      <c r="A70" s="148">
        <f t="shared" si="0"/>
        <v>59</v>
      </c>
      <c r="B70" s="155" t="s">
        <v>201</v>
      </c>
      <c r="C70" s="155"/>
      <c r="D70" s="159">
        <v>0</v>
      </c>
      <c r="E70" s="228"/>
      <c r="F70" s="229"/>
      <c r="G70" s="228"/>
      <c r="H70" s="229"/>
      <c r="I70" s="159">
        <f>D70+H70-F70</f>
        <v>0</v>
      </c>
      <c r="J70" s="159">
        <v>0</v>
      </c>
      <c r="K70" s="159">
        <v>0</v>
      </c>
      <c r="L70" s="218">
        <v>0</v>
      </c>
      <c r="N70" s="209"/>
    </row>
    <row r="71" spans="1:14" s="137" customFormat="1" ht="15" customHeight="1">
      <c r="A71" s="148">
        <f t="shared" si="0"/>
        <v>60</v>
      </c>
      <c r="B71" s="155" t="s">
        <v>202</v>
      </c>
      <c r="C71" s="155"/>
      <c r="D71" s="176">
        <v>0</v>
      </c>
      <c r="E71" s="228"/>
      <c r="F71" s="229"/>
      <c r="G71" s="228"/>
      <c r="H71" s="229"/>
      <c r="I71" s="159">
        <f>D71+F71-H71</f>
        <v>0</v>
      </c>
      <c r="J71" s="176">
        <v>0</v>
      </c>
      <c r="K71" s="159">
        <v>0</v>
      </c>
      <c r="L71" s="218">
        <v>0</v>
      </c>
      <c r="N71" s="209"/>
    </row>
    <row r="72" spans="1:14" ht="15" customHeight="1">
      <c r="A72" s="148">
        <f t="shared" si="0"/>
        <v>61</v>
      </c>
      <c r="B72" s="174" t="s">
        <v>203</v>
      </c>
      <c r="C72" s="174"/>
      <c r="D72" s="159">
        <v>0</v>
      </c>
      <c r="E72" s="146"/>
      <c r="F72" s="175"/>
      <c r="G72" s="146"/>
      <c r="H72" s="175"/>
      <c r="I72" s="159">
        <f>D72+F72-H72</f>
        <v>0</v>
      </c>
      <c r="J72" s="159">
        <v>0</v>
      </c>
      <c r="K72" s="159">
        <v>0</v>
      </c>
      <c r="L72" s="218">
        <v>0</v>
      </c>
    </row>
    <row r="73" spans="1:14" ht="15" customHeight="1">
      <c r="A73" s="148">
        <f t="shared" si="0"/>
        <v>62</v>
      </c>
      <c r="B73" s="174" t="s">
        <v>204</v>
      </c>
      <c r="C73" s="174"/>
      <c r="D73" s="159">
        <v>0</v>
      </c>
      <c r="E73" s="230" t="s">
        <v>205</v>
      </c>
      <c r="F73" s="231">
        <v>801589173</v>
      </c>
      <c r="G73" s="146"/>
      <c r="H73" s="175"/>
      <c r="I73" s="159">
        <f>D73+F73-H73</f>
        <v>801589173</v>
      </c>
      <c r="J73" s="159">
        <v>0</v>
      </c>
      <c r="K73" s="159">
        <f>I73-J73</f>
        <v>801589173</v>
      </c>
      <c r="L73" s="218">
        <v>0</v>
      </c>
    </row>
    <row r="74" spans="1:14" ht="15" customHeight="1">
      <c r="A74" s="148">
        <f t="shared" si="0"/>
        <v>63</v>
      </c>
      <c r="B74" s="174" t="s">
        <v>206</v>
      </c>
      <c r="C74" s="174"/>
      <c r="D74" s="159">
        <v>0</v>
      </c>
      <c r="E74" s="146"/>
      <c r="F74" s="175"/>
      <c r="G74" s="146"/>
      <c r="H74" s="175"/>
      <c r="I74" s="159">
        <f>D74+F74-H74</f>
        <v>0</v>
      </c>
      <c r="J74" s="159">
        <v>0</v>
      </c>
      <c r="K74" s="159">
        <f>I74-J74</f>
        <v>0</v>
      </c>
      <c r="L74" s="218">
        <v>0</v>
      </c>
    </row>
    <row r="75" spans="1:14" ht="32.25" customHeight="1">
      <c r="A75" s="148">
        <f t="shared" si="0"/>
        <v>64</v>
      </c>
      <c r="B75" s="232" t="s">
        <v>207</v>
      </c>
      <c r="C75" s="225"/>
      <c r="D75" s="171">
        <f>-SUM(D69:D74)</f>
        <v>0</v>
      </c>
      <c r="E75" s="226"/>
      <c r="F75" s="227"/>
      <c r="G75" s="226"/>
      <c r="H75" s="227"/>
      <c r="I75" s="171">
        <f>-SUM(I69:I74)</f>
        <v>-801589173</v>
      </c>
      <c r="J75" s="171">
        <f>SUM(J69:J74)</f>
        <v>0</v>
      </c>
      <c r="K75" s="171">
        <f>I75-J75</f>
        <v>-801589173</v>
      </c>
      <c r="L75" s="233" t="s">
        <v>13</v>
      </c>
    </row>
    <row r="76" spans="1:14" s="137" customFormat="1" ht="15" customHeight="1">
      <c r="A76" s="148">
        <f t="shared" si="0"/>
        <v>65</v>
      </c>
      <c r="B76" s="225" t="s">
        <v>208</v>
      </c>
      <c r="C76" s="142"/>
      <c r="D76" s="171">
        <f>D66+D75</f>
        <v>145925633311.40991</v>
      </c>
      <c r="E76" s="143"/>
      <c r="F76" s="144"/>
      <c r="G76" s="143"/>
      <c r="H76" s="144"/>
      <c r="I76" s="171">
        <f>I66+I75</f>
        <v>174743151875.2998</v>
      </c>
      <c r="J76" s="171">
        <f>J66+J75</f>
        <v>298457053104.59009</v>
      </c>
      <c r="K76" s="171">
        <f>I76-J76</f>
        <v>-123713901229.29028</v>
      </c>
      <c r="L76" s="183">
        <f>K76/J76*100</f>
        <v>-41.451156855702273</v>
      </c>
      <c r="N76" s="209"/>
    </row>
    <row r="77" spans="1:14" ht="15" customHeight="1">
      <c r="A77" s="148">
        <f t="shared" ref="A77:A83" si="3">A76+1</f>
        <v>66</v>
      </c>
      <c r="B77" s="174"/>
      <c r="C77" s="174"/>
      <c r="D77" s="159"/>
      <c r="E77" s="146"/>
      <c r="F77" s="175"/>
      <c r="G77" s="146"/>
      <c r="H77" s="175"/>
      <c r="I77" s="159"/>
      <c r="J77" s="159"/>
      <c r="K77" s="159"/>
      <c r="L77" s="179"/>
    </row>
    <row r="78" spans="1:14" ht="15" customHeight="1">
      <c r="A78" s="148">
        <f t="shared" si="3"/>
        <v>67</v>
      </c>
      <c r="B78" s="141" t="s">
        <v>209</v>
      </c>
      <c r="C78" s="149" t="s">
        <v>210</v>
      </c>
      <c r="D78" s="159"/>
      <c r="E78" s="226"/>
      <c r="F78" s="227"/>
      <c r="G78" s="226"/>
      <c r="H78" s="227"/>
      <c r="I78" s="159"/>
      <c r="J78" s="159"/>
      <c r="K78" s="159"/>
      <c r="L78" s="179"/>
    </row>
    <row r="79" spans="1:14" ht="15" customHeight="1">
      <c r="A79" s="148">
        <f t="shared" si="3"/>
        <v>68</v>
      </c>
      <c r="B79" s="155" t="s">
        <v>211</v>
      </c>
      <c r="C79" s="155"/>
      <c r="D79" s="176">
        <v>0</v>
      </c>
      <c r="E79" s="228"/>
      <c r="F79" s="229"/>
      <c r="G79" s="228"/>
      <c r="H79" s="229"/>
      <c r="I79" s="176">
        <v>0</v>
      </c>
      <c r="J79" s="176">
        <v>0</v>
      </c>
      <c r="K79" s="176">
        <v>0</v>
      </c>
      <c r="L79" s="218">
        <v>0</v>
      </c>
    </row>
    <row r="80" spans="1:14" ht="15" customHeight="1">
      <c r="A80" s="148">
        <f t="shared" si="3"/>
        <v>69</v>
      </c>
      <c r="B80" s="155" t="s">
        <v>212</v>
      </c>
      <c r="C80" s="155"/>
      <c r="D80" s="176">
        <v>0</v>
      </c>
      <c r="E80" s="228"/>
      <c r="F80" s="229"/>
      <c r="G80" s="228"/>
      <c r="H80" s="229"/>
      <c r="I80" s="159">
        <f>D80+F80-H80</f>
        <v>0</v>
      </c>
      <c r="J80" s="176">
        <v>0</v>
      </c>
      <c r="K80" s="159">
        <f>I80-J80</f>
        <v>0</v>
      </c>
      <c r="L80" s="218">
        <v>0</v>
      </c>
    </row>
    <row r="81" spans="1:98" ht="15" customHeight="1">
      <c r="A81" s="148">
        <f t="shared" si="3"/>
        <v>70</v>
      </c>
      <c r="B81" s="142" t="s">
        <v>213</v>
      </c>
      <c r="C81" s="142"/>
      <c r="D81" s="171">
        <f>-SUM(D79:D80)</f>
        <v>0</v>
      </c>
      <c r="E81" s="143"/>
      <c r="F81" s="144"/>
      <c r="G81" s="143"/>
      <c r="H81" s="144"/>
      <c r="I81" s="171">
        <f>-SUM(I79:I80)</f>
        <v>0</v>
      </c>
      <c r="J81" s="171">
        <f>-SUM(J79:J80)</f>
        <v>0</v>
      </c>
      <c r="K81" s="171">
        <f>I81-J81</f>
        <v>0</v>
      </c>
      <c r="L81" s="221">
        <v>0</v>
      </c>
    </row>
    <row r="82" spans="1:98" ht="15" customHeight="1">
      <c r="A82" s="148">
        <f t="shared" si="3"/>
        <v>71</v>
      </c>
      <c r="B82" s="142"/>
      <c r="C82" s="142"/>
      <c r="D82" s="159"/>
      <c r="E82" s="143"/>
      <c r="F82" s="144"/>
      <c r="G82" s="143"/>
      <c r="H82" s="144"/>
      <c r="I82" s="159"/>
      <c r="J82" s="159"/>
      <c r="K82" s="159"/>
      <c r="L82" s="179"/>
    </row>
    <row r="83" spans="1:98" s="240" customFormat="1" ht="15" customHeight="1" thickBot="1">
      <c r="A83" s="148">
        <f t="shared" si="3"/>
        <v>72</v>
      </c>
      <c r="B83" s="234" t="s">
        <v>214</v>
      </c>
      <c r="C83" s="235" t="s">
        <v>215</v>
      </c>
      <c r="D83" s="236">
        <f>D76+D81</f>
        <v>145925633311.40991</v>
      </c>
      <c r="E83" s="237"/>
      <c r="F83" s="238"/>
      <c r="G83" s="237"/>
      <c r="H83" s="238"/>
      <c r="I83" s="236">
        <f>I76+I81</f>
        <v>174743151875.2998</v>
      </c>
      <c r="J83" s="236">
        <f>J76+J81</f>
        <v>298457053104.59009</v>
      </c>
      <c r="K83" s="236">
        <f>I83-J83</f>
        <v>-123713901229.29028</v>
      </c>
      <c r="L83" s="239">
        <f>K83/J83*100</f>
        <v>-41.451156855702273</v>
      </c>
      <c r="M83" s="25"/>
      <c r="N83" s="25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  <c r="BP83" s="133"/>
      <c r="BQ83" s="133"/>
      <c r="BR83" s="133"/>
      <c r="BS83" s="133"/>
      <c r="BT83" s="133"/>
      <c r="BU83" s="133"/>
      <c r="BV83" s="133"/>
      <c r="BW83" s="133"/>
      <c r="BX83" s="133"/>
      <c r="BY83" s="133"/>
      <c r="BZ83" s="133"/>
      <c r="CA83" s="133"/>
      <c r="CB83" s="133"/>
      <c r="CC83" s="133"/>
      <c r="CD83" s="133"/>
      <c r="CE83" s="133"/>
      <c r="CF83" s="133"/>
      <c r="CG83" s="133"/>
      <c r="CH83" s="133"/>
      <c r="CI83" s="133"/>
      <c r="CJ83" s="133"/>
      <c r="CK83" s="133"/>
      <c r="CL83" s="133"/>
      <c r="CM83" s="133"/>
      <c r="CN83" s="133"/>
      <c r="CO83" s="133"/>
      <c r="CP83" s="133"/>
      <c r="CQ83" s="133"/>
      <c r="CR83" s="133"/>
      <c r="CS83" s="133"/>
      <c r="CT83" s="133"/>
    </row>
    <row r="84" spans="1:98" s="246" customFormat="1" ht="10.5" customHeight="1">
      <c r="A84" s="241"/>
      <c r="B84" s="242"/>
      <c r="C84" s="242"/>
      <c r="D84" s="242"/>
      <c r="E84" s="242"/>
      <c r="F84" s="243"/>
      <c r="G84" s="242"/>
      <c r="H84" s="243"/>
      <c r="I84" s="244"/>
      <c r="J84" s="245"/>
      <c r="K84" s="133"/>
      <c r="L84" s="133"/>
      <c r="N84" s="247"/>
    </row>
    <row r="85" spans="1:98" s="246" customFormat="1" ht="10.5" customHeight="1">
      <c r="A85" s="241"/>
      <c r="B85" s="242"/>
      <c r="C85" s="242"/>
      <c r="D85" s="242"/>
      <c r="E85" s="242"/>
      <c r="F85" s="243"/>
      <c r="G85" s="242"/>
      <c r="H85" s="243"/>
      <c r="I85" s="25"/>
      <c r="J85" s="245"/>
      <c r="K85" s="133"/>
      <c r="L85" s="133"/>
      <c r="N85" s="247"/>
    </row>
    <row r="86" spans="1:98" s="246" customFormat="1" ht="15">
      <c r="A86" s="241"/>
      <c r="B86" s="242"/>
      <c r="C86" s="242"/>
      <c r="D86" s="242"/>
      <c r="E86" s="242"/>
      <c r="F86" s="243"/>
      <c r="G86" s="242"/>
      <c r="H86" s="243"/>
      <c r="I86" s="244"/>
      <c r="J86" s="549"/>
      <c r="K86" s="549"/>
      <c r="L86" s="549"/>
      <c r="N86" s="247"/>
    </row>
    <row r="87" spans="1:98" s="246" customFormat="1" ht="15">
      <c r="A87" s="241"/>
      <c r="B87" s="242"/>
      <c r="C87" s="242"/>
      <c r="D87" s="242"/>
      <c r="E87" s="242"/>
      <c r="F87" s="243"/>
      <c r="G87" s="242"/>
      <c r="H87" s="243"/>
      <c r="I87" s="248"/>
      <c r="J87" s="549"/>
      <c r="K87" s="549"/>
      <c r="L87" s="549"/>
      <c r="N87" s="247"/>
    </row>
    <row r="88" spans="1:98" s="246" customFormat="1" ht="13.5" customHeight="1">
      <c r="A88" s="241"/>
      <c r="B88" s="242"/>
      <c r="C88" s="242"/>
      <c r="D88" s="242"/>
      <c r="E88" s="242"/>
      <c r="F88" s="243"/>
      <c r="G88" s="242"/>
      <c r="H88" s="243"/>
      <c r="I88" s="248"/>
      <c r="J88" s="249"/>
      <c r="N88" s="247"/>
    </row>
    <row r="89" spans="1:98" s="246" customFormat="1" ht="15" customHeight="1">
      <c r="A89" s="241"/>
      <c r="B89" s="242"/>
      <c r="C89" s="242"/>
      <c r="D89" s="242"/>
      <c r="E89" s="242"/>
      <c r="F89" s="243"/>
      <c r="G89" s="242"/>
      <c r="H89" s="243"/>
      <c r="I89" s="248"/>
      <c r="J89" s="249"/>
      <c r="N89" s="247"/>
    </row>
    <row r="90" spans="1:98" s="246" customFormat="1" ht="15" customHeight="1">
      <c r="A90" s="241"/>
      <c r="B90" s="242"/>
      <c r="C90" s="242"/>
      <c r="D90" s="242"/>
      <c r="E90" s="242"/>
      <c r="F90" s="243"/>
      <c r="G90" s="242"/>
      <c r="H90" s="243"/>
      <c r="I90" s="248"/>
      <c r="J90" s="249"/>
      <c r="N90" s="247"/>
    </row>
    <row r="91" spans="1:98" ht="15">
      <c r="I91" s="251"/>
      <c r="J91" s="252"/>
      <c r="K91" s="253"/>
      <c r="L91" s="246"/>
    </row>
    <row r="92" spans="1:98" ht="15">
      <c r="I92" s="251"/>
      <c r="J92" s="549"/>
      <c r="K92" s="549"/>
      <c r="L92" s="549"/>
    </row>
    <row r="93" spans="1:98" ht="15">
      <c r="J93" s="550"/>
      <c r="K93" s="550"/>
      <c r="L93" s="550"/>
    </row>
  </sheetData>
  <mergeCells count="18">
    <mergeCell ref="J92:L92"/>
    <mergeCell ref="J93:L93"/>
    <mergeCell ref="I8:I9"/>
    <mergeCell ref="J8:J9"/>
    <mergeCell ref="K8:K9"/>
    <mergeCell ref="L8:L9"/>
    <mergeCell ref="J86:L86"/>
    <mergeCell ref="J87:L87"/>
    <mergeCell ref="A2:J2"/>
    <mergeCell ref="A3:L3"/>
    <mergeCell ref="A4:L4"/>
    <mergeCell ref="A5:L5"/>
    <mergeCell ref="A7:L7"/>
    <mergeCell ref="A8:A9"/>
    <mergeCell ref="B8:B9"/>
    <mergeCell ref="C8:C9"/>
    <mergeCell ref="D8:D9"/>
    <mergeCell ref="E8:H8"/>
  </mergeCells>
  <pageMargins left="0.43307086614173229" right="0.15748031496062992" top="0.55118110236220474" bottom="0.55118110236220474" header="0.31496062992125984" footer="0.31496062992125984"/>
  <pageSetup paperSize="9" scale="60" orientation="portrait" r:id="rId1"/>
  <headerFooter>
    <oddFooter>&amp;R5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A80EF-7884-467B-9FEB-CC17110599BA}">
  <dimension ref="A1:T60"/>
  <sheetViews>
    <sheetView zoomScaleNormal="100" zoomScaleSheetLayoutView="80" workbookViewId="0">
      <selection activeCell="B4" sqref="B4:J4"/>
    </sheetView>
  </sheetViews>
  <sheetFormatPr defaultColWidth="9.28515625" defaultRowHeight="15"/>
  <cols>
    <col min="1" max="1" width="9.28515625" style="259" bestFit="1" customWidth="1"/>
    <col min="2" max="2" width="54.7109375" style="259" customWidth="1"/>
    <col min="3" max="3" width="8.28515625" style="259" hidden="1" customWidth="1"/>
    <col min="4" max="4" width="22.42578125" style="259" hidden="1" customWidth="1"/>
    <col min="5" max="5" width="7.7109375" style="325" hidden="1" customWidth="1"/>
    <col min="6" max="6" width="22.42578125" style="259" hidden="1" customWidth="1"/>
    <col min="7" max="7" width="7.85546875" style="259" hidden="1" customWidth="1"/>
    <col min="8" max="8" width="22.42578125" style="259" hidden="1" customWidth="1"/>
    <col min="9" max="9" width="22.140625" style="259" customWidth="1"/>
    <col min="10" max="10" width="21" style="259" bestFit="1" customWidth="1"/>
    <col min="11" max="11" width="9.28515625" style="257"/>
    <col min="12" max="12" width="20.7109375" style="258" bestFit="1" customWidth="1"/>
    <col min="13" max="13" width="26.7109375" style="259" bestFit="1" customWidth="1"/>
    <col min="14" max="14" width="14.28515625" style="259" bestFit="1" customWidth="1"/>
    <col min="15" max="15" width="9.28515625" style="260"/>
    <col min="16" max="16" width="15.28515625" style="259" bestFit="1" customWidth="1"/>
    <col min="17" max="16384" width="9.28515625" style="259"/>
  </cols>
  <sheetData>
    <row r="1" spans="1:20">
      <c r="A1" s="255"/>
      <c r="B1" s="255"/>
      <c r="C1" s="255"/>
      <c r="D1" s="255"/>
      <c r="E1" s="256"/>
      <c r="F1" s="255"/>
      <c r="G1" s="255"/>
      <c r="H1" s="255"/>
      <c r="I1" s="255" t="s">
        <v>216</v>
      </c>
      <c r="J1" s="255"/>
    </row>
    <row r="2" spans="1:20" ht="18">
      <c r="A2" s="255"/>
      <c r="B2" s="558" t="s">
        <v>0</v>
      </c>
      <c r="C2" s="558"/>
      <c r="D2" s="558"/>
      <c r="E2" s="558"/>
      <c r="F2" s="558"/>
      <c r="G2" s="558"/>
      <c r="H2" s="558"/>
      <c r="I2" s="558"/>
      <c r="J2" s="558"/>
    </row>
    <row r="3" spans="1:20" ht="18">
      <c r="A3" s="255"/>
      <c r="B3" s="559" t="s">
        <v>217</v>
      </c>
      <c r="C3" s="559"/>
      <c r="D3" s="559"/>
      <c r="E3" s="559"/>
      <c r="F3" s="559"/>
      <c r="G3" s="559"/>
      <c r="H3" s="559"/>
      <c r="I3" s="559"/>
      <c r="J3" s="559"/>
    </row>
    <row r="4" spans="1:20">
      <c r="A4" s="255"/>
      <c r="B4" s="560" t="s">
        <v>218</v>
      </c>
      <c r="C4" s="560"/>
      <c r="D4" s="560"/>
      <c r="E4" s="560"/>
      <c r="F4" s="560"/>
      <c r="G4" s="560"/>
      <c r="H4" s="560"/>
      <c r="I4" s="560"/>
      <c r="J4" s="560"/>
    </row>
    <row r="5" spans="1:20">
      <c r="A5" s="255"/>
      <c r="B5" s="261" t="s">
        <v>219</v>
      </c>
      <c r="C5" s="261"/>
      <c r="D5" s="255" t="s">
        <v>219</v>
      </c>
      <c r="E5" s="256"/>
      <c r="F5" s="255"/>
      <c r="G5" s="255"/>
      <c r="H5" s="255"/>
      <c r="I5" s="262"/>
      <c r="J5" s="1" t="s">
        <v>1</v>
      </c>
    </row>
    <row r="6" spans="1:20">
      <c r="A6" s="561" t="s">
        <v>220</v>
      </c>
      <c r="B6" s="563" t="s">
        <v>53</v>
      </c>
      <c r="C6" s="563" t="s">
        <v>2</v>
      </c>
      <c r="D6" s="565" t="s">
        <v>221</v>
      </c>
      <c r="E6" s="565" t="s">
        <v>222</v>
      </c>
      <c r="F6" s="565" t="s">
        <v>3</v>
      </c>
      <c r="G6" s="565" t="s">
        <v>222</v>
      </c>
      <c r="H6" s="565" t="s">
        <v>4</v>
      </c>
      <c r="I6" s="565" t="s">
        <v>223</v>
      </c>
      <c r="J6" s="567" t="s">
        <v>224</v>
      </c>
    </row>
    <row r="7" spans="1:20" ht="15.75" thickBot="1">
      <c r="A7" s="562"/>
      <c r="B7" s="564"/>
      <c r="C7" s="564"/>
      <c r="D7" s="566"/>
      <c r="E7" s="566"/>
      <c r="F7" s="566"/>
      <c r="G7" s="566"/>
      <c r="H7" s="566"/>
      <c r="I7" s="566"/>
      <c r="J7" s="568"/>
    </row>
    <row r="8" spans="1:20" ht="15.75" thickTop="1">
      <c r="A8" s="263">
        <v>1</v>
      </c>
      <c r="B8" s="264" t="s">
        <v>225</v>
      </c>
      <c r="C8" s="265"/>
      <c r="D8" s="266">
        <f>J48</f>
        <v>3335567660337.5981</v>
      </c>
      <c r="E8" s="267"/>
      <c r="F8" s="268"/>
      <c r="G8" s="268"/>
      <c r="H8" s="268"/>
      <c r="I8" s="266">
        <f>D8</f>
        <v>3335567660337.5981</v>
      </c>
      <c r="J8" s="269">
        <v>3008520926367.3184</v>
      </c>
      <c r="N8" s="270"/>
    </row>
    <row r="9" spans="1:20" s="257" customFormat="1">
      <c r="A9" s="271">
        <v>2</v>
      </c>
      <c r="B9" s="272" t="s">
        <v>226</v>
      </c>
      <c r="C9" s="273"/>
      <c r="D9" s="274">
        <f>[11]LO!D83</f>
        <v>145925633311.40991</v>
      </c>
      <c r="E9" s="275"/>
      <c r="F9" s="276"/>
      <c r="G9" s="276"/>
      <c r="H9" s="276"/>
      <c r="I9" s="274">
        <f>[11]LO!I83</f>
        <v>174743151875.2998</v>
      </c>
      <c r="J9" s="277">
        <f>[11]LO!J83</f>
        <v>298457053104.59009</v>
      </c>
      <c r="L9" s="278"/>
      <c r="M9" s="279"/>
      <c r="N9" s="279"/>
      <c r="O9" s="280"/>
      <c r="P9" s="281"/>
      <c r="Q9" s="281"/>
      <c r="R9" s="281"/>
      <c r="S9" s="281"/>
      <c r="T9" s="281"/>
    </row>
    <row r="10" spans="1:20" s="257" customFormat="1" ht="22.5">
      <c r="A10" s="271">
        <v>3</v>
      </c>
      <c r="B10" s="272" t="s">
        <v>227</v>
      </c>
      <c r="C10" s="282" t="s">
        <v>228</v>
      </c>
      <c r="D10" s="274">
        <f>SUM(D11:D47)</f>
        <v>-1939324535.9100013</v>
      </c>
      <c r="E10" s="275"/>
      <c r="F10" s="276"/>
      <c r="G10" s="276"/>
      <c r="H10" s="276"/>
      <c r="I10" s="274">
        <f>SUM(I11:I47)</f>
        <v>-1939324535.9100013</v>
      </c>
      <c r="J10" s="274">
        <f>SUM(J11:J47)</f>
        <v>28589680865.690079</v>
      </c>
      <c r="K10" s="283"/>
      <c r="L10" s="284">
        <v>5443307904.6499996</v>
      </c>
      <c r="M10" s="285"/>
      <c r="N10" s="286">
        <f>I10-M10</f>
        <v>-1939324535.9100013</v>
      </c>
      <c r="O10" s="287"/>
    </row>
    <row r="11" spans="1:20" s="257" customFormat="1">
      <c r="A11" s="271" t="s">
        <v>229</v>
      </c>
      <c r="B11" s="288" t="s">
        <v>230</v>
      </c>
      <c r="C11" s="282"/>
      <c r="D11" s="289">
        <v>0</v>
      </c>
      <c r="E11" s="290"/>
      <c r="F11" s="291"/>
      <c r="G11" s="292"/>
      <c r="H11" s="291"/>
      <c r="I11" s="289">
        <f>D11+H11-F11</f>
        <v>0</v>
      </c>
      <c r="J11" s="293">
        <v>0</v>
      </c>
      <c r="K11" s="283"/>
      <c r="L11" s="284">
        <v>-4850000</v>
      </c>
      <c r="M11" s="294"/>
      <c r="N11" s="286">
        <f>I11-M11</f>
        <v>0</v>
      </c>
      <c r="O11" s="287"/>
    </row>
    <row r="12" spans="1:20" s="257" customFormat="1">
      <c r="A12" s="271" t="s">
        <v>231</v>
      </c>
      <c r="B12" s="288" t="s">
        <v>232</v>
      </c>
      <c r="C12" s="295"/>
      <c r="D12" s="289">
        <v>0</v>
      </c>
      <c r="E12" s="296"/>
      <c r="F12" s="291"/>
      <c r="G12" s="291"/>
      <c r="H12" s="291"/>
      <c r="I12" s="289">
        <f t="shared" ref="I12:I47" si="0">D12+H12-F12</f>
        <v>0</v>
      </c>
      <c r="J12" s="293">
        <v>0</v>
      </c>
      <c r="L12" s="284">
        <v>0</v>
      </c>
      <c r="M12" s="294"/>
      <c r="N12" s="297"/>
      <c r="O12" s="287"/>
    </row>
    <row r="13" spans="1:20" s="257" customFormat="1">
      <c r="A13" s="271" t="s">
        <v>233</v>
      </c>
      <c r="B13" s="288" t="s">
        <v>234</v>
      </c>
      <c r="C13" s="298"/>
      <c r="D13" s="289">
        <v>0</v>
      </c>
      <c r="E13" s="296"/>
      <c r="F13" s="291"/>
      <c r="G13" s="291"/>
      <c r="H13" s="291"/>
      <c r="I13" s="289">
        <f t="shared" si="0"/>
        <v>0</v>
      </c>
      <c r="J13" s="299">
        <v>0</v>
      </c>
      <c r="L13" s="284">
        <v>0</v>
      </c>
      <c r="M13" s="294"/>
      <c r="N13" s="297"/>
      <c r="O13" s="287"/>
    </row>
    <row r="14" spans="1:20" s="257" customFormat="1">
      <c r="A14" s="271" t="s">
        <v>235</v>
      </c>
      <c r="B14" s="288" t="s">
        <v>236</v>
      </c>
      <c r="C14" s="295"/>
      <c r="D14" s="289">
        <v>0</v>
      </c>
      <c r="E14" s="290"/>
      <c r="F14" s="291"/>
      <c r="G14" s="292"/>
      <c r="H14" s="291"/>
      <c r="I14" s="289">
        <f t="shared" si="0"/>
        <v>0</v>
      </c>
      <c r="J14" s="299">
        <v>-38785000</v>
      </c>
      <c r="L14" s="284">
        <v>0</v>
      </c>
      <c r="M14" s="294"/>
      <c r="N14" s="297"/>
      <c r="O14" s="287"/>
    </row>
    <row r="15" spans="1:20" s="257" customFormat="1">
      <c r="A15" s="271" t="s">
        <v>237</v>
      </c>
      <c r="B15" s="288" t="s">
        <v>238</v>
      </c>
      <c r="C15" s="300"/>
      <c r="D15" s="289">
        <v>0</v>
      </c>
      <c r="E15" s="296"/>
      <c r="F15" s="291"/>
      <c r="G15" s="291"/>
      <c r="H15" s="291"/>
      <c r="I15" s="289">
        <f t="shared" si="0"/>
        <v>0</v>
      </c>
      <c r="J15" s="293">
        <v>0</v>
      </c>
      <c r="L15" s="284">
        <v>-59716850</v>
      </c>
      <c r="M15" s="294"/>
      <c r="N15" s="297"/>
      <c r="O15" s="287"/>
    </row>
    <row r="16" spans="1:20" s="257" customFormat="1">
      <c r="A16" s="271" t="s">
        <v>239</v>
      </c>
      <c r="B16" s="288" t="s">
        <v>240</v>
      </c>
      <c r="C16" s="300"/>
      <c r="D16" s="289">
        <v>0</v>
      </c>
      <c r="E16" s="296"/>
      <c r="F16" s="291"/>
      <c r="G16" s="291"/>
      <c r="H16" s="291"/>
      <c r="I16" s="289">
        <f t="shared" si="0"/>
        <v>0</v>
      </c>
      <c r="J16" s="293">
        <v>0</v>
      </c>
      <c r="L16" s="284">
        <v>-236185764.31</v>
      </c>
      <c r="M16" s="294"/>
      <c r="N16" s="297"/>
      <c r="O16" s="287"/>
    </row>
    <row r="17" spans="1:16" s="257" customFormat="1">
      <c r="A17" s="271" t="s">
        <v>241</v>
      </c>
      <c r="B17" s="288" t="s">
        <v>242</v>
      </c>
      <c r="C17" s="300"/>
      <c r="D17" s="289">
        <v>0</v>
      </c>
      <c r="E17" s="296"/>
      <c r="F17" s="291"/>
      <c r="G17" s="291"/>
      <c r="H17" s="291"/>
      <c r="I17" s="289">
        <f t="shared" si="0"/>
        <v>0</v>
      </c>
      <c r="J17" s="301">
        <v>0</v>
      </c>
      <c r="L17" s="284">
        <v>0</v>
      </c>
      <c r="M17" s="294"/>
      <c r="N17" s="297"/>
      <c r="O17" s="287"/>
      <c r="P17" s="281"/>
    </row>
    <row r="18" spans="1:16" s="257" customFormat="1" ht="15.75">
      <c r="A18" s="271" t="s">
        <v>243</v>
      </c>
      <c r="B18" s="288" t="s">
        <v>244</v>
      </c>
      <c r="C18" s="300"/>
      <c r="D18" s="289">
        <v>0</v>
      </c>
      <c r="E18" s="296"/>
      <c r="F18" s="291"/>
      <c r="G18" s="291"/>
      <c r="H18" s="291"/>
      <c r="I18" s="289">
        <f t="shared" si="0"/>
        <v>0</v>
      </c>
      <c r="J18" s="301">
        <v>0</v>
      </c>
      <c r="L18" s="284">
        <v>0</v>
      </c>
      <c r="M18" s="294"/>
      <c r="N18" s="297"/>
      <c r="O18" s="287"/>
      <c r="P18" s="302"/>
    </row>
    <row r="19" spans="1:16" s="257" customFormat="1">
      <c r="A19" s="271" t="s">
        <v>245</v>
      </c>
      <c r="B19" s="288" t="s">
        <v>246</v>
      </c>
      <c r="C19" s="300"/>
      <c r="D19" s="289">
        <v>0</v>
      </c>
      <c r="E19" s="296"/>
      <c r="F19" s="291"/>
      <c r="G19" s="291"/>
      <c r="H19" s="291"/>
      <c r="I19" s="289">
        <f t="shared" si="0"/>
        <v>0</v>
      </c>
      <c r="J19" s="293">
        <v>60</v>
      </c>
      <c r="L19" s="284">
        <v>0</v>
      </c>
      <c r="M19" s="294"/>
      <c r="N19" s="297"/>
      <c r="O19" s="287"/>
      <c r="P19" s="303"/>
    </row>
    <row r="20" spans="1:16" s="257" customFormat="1">
      <c r="A20" s="271" t="s">
        <v>247</v>
      </c>
      <c r="B20" s="288" t="s">
        <v>248</v>
      </c>
      <c r="C20" s="300"/>
      <c r="D20" s="289">
        <v>-827469782.14999998</v>
      </c>
      <c r="E20" s="296"/>
      <c r="F20" s="291"/>
      <c r="G20" s="292"/>
      <c r="H20" s="291"/>
      <c r="I20" s="289">
        <f>D20+H20-F20</f>
        <v>-827469782.14999998</v>
      </c>
      <c r="J20" s="293">
        <v>8846021435</v>
      </c>
      <c r="L20" s="284">
        <v>0</v>
      </c>
      <c r="M20" s="294"/>
      <c r="N20" s="297"/>
      <c r="O20" s="287"/>
    </row>
    <row r="21" spans="1:16" s="257" customFormat="1">
      <c r="A21" s="271" t="s">
        <v>249</v>
      </c>
      <c r="B21" s="288" t="s">
        <v>250</v>
      </c>
      <c r="C21" s="300"/>
      <c r="D21" s="289">
        <v>0</v>
      </c>
      <c r="E21" s="296"/>
      <c r="F21" s="291"/>
      <c r="G21" s="291"/>
      <c r="H21" s="291"/>
      <c r="I21" s="289">
        <f t="shared" si="0"/>
        <v>0</v>
      </c>
      <c r="J21" s="293">
        <v>0</v>
      </c>
      <c r="L21" s="284">
        <v>0</v>
      </c>
      <c r="O21" s="287"/>
    </row>
    <row r="22" spans="1:16" s="257" customFormat="1">
      <c r="A22" s="271" t="s">
        <v>251</v>
      </c>
      <c r="B22" s="288" t="s">
        <v>252</v>
      </c>
      <c r="C22" s="300"/>
      <c r="D22" s="289">
        <v>0</v>
      </c>
      <c r="E22" s="296"/>
      <c r="F22" s="291"/>
      <c r="G22" s="291"/>
      <c r="H22" s="291"/>
      <c r="I22" s="289">
        <f t="shared" si="0"/>
        <v>0</v>
      </c>
      <c r="J22" s="293">
        <v>0</v>
      </c>
      <c r="L22" s="284">
        <v>0</v>
      </c>
      <c r="O22" s="287"/>
    </row>
    <row r="23" spans="1:16" s="257" customFormat="1">
      <c r="A23" s="271" t="s">
        <v>253</v>
      </c>
      <c r="B23" s="288" t="s">
        <v>254</v>
      </c>
      <c r="C23" s="300"/>
      <c r="D23" s="289">
        <v>-3493861050</v>
      </c>
      <c r="E23" s="296"/>
      <c r="F23" s="291"/>
      <c r="G23" s="292"/>
      <c r="H23" s="291"/>
      <c r="I23" s="289">
        <f t="shared" si="0"/>
        <v>-3493861050</v>
      </c>
      <c r="J23" s="293">
        <v>-39411324496.889999</v>
      </c>
      <c r="L23" s="284">
        <v>0</v>
      </c>
      <c r="O23" s="287"/>
    </row>
    <row r="24" spans="1:16" s="257" customFormat="1">
      <c r="A24" s="271" t="s">
        <v>255</v>
      </c>
      <c r="B24" s="288" t="s">
        <v>256</v>
      </c>
      <c r="C24" s="300"/>
      <c r="D24" s="289">
        <v>-148500000</v>
      </c>
      <c r="E24" s="296"/>
      <c r="F24" s="291"/>
      <c r="G24" s="291"/>
      <c r="H24" s="291"/>
      <c r="I24" s="289">
        <f t="shared" si="0"/>
        <v>-148500000</v>
      </c>
      <c r="J24" s="293">
        <v>261179016.49000001</v>
      </c>
      <c r="L24" s="284">
        <v>0</v>
      </c>
      <c r="O24" s="287"/>
    </row>
    <row r="25" spans="1:16" s="257" customFormat="1">
      <c r="A25" s="271" t="s">
        <v>257</v>
      </c>
      <c r="B25" s="288" t="s">
        <v>258</v>
      </c>
      <c r="C25" s="300"/>
      <c r="D25" s="289">
        <v>0</v>
      </c>
      <c r="E25" s="296"/>
      <c r="F25" s="291"/>
      <c r="G25" s="291"/>
      <c r="H25" s="291"/>
      <c r="I25" s="289">
        <f t="shared" si="0"/>
        <v>0</v>
      </c>
      <c r="J25" s="293">
        <v>0</v>
      </c>
      <c r="L25" s="284">
        <v>0</v>
      </c>
      <c r="O25" s="287"/>
    </row>
    <row r="26" spans="1:16" s="257" customFormat="1">
      <c r="A26" s="271" t="s">
        <v>259</v>
      </c>
      <c r="B26" s="288" t="s">
        <v>260</v>
      </c>
      <c r="C26" s="300"/>
      <c r="D26" s="289">
        <v>0</v>
      </c>
      <c r="E26" s="296"/>
      <c r="F26" s="291"/>
      <c r="G26" s="291"/>
      <c r="H26" s="291"/>
      <c r="I26" s="289">
        <f t="shared" si="0"/>
        <v>0</v>
      </c>
      <c r="J26" s="293">
        <v>0</v>
      </c>
      <c r="L26" s="284">
        <v>0</v>
      </c>
      <c r="O26" s="287"/>
    </row>
    <row r="27" spans="1:16" s="257" customFormat="1">
      <c r="A27" s="271" t="s">
        <v>261</v>
      </c>
      <c r="B27" s="288" t="s">
        <v>262</v>
      </c>
      <c r="C27" s="300"/>
      <c r="D27" s="289">
        <v>0</v>
      </c>
      <c r="E27" s="296"/>
      <c r="F27" s="291"/>
      <c r="G27" s="291"/>
      <c r="H27" s="291"/>
      <c r="I27" s="289">
        <f t="shared" si="0"/>
        <v>0</v>
      </c>
      <c r="J27" s="293">
        <v>0</v>
      </c>
      <c r="L27" s="284">
        <v>0</v>
      </c>
      <c r="O27" s="287"/>
    </row>
    <row r="28" spans="1:16" s="257" customFormat="1">
      <c r="A28" s="271" t="s">
        <v>263</v>
      </c>
      <c r="B28" s="288" t="s">
        <v>264</v>
      </c>
      <c r="C28" s="300"/>
      <c r="D28" s="289">
        <v>3150274688</v>
      </c>
      <c r="E28" s="290"/>
      <c r="F28" s="291"/>
      <c r="G28" s="291"/>
      <c r="H28" s="291"/>
      <c r="I28" s="289">
        <f t="shared" si="0"/>
        <v>3150274688</v>
      </c>
      <c r="J28" s="293">
        <v>1914839277</v>
      </c>
      <c r="L28" s="284">
        <v>32207795284</v>
      </c>
      <c r="O28" s="287"/>
    </row>
    <row r="29" spans="1:16" s="257" customFormat="1">
      <c r="A29" s="271" t="s">
        <v>265</v>
      </c>
      <c r="B29" s="288" t="s">
        <v>266</v>
      </c>
      <c r="C29" s="300"/>
      <c r="D29" s="289">
        <v>0</v>
      </c>
      <c r="E29" s="296"/>
      <c r="F29" s="291"/>
      <c r="G29" s="291"/>
      <c r="H29" s="291"/>
      <c r="I29" s="289">
        <f t="shared" si="0"/>
        <v>0</v>
      </c>
      <c r="J29" s="293">
        <v>4289110298</v>
      </c>
      <c r="L29" s="284">
        <v>0</v>
      </c>
      <c r="O29" s="287"/>
    </row>
    <row r="30" spans="1:16" s="257" customFormat="1">
      <c r="A30" s="271" t="s">
        <v>267</v>
      </c>
      <c r="B30" s="288" t="s">
        <v>268</v>
      </c>
      <c r="C30" s="300"/>
      <c r="D30" s="289">
        <v>0</v>
      </c>
      <c r="E30" s="290"/>
      <c r="F30" s="291"/>
      <c r="G30" s="291"/>
      <c r="H30" s="291"/>
      <c r="I30" s="289">
        <f t="shared" si="0"/>
        <v>0</v>
      </c>
      <c r="J30" s="293">
        <v>4378304666.6599998</v>
      </c>
      <c r="L30" s="284">
        <v>479576150</v>
      </c>
      <c r="O30" s="287"/>
    </row>
    <row r="31" spans="1:16" s="257" customFormat="1">
      <c r="A31" s="271" t="s">
        <v>269</v>
      </c>
      <c r="B31" s="288" t="s">
        <v>270</v>
      </c>
      <c r="C31" s="300"/>
      <c r="D31" s="289">
        <v>0</v>
      </c>
      <c r="E31" s="296"/>
      <c r="F31" s="291"/>
      <c r="G31" s="291"/>
      <c r="H31" s="291"/>
      <c r="I31" s="289">
        <f t="shared" si="0"/>
        <v>0</v>
      </c>
      <c r="J31" s="293">
        <v>48490876345.339996</v>
      </c>
      <c r="L31" s="284">
        <v>49967190073.209999</v>
      </c>
      <c r="O31" s="287"/>
    </row>
    <row r="32" spans="1:16" s="257" customFormat="1">
      <c r="A32" s="271" t="s">
        <v>271</v>
      </c>
      <c r="B32" s="288" t="s">
        <v>272</v>
      </c>
      <c r="C32" s="300"/>
      <c r="D32" s="289">
        <v>0</v>
      </c>
      <c r="E32" s="296"/>
      <c r="F32" s="291"/>
      <c r="G32" s="291"/>
      <c r="H32" s="291"/>
      <c r="I32" s="289">
        <f t="shared" si="0"/>
        <v>0</v>
      </c>
      <c r="J32" s="293">
        <v>0</v>
      </c>
      <c r="L32" s="284">
        <v>0</v>
      </c>
      <c r="O32" s="287"/>
    </row>
    <row r="33" spans="1:15" s="257" customFormat="1">
      <c r="A33" s="271" t="s">
        <v>273</v>
      </c>
      <c r="B33" s="288" t="s">
        <v>274</v>
      </c>
      <c r="C33" s="300"/>
      <c r="D33" s="289">
        <v>30600000</v>
      </c>
      <c r="E33" s="296"/>
      <c r="F33" s="291"/>
      <c r="G33" s="291"/>
      <c r="H33" s="291"/>
      <c r="I33" s="289">
        <f t="shared" si="0"/>
        <v>30600000</v>
      </c>
      <c r="J33" s="293">
        <v>0</v>
      </c>
      <c r="L33" s="284"/>
      <c r="O33" s="287"/>
    </row>
    <row r="34" spans="1:15" s="257" customFormat="1">
      <c r="A34" s="271" t="s">
        <v>275</v>
      </c>
      <c r="B34" s="288" t="s">
        <v>276</v>
      </c>
      <c r="C34" s="300"/>
      <c r="D34" s="289">
        <v>-655154723.07000005</v>
      </c>
      <c r="E34" s="296"/>
      <c r="F34" s="291"/>
      <c r="G34" s="291"/>
      <c r="H34" s="291"/>
      <c r="I34" s="289">
        <f t="shared" si="0"/>
        <v>-655154723.07000005</v>
      </c>
      <c r="J34" s="293">
        <v>-29821796.27</v>
      </c>
      <c r="L34" s="284">
        <v>0</v>
      </c>
      <c r="O34" s="287"/>
    </row>
    <row r="35" spans="1:15" s="257" customFormat="1">
      <c r="A35" s="271" t="s">
        <v>277</v>
      </c>
      <c r="B35" s="288" t="s">
        <v>278</v>
      </c>
      <c r="C35" s="300"/>
      <c r="D35" s="289">
        <v>0</v>
      </c>
      <c r="E35" s="296"/>
      <c r="F35" s="291"/>
      <c r="G35" s="291"/>
      <c r="H35" s="291"/>
      <c r="I35" s="289">
        <f t="shared" si="0"/>
        <v>0</v>
      </c>
      <c r="J35" s="293">
        <v>0</v>
      </c>
      <c r="L35" s="284">
        <v>0</v>
      </c>
      <c r="O35" s="287"/>
    </row>
    <row r="36" spans="1:15" s="257" customFormat="1">
      <c r="A36" s="271" t="s">
        <v>279</v>
      </c>
      <c r="B36" s="288" t="s">
        <v>280</v>
      </c>
      <c r="C36" s="300"/>
      <c r="D36" s="289">
        <v>0</v>
      </c>
      <c r="E36" s="296"/>
      <c r="F36" s="291"/>
      <c r="G36" s="291"/>
      <c r="H36" s="291"/>
      <c r="I36" s="289">
        <f t="shared" si="0"/>
        <v>0</v>
      </c>
      <c r="J36" s="293">
        <v>0</v>
      </c>
      <c r="L36" s="284">
        <v>-4863133640</v>
      </c>
      <c r="O36" s="287"/>
    </row>
    <row r="37" spans="1:15" s="257" customFormat="1">
      <c r="A37" s="271" t="s">
        <v>281</v>
      </c>
      <c r="B37" s="304" t="s">
        <v>282</v>
      </c>
      <c r="C37" s="305"/>
      <c r="D37" s="289">
        <v>0</v>
      </c>
      <c r="E37" s="306"/>
      <c r="F37" s="307"/>
      <c r="G37" s="307"/>
      <c r="H37" s="307"/>
      <c r="I37" s="289">
        <f t="shared" si="0"/>
        <v>0</v>
      </c>
      <c r="J37" s="293">
        <v>0</v>
      </c>
      <c r="L37" s="284">
        <v>0</v>
      </c>
      <c r="O37" s="287"/>
    </row>
    <row r="38" spans="1:15" s="257" customFormat="1">
      <c r="A38" s="271" t="s">
        <v>283</v>
      </c>
      <c r="B38" s="288" t="s">
        <v>284</v>
      </c>
      <c r="C38" s="300"/>
      <c r="D38" s="289">
        <v>0</v>
      </c>
      <c r="E38" s="296"/>
      <c r="F38" s="291"/>
      <c r="G38" s="291"/>
      <c r="H38" s="291"/>
      <c r="I38" s="289">
        <f t="shared" si="0"/>
        <v>0</v>
      </c>
      <c r="J38" s="293">
        <v>0</v>
      </c>
      <c r="L38" s="284">
        <v>0</v>
      </c>
      <c r="O38" s="287"/>
    </row>
    <row r="39" spans="1:15" s="257" customFormat="1">
      <c r="A39" s="271" t="s">
        <v>285</v>
      </c>
      <c r="B39" s="288" t="s">
        <v>286</v>
      </c>
      <c r="C39" s="305"/>
      <c r="D39" s="289">
        <v>91951501725.279999</v>
      </c>
      <c r="E39" s="308"/>
      <c r="F39" s="307"/>
      <c r="G39" s="309" t="s">
        <v>287</v>
      </c>
      <c r="H39" s="310">
        <v>411884627</v>
      </c>
      <c r="I39" s="289">
        <f t="shared" si="0"/>
        <v>92363386352.279999</v>
      </c>
      <c r="J39" s="299">
        <v>1736279560977.0398</v>
      </c>
      <c r="L39" s="284"/>
      <c r="O39" s="287"/>
    </row>
    <row r="40" spans="1:15" s="257" customFormat="1">
      <c r="A40" s="271" t="s">
        <v>288</v>
      </c>
      <c r="B40" s="288" t="s">
        <v>289</v>
      </c>
      <c r="C40" s="305"/>
      <c r="D40" s="289">
        <v>-91951501725.279999</v>
      </c>
      <c r="E40" s="311" t="s">
        <v>290</v>
      </c>
      <c r="F40" s="310">
        <v>411884627</v>
      </c>
      <c r="G40" s="312"/>
      <c r="H40" s="307"/>
      <c r="I40" s="289">
        <f t="shared" si="0"/>
        <v>-92363386352.279999</v>
      </c>
      <c r="J40" s="299">
        <v>-1736279560977.0398</v>
      </c>
      <c r="L40" s="284"/>
      <c r="O40" s="287"/>
    </row>
    <row r="41" spans="1:15" s="257" customFormat="1">
      <c r="A41" s="271" t="s">
        <v>291</v>
      </c>
      <c r="B41" s="288" t="s">
        <v>292</v>
      </c>
      <c r="C41" s="305"/>
      <c r="D41" s="289">
        <v>0</v>
      </c>
      <c r="E41" s="306"/>
      <c r="F41" s="307"/>
      <c r="G41" s="307"/>
      <c r="H41" s="307"/>
      <c r="I41" s="289">
        <f t="shared" si="0"/>
        <v>0</v>
      </c>
      <c r="J41" s="299">
        <v>0</v>
      </c>
      <c r="L41" s="284"/>
      <c r="O41" s="287"/>
    </row>
    <row r="42" spans="1:15" s="257" customFormat="1">
      <c r="A42" s="271" t="s">
        <v>293</v>
      </c>
      <c r="B42" s="288" t="s">
        <v>294</v>
      </c>
      <c r="C42" s="305"/>
      <c r="D42" s="289">
        <v>0</v>
      </c>
      <c r="E42" s="306"/>
      <c r="F42" s="307"/>
      <c r="G42" s="307"/>
      <c r="H42" s="307"/>
      <c r="I42" s="289">
        <f t="shared" si="0"/>
        <v>0</v>
      </c>
      <c r="J42" s="299">
        <v>0</v>
      </c>
      <c r="L42" s="284"/>
      <c r="O42" s="287"/>
    </row>
    <row r="43" spans="1:15" s="257" customFormat="1">
      <c r="A43" s="271" t="s">
        <v>295</v>
      </c>
      <c r="B43" s="288" t="s">
        <v>296</v>
      </c>
      <c r="C43" s="305"/>
      <c r="D43" s="289">
        <v>0</v>
      </c>
      <c r="E43" s="306"/>
      <c r="F43" s="307"/>
      <c r="G43" s="307"/>
      <c r="H43" s="307"/>
      <c r="I43" s="289">
        <f t="shared" si="0"/>
        <v>0</v>
      </c>
      <c r="J43" s="299">
        <v>0</v>
      </c>
      <c r="L43" s="284"/>
      <c r="O43" s="287"/>
    </row>
    <row r="44" spans="1:15" s="257" customFormat="1">
      <c r="A44" s="271" t="s">
        <v>297</v>
      </c>
      <c r="B44" s="288" t="s">
        <v>298</v>
      </c>
      <c r="C44" s="305"/>
      <c r="D44" s="289">
        <v>772700</v>
      </c>
      <c r="E44" s="306"/>
      <c r="F44" s="307"/>
      <c r="G44" s="307"/>
      <c r="H44" s="307"/>
      <c r="I44" s="289">
        <f t="shared" si="0"/>
        <v>772700</v>
      </c>
      <c r="J44" s="299">
        <v>-37040241</v>
      </c>
      <c r="L44" s="284"/>
      <c r="O44" s="287"/>
    </row>
    <row r="45" spans="1:15" s="257" customFormat="1">
      <c r="A45" s="271" t="s">
        <v>299</v>
      </c>
      <c r="B45" s="313" t="s">
        <v>300</v>
      </c>
      <c r="C45" s="305"/>
      <c r="D45" s="289">
        <v>0</v>
      </c>
      <c r="E45" s="306"/>
      <c r="F45" s="307"/>
      <c r="G45" s="307"/>
      <c r="H45" s="307"/>
      <c r="I45" s="289">
        <f t="shared" si="0"/>
        <v>0</v>
      </c>
      <c r="J45" s="299">
        <v>0</v>
      </c>
      <c r="L45" s="284"/>
      <c r="O45" s="287"/>
    </row>
    <row r="46" spans="1:15" s="257" customFormat="1">
      <c r="A46" s="271" t="s">
        <v>301</v>
      </c>
      <c r="B46" s="313" t="s">
        <v>302</v>
      </c>
      <c r="C46" s="305"/>
      <c r="D46" s="289">
        <v>0</v>
      </c>
      <c r="E46" s="308"/>
      <c r="F46" s="307"/>
      <c r="G46" s="291"/>
      <c r="H46" s="291"/>
      <c r="I46" s="289">
        <f t="shared" si="0"/>
        <v>0</v>
      </c>
      <c r="J46" s="299">
        <v>-73798844.640000001</v>
      </c>
      <c r="L46" s="284"/>
      <c r="O46" s="287"/>
    </row>
    <row r="47" spans="1:15" s="257" customFormat="1">
      <c r="A47" s="271" t="s">
        <v>303</v>
      </c>
      <c r="B47" s="313" t="s">
        <v>304</v>
      </c>
      <c r="C47" s="305"/>
      <c r="D47" s="289">
        <v>4013631.31</v>
      </c>
      <c r="E47" s="308"/>
      <c r="F47" s="307"/>
      <c r="G47" s="292"/>
      <c r="H47" s="291"/>
      <c r="I47" s="289">
        <f t="shared" si="0"/>
        <v>4013631.31</v>
      </c>
      <c r="J47" s="314">
        <v>120146</v>
      </c>
      <c r="L47" s="284"/>
      <c r="O47" s="287"/>
    </row>
    <row r="48" spans="1:15" s="257" customFormat="1" ht="15.75">
      <c r="A48" s="315">
        <v>4</v>
      </c>
      <c r="B48" s="316" t="s">
        <v>305</v>
      </c>
      <c r="C48" s="317"/>
      <c r="D48" s="266">
        <f>D8+D9+D10</f>
        <v>3479553969113.0977</v>
      </c>
      <c r="E48" s="267"/>
      <c r="F48" s="268">
        <f>SUM(F8:F44)</f>
        <v>411884627</v>
      </c>
      <c r="G48" s="268"/>
      <c r="H48" s="268">
        <f>SUM(H8:H44)</f>
        <v>411884627</v>
      </c>
      <c r="I48" s="266">
        <f>I8+I9+I10</f>
        <v>3508371487676.9878</v>
      </c>
      <c r="J48" s="266">
        <f>J8+J9+J10</f>
        <v>3335567660337.5981</v>
      </c>
      <c r="L48" s="318">
        <f>I48-J48</f>
        <v>172803827339.38965</v>
      </c>
      <c r="M48" s="319">
        <f>L48/J48*100</f>
        <v>5.180642245521109</v>
      </c>
      <c r="O48" s="287"/>
    </row>
    <row r="49" spans="4:12">
      <c r="D49" s="320"/>
      <c r="E49" s="321"/>
      <c r="F49" s="320"/>
      <c r="G49" s="320"/>
      <c r="H49" s="320">
        <f>I48-I49</f>
        <v>3508371487676.9878</v>
      </c>
      <c r="I49" s="322"/>
      <c r="J49" s="323"/>
      <c r="L49" s="324">
        <v>-68639651043</v>
      </c>
    </row>
    <row r="50" spans="4:12">
      <c r="D50" s="569"/>
      <c r="E50" s="570"/>
      <c r="F50" s="570"/>
      <c r="G50" s="570"/>
      <c r="H50" s="570"/>
      <c r="I50" s="570"/>
      <c r="J50" s="570"/>
      <c r="K50" s="283"/>
      <c r="L50" s="258">
        <v>-666764095</v>
      </c>
    </row>
    <row r="51" spans="4:12">
      <c r="D51" s="557"/>
      <c r="E51" s="557"/>
      <c r="F51" s="557"/>
      <c r="G51" s="557"/>
      <c r="H51" s="557"/>
      <c r="I51" s="557"/>
      <c r="J51" s="557"/>
      <c r="L51" s="258">
        <v>321370187</v>
      </c>
    </row>
    <row r="52" spans="4:12">
      <c r="D52" s="331"/>
      <c r="E52" s="331"/>
      <c r="F52" s="331"/>
      <c r="G52" s="331"/>
      <c r="H52" s="331"/>
      <c r="I52" s="331"/>
      <c r="J52" s="331"/>
    </row>
    <row r="53" spans="4:12">
      <c r="D53" s="331"/>
      <c r="E53" s="331"/>
      <c r="F53" s="331"/>
      <c r="G53" s="331"/>
      <c r="H53" s="331"/>
      <c r="I53" s="331"/>
      <c r="J53" s="331"/>
    </row>
    <row r="54" spans="4:12">
      <c r="D54" s="327"/>
      <c r="E54" s="328"/>
      <c r="F54" s="328"/>
      <c r="G54" s="328"/>
      <c r="H54" s="328"/>
      <c r="I54" s="329"/>
      <c r="J54" s="330"/>
      <c r="L54" s="258">
        <v>-3840000</v>
      </c>
    </row>
    <row r="55" spans="4:12">
      <c r="D55" s="557"/>
      <c r="E55" s="557"/>
      <c r="F55" s="557"/>
      <c r="G55" s="557"/>
      <c r="H55" s="557"/>
      <c r="I55" s="557"/>
      <c r="J55" s="557"/>
    </row>
    <row r="56" spans="4:12">
      <c r="I56" s="326"/>
    </row>
    <row r="57" spans="4:12">
      <c r="I57" s="270"/>
    </row>
    <row r="58" spans="4:12">
      <c r="D58" s="322"/>
    </row>
    <row r="60" spans="4:12">
      <c r="D60" s="322"/>
    </row>
  </sheetData>
  <autoFilter ref="A1:J55" xr:uid="{00000000-0009-0000-0000-000006000000}"/>
  <mergeCells count="16">
    <mergeCell ref="D55:J55"/>
    <mergeCell ref="B2:J2"/>
    <mergeCell ref="B3:J3"/>
    <mergeCell ref="B4:J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D50:J50"/>
    <mergeCell ref="D51:J51"/>
  </mergeCells>
  <pageMargins left="0.62992125984251968" right="0.31496062992125984" top="0.74803149606299213" bottom="0.74803149606299213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D425B-DB1A-4AE3-9207-F404EC05FB09}">
  <sheetPr>
    <pageSetUpPr fitToPage="1"/>
  </sheetPr>
  <dimension ref="A1:R100"/>
  <sheetViews>
    <sheetView view="pageBreakPreview" topLeftCell="A55" zoomScale="80" zoomScaleNormal="80" zoomScaleSheetLayoutView="80" workbookViewId="0">
      <selection activeCell="J89" sqref="J89"/>
    </sheetView>
  </sheetViews>
  <sheetFormatPr defaultColWidth="8.85546875" defaultRowHeight="12"/>
  <cols>
    <col min="1" max="1" width="6.85546875" style="333" customWidth="1"/>
    <col min="2" max="2" width="2.42578125" style="333" customWidth="1"/>
    <col min="3" max="3" width="57.85546875" style="333" customWidth="1"/>
    <col min="4" max="4" width="9" style="334" hidden="1" customWidth="1"/>
    <col min="5" max="5" width="24" style="334" hidden="1" customWidth="1"/>
    <col min="6" max="6" width="7.28515625" style="334" hidden="1" customWidth="1"/>
    <col min="7" max="7" width="19.28515625" style="334" hidden="1" customWidth="1"/>
    <col min="8" max="8" width="9.42578125" style="334" hidden="1" customWidth="1"/>
    <col min="9" max="9" width="17.42578125" style="334" hidden="1" customWidth="1"/>
    <col min="10" max="10" width="25.140625" style="333" customWidth="1"/>
    <col min="11" max="11" width="25.5703125" style="333" bestFit="1" customWidth="1"/>
    <col min="12" max="12" width="23.5703125" style="333" bestFit="1" customWidth="1"/>
    <col min="13" max="13" width="20.85546875" style="335" bestFit="1" customWidth="1"/>
    <col min="14" max="14" width="16.85546875" style="333" bestFit="1" customWidth="1"/>
    <col min="15" max="15" width="8.28515625" style="333" bestFit="1" customWidth="1"/>
    <col min="16" max="16" width="16.42578125" style="333" bestFit="1" customWidth="1"/>
    <col min="17" max="17" width="17.5703125" style="333" bestFit="1" customWidth="1"/>
    <col min="18" max="18" width="14.85546875" style="333" bestFit="1" customWidth="1"/>
    <col min="19" max="16384" width="8.85546875" style="333"/>
  </cols>
  <sheetData>
    <row r="1" spans="1:13">
      <c r="A1" s="332"/>
    </row>
    <row r="3" spans="1:13" ht="15.75">
      <c r="A3" s="498" t="s">
        <v>0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</row>
    <row r="4" spans="1:13" ht="18">
      <c r="A4" s="499" t="s">
        <v>306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</row>
    <row r="5" spans="1:13">
      <c r="A5" s="500" t="s">
        <v>307</v>
      </c>
      <c r="B5" s="500"/>
      <c r="C5" s="500"/>
      <c r="D5" s="500"/>
      <c r="E5" s="500"/>
      <c r="F5" s="500"/>
      <c r="G5" s="500"/>
      <c r="H5" s="500"/>
      <c r="I5" s="500"/>
      <c r="J5" s="500"/>
      <c r="K5" s="500"/>
    </row>
    <row r="6" spans="1:13">
      <c r="J6" s="336">
        <v>87705225</v>
      </c>
    </row>
    <row r="7" spans="1:13" ht="12.75" thickBot="1">
      <c r="K7" s="337" t="s">
        <v>308</v>
      </c>
    </row>
    <row r="8" spans="1:13" ht="13.15" customHeight="1">
      <c r="A8" s="571" t="s">
        <v>52</v>
      </c>
      <c r="B8" s="573" t="s">
        <v>53</v>
      </c>
      <c r="C8" s="574"/>
      <c r="D8" s="577" t="s">
        <v>54</v>
      </c>
      <c r="E8" s="579" t="s">
        <v>309</v>
      </c>
      <c r="F8" s="581" t="s">
        <v>56</v>
      </c>
      <c r="G8" s="581"/>
      <c r="H8" s="581"/>
      <c r="I8" s="581"/>
      <c r="J8" s="579" t="s">
        <v>116</v>
      </c>
      <c r="K8" s="582" t="str">
        <f>'[11]LP SAL'!K8</f>
        <v>2021 (Audited)</v>
      </c>
    </row>
    <row r="9" spans="1:13" ht="13.9" customHeight="1" thickBot="1">
      <c r="A9" s="572"/>
      <c r="B9" s="575"/>
      <c r="C9" s="576"/>
      <c r="D9" s="578"/>
      <c r="E9" s="580"/>
      <c r="F9" s="338" t="s">
        <v>2</v>
      </c>
      <c r="G9" s="338" t="s">
        <v>61</v>
      </c>
      <c r="H9" s="338" t="s">
        <v>2</v>
      </c>
      <c r="I9" s="338" t="s">
        <v>62</v>
      </c>
      <c r="J9" s="580"/>
      <c r="K9" s="583"/>
    </row>
    <row r="10" spans="1:13" ht="13.5" thickTop="1">
      <c r="A10" s="339"/>
      <c r="B10" s="340"/>
      <c r="C10" s="341"/>
      <c r="D10" s="342"/>
      <c r="E10" s="343"/>
      <c r="F10" s="343"/>
      <c r="G10" s="343"/>
      <c r="H10" s="343"/>
      <c r="I10" s="343"/>
      <c r="J10" s="343"/>
      <c r="K10" s="344"/>
    </row>
    <row r="11" spans="1:13" s="350" customFormat="1" ht="12.75">
      <c r="A11" s="345">
        <v>1</v>
      </c>
      <c r="B11" s="588" t="s">
        <v>310</v>
      </c>
      <c r="C11" s="589"/>
      <c r="D11" s="346" t="s">
        <v>311</v>
      </c>
      <c r="E11" s="347"/>
      <c r="F11" s="347"/>
      <c r="G11" s="347"/>
      <c r="H11" s="347"/>
      <c r="I11" s="347"/>
      <c r="J11" s="348"/>
      <c r="K11" s="349"/>
      <c r="M11" s="351"/>
    </row>
    <row r="12" spans="1:13" ht="12.75">
      <c r="A12" s="339">
        <f>A11+1</f>
        <v>2</v>
      </c>
      <c r="B12" s="352"/>
      <c r="C12" s="353"/>
      <c r="D12" s="346"/>
      <c r="E12" s="347"/>
      <c r="F12" s="347"/>
      <c r="G12" s="347"/>
      <c r="H12" s="347"/>
      <c r="I12" s="347"/>
      <c r="J12" s="354"/>
      <c r="K12" s="355"/>
    </row>
    <row r="13" spans="1:13" ht="12.75">
      <c r="A13" s="339">
        <f>A12+1</f>
        <v>3</v>
      </c>
      <c r="B13" s="588" t="s">
        <v>312</v>
      </c>
      <c r="C13" s="589"/>
      <c r="D13" s="346" t="s">
        <v>313</v>
      </c>
      <c r="E13" s="347"/>
      <c r="F13" s="347"/>
      <c r="G13" s="347"/>
      <c r="H13" s="347"/>
      <c r="I13" s="347"/>
      <c r="J13" s="354"/>
      <c r="K13" s="355"/>
    </row>
    <row r="14" spans="1:13" ht="12.75" customHeight="1">
      <c r="A14" s="339">
        <f t="shared" ref="A14:A77" si="0">A13+1</f>
        <v>4</v>
      </c>
      <c r="B14" s="412"/>
      <c r="C14" s="413" t="s">
        <v>314</v>
      </c>
      <c r="D14" s="356"/>
      <c r="E14" s="357">
        <v>29493769275</v>
      </c>
      <c r="F14" s="357"/>
      <c r="G14" s="357"/>
      <c r="H14" s="358" t="s">
        <v>73</v>
      </c>
      <c r="I14" s="357">
        <v>110138888</v>
      </c>
      <c r="J14" s="357">
        <f>E14+G14-I14</f>
        <v>29383630387</v>
      </c>
      <c r="K14" s="359">
        <v>116941566764</v>
      </c>
      <c r="L14" s="360"/>
    </row>
    <row r="15" spans="1:13" ht="12.75" customHeight="1">
      <c r="A15" s="339">
        <f t="shared" si="0"/>
        <v>5</v>
      </c>
      <c r="B15" s="414"/>
      <c r="C15" s="413" t="s">
        <v>315</v>
      </c>
      <c r="D15" s="356"/>
      <c r="E15" s="357">
        <v>8533229</v>
      </c>
      <c r="F15" s="358"/>
      <c r="G15" s="357"/>
      <c r="H15" s="357"/>
      <c r="I15" s="357"/>
      <c r="J15" s="357">
        <f>E15+G15-I15</f>
        <v>8533229</v>
      </c>
      <c r="K15" s="359">
        <v>303730990</v>
      </c>
      <c r="L15" s="360"/>
    </row>
    <row r="16" spans="1:13" ht="12.75" customHeight="1">
      <c r="A16" s="339">
        <f t="shared" si="0"/>
        <v>6</v>
      </c>
      <c r="B16" s="414"/>
      <c r="C16" s="413" t="s">
        <v>316</v>
      </c>
      <c r="D16" s="356"/>
      <c r="E16" s="357">
        <v>0</v>
      </c>
      <c r="F16" s="357"/>
      <c r="G16" s="357"/>
      <c r="H16" s="357"/>
      <c r="I16" s="357"/>
      <c r="J16" s="357">
        <f t="shared" ref="J16:J33" si="1">E16+G16-I16</f>
        <v>0</v>
      </c>
      <c r="K16" s="359">
        <v>0</v>
      </c>
      <c r="L16" s="360"/>
    </row>
    <row r="17" spans="1:18" ht="12.75" customHeight="1">
      <c r="A17" s="339">
        <f t="shared" si="0"/>
        <v>7</v>
      </c>
      <c r="B17" s="412"/>
      <c r="C17" s="413" t="s">
        <v>317</v>
      </c>
      <c r="D17" s="356"/>
      <c r="E17" s="357">
        <v>2583485708</v>
      </c>
      <c r="F17" s="357"/>
      <c r="G17" s="357"/>
      <c r="H17" s="357"/>
      <c r="I17" s="357"/>
      <c r="J17" s="357">
        <f t="shared" si="1"/>
        <v>2583485708</v>
      </c>
      <c r="K17" s="359">
        <v>0</v>
      </c>
      <c r="L17" s="360">
        <f>+L25-L38</f>
        <v>298110167.12000012</v>
      </c>
      <c r="P17" s="361"/>
      <c r="Q17" s="361"/>
      <c r="R17" s="362"/>
    </row>
    <row r="18" spans="1:18" ht="12.75" customHeight="1">
      <c r="A18" s="339">
        <f t="shared" si="0"/>
        <v>8</v>
      </c>
      <c r="B18" s="412"/>
      <c r="C18" s="413" t="s">
        <v>318</v>
      </c>
      <c r="D18" s="356"/>
      <c r="E18" s="357">
        <v>636000</v>
      </c>
      <c r="F18" s="358"/>
      <c r="G18" s="357"/>
      <c r="H18" s="357"/>
      <c r="I18" s="357"/>
      <c r="J18" s="357">
        <f>E18+G18-I18</f>
        <v>636000</v>
      </c>
      <c r="K18" s="359">
        <v>29044028</v>
      </c>
      <c r="L18" s="360"/>
      <c r="R18" s="362"/>
    </row>
    <row r="19" spans="1:18" ht="12.75" customHeight="1">
      <c r="A19" s="339">
        <f t="shared" si="0"/>
        <v>9</v>
      </c>
      <c r="B19" s="412"/>
      <c r="C19" s="413" t="s">
        <v>319</v>
      </c>
      <c r="D19" s="356"/>
      <c r="E19" s="357">
        <v>0</v>
      </c>
      <c r="F19" s="357"/>
      <c r="G19" s="357"/>
      <c r="H19" s="357"/>
      <c r="I19" s="357"/>
      <c r="J19" s="357">
        <f t="shared" si="1"/>
        <v>0</v>
      </c>
      <c r="K19" s="359">
        <v>2737508967</v>
      </c>
      <c r="L19" s="360"/>
      <c r="P19" s="361"/>
      <c r="Q19" s="361"/>
      <c r="R19" s="362"/>
    </row>
    <row r="20" spans="1:18" ht="12.75" customHeight="1">
      <c r="A20" s="339">
        <f t="shared" si="0"/>
        <v>10</v>
      </c>
      <c r="B20" s="412"/>
      <c r="C20" s="413" t="s">
        <v>320</v>
      </c>
      <c r="D20" s="356"/>
      <c r="E20" s="357">
        <v>8350000</v>
      </c>
      <c r="F20" s="358" t="s">
        <v>321</v>
      </c>
      <c r="G20" s="357">
        <v>26817000</v>
      </c>
      <c r="H20" s="358" t="s">
        <v>93</v>
      </c>
      <c r="I20" s="357">
        <v>450000</v>
      </c>
      <c r="J20" s="357">
        <f t="shared" si="1"/>
        <v>34717000</v>
      </c>
      <c r="K20" s="359">
        <v>25939000</v>
      </c>
      <c r="L20" s="360"/>
      <c r="P20" s="361"/>
      <c r="Q20" s="361"/>
      <c r="R20" s="362"/>
    </row>
    <row r="21" spans="1:18" ht="12.75" customHeight="1">
      <c r="A21" s="339">
        <f t="shared" si="0"/>
        <v>11</v>
      </c>
      <c r="B21" s="412"/>
      <c r="C21" s="413" t="s">
        <v>322</v>
      </c>
      <c r="D21" s="356"/>
      <c r="E21" s="357">
        <v>9081064536.2800007</v>
      </c>
      <c r="F21" s="358"/>
      <c r="G21" s="357"/>
      <c r="H21" s="358" t="s">
        <v>73</v>
      </c>
      <c r="I21" s="357">
        <v>9081064536.2800007</v>
      </c>
      <c r="J21" s="357">
        <f t="shared" si="1"/>
        <v>0</v>
      </c>
      <c r="K21" s="359">
        <v>0</v>
      </c>
      <c r="L21" s="360"/>
      <c r="P21" s="361"/>
      <c r="Q21" s="361"/>
      <c r="R21" s="362"/>
    </row>
    <row r="22" spans="1:18" ht="12.75">
      <c r="A22" s="339">
        <f t="shared" si="0"/>
        <v>12</v>
      </c>
      <c r="B22" s="586" t="s">
        <v>323</v>
      </c>
      <c r="C22" s="587"/>
      <c r="D22" s="356"/>
      <c r="E22" s="357">
        <v>0</v>
      </c>
      <c r="F22" s="357"/>
      <c r="G22" s="357"/>
      <c r="H22" s="357"/>
      <c r="I22" s="357"/>
      <c r="J22" s="357">
        <f t="shared" si="1"/>
        <v>0</v>
      </c>
      <c r="K22" s="359">
        <v>0</v>
      </c>
      <c r="L22" s="360"/>
    </row>
    <row r="23" spans="1:18" ht="12.75">
      <c r="A23" s="339">
        <f t="shared" si="0"/>
        <v>13</v>
      </c>
      <c r="B23" s="586" t="s">
        <v>324</v>
      </c>
      <c r="C23" s="587"/>
      <c r="D23" s="356"/>
      <c r="E23" s="357">
        <v>165928883328</v>
      </c>
      <c r="F23" s="357"/>
      <c r="G23" s="357"/>
      <c r="H23" s="357"/>
      <c r="I23" s="357"/>
      <c r="J23" s="363">
        <f t="shared" si="1"/>
        <v>165928883328</v>
      </c>
      <c r="K23" s="364">
        <v>166794998337</v>
      </c>
      <c r="L23" s="360"/>
    </row>
    <row r="24" spans="1:18" ht="12.75">
      <c r="A24" s="339">
        <f t="shared" si="0"/>
        <v>14</v>
      </c>
      <c r="B24" s="586" t="s">
        <v>325</v>
      </c>
      <c r="C24" s="587"/>
      <c r="D24" s="356"/>
      <c r="E24" s="357">
        <v>2473907519</v>
      </c>
      <c r="F24" s="358" t="s">
        <v>138</v>
      </c>
      <c r="G24" s="357">
        <v>50550000</v>
      </c>
      <c r="H24" s="358"/>
      <c r="I24" s="357"/>
      <c r="J24" s="363">
        <f t="shared" si="1"/>
        <v>2524457519</v>
      </c>
      <c r="K24" s="365">
        <v>2821616289</v>
      </c>
      <c r="L24" s="360"/>
    </row>
    <row r="25" spans="1:18" ht="12.75">
      <c r="A25" s="339">
        <f t="shared" si="0"/>
        <v>15</v>
      </c>
      <c r="B25" s="586" t="s">
        <v>326</v>
      </c>
      <c r="C25" s="587"/>
      <c r="D25" s="356"/>
      <c r="E25" s="357">
        <v>771056074</v>
      </c>
      <c r="F25" s="358" t="s">
        <v>73</v>
      </c>
      <c r="G25" s="357">
        <v>2201900.2799999998</v>
      </c>
      <c r="H25" s="358"/>
      <c r="I25" s="357"/>
      <c r="J25" s="363">
        <f>E25+G25-I25</f>
        <v>773257974.27999997</v>
      </c>
      <c r="K25" s="365">
        <v>1408399253</v>
      </c>
      <c r="L25" s="360">
        <f>+L36-L34</f>
        <v>600973621.61000013</v>
      </c>
    </row>
    <row r="26" spans="1:18" ht="12.75">
      <c r="A26" s="339">
        <f t="shared" si="0"/>
        <v>16</v>
      </c>
      <c r="B26" s="586" t="s">
        <v>327</v>
      </c>
      <c r="C26" s="587"/>
      <c r="D26" s="356"/>
      <c r="E26" s="357">
        <v>0</v>
      </c>
      <c r="F26" s="357"/>
      <c r="G26" s="357"/>
      <c r="H26" s="357"/>
      <c r="I26" s="357"/>
      <c r="J26" s="363">
        <f t="shared" si="1"/>
        <v>0</v>
      </c>
      <c r="K26" s="365">
        <v>0</v>
      </c>
      <c r="L26" s="360"/>
    </row>
    <row r="27" spans="1:18" ht="13.9" customHeight="1">
      <c r="A27" s="339">
        <f t="shared" si="0"/>
        <v>17</v>
      </c>
      <c r="B27" s="586" t="s">
        <v>328</v>
      </c>
      <c r="C27" s="587"/>
      <c r="D27" s="356"/>
      <c r="E27" s="357">
        <v>40825838739</v>
      </c>
      <c r="F27" s="357"/>
      <c r="G27" s="357"/>
      <c r="H27" s="358"/>
      <c r="I27" s="357"/>
      <c r="J27" s="363">
        <f t="shared" si="1"/>
        <v>40825838739</v>
      </c>
      <c r="K27" s="365">
        <v>41334037916</v>
      </c>
      <c r="L27" s="360">
        <v>138031713.11000001</v>
      </c>
    </row>
    <row r="28" spans="1:18" ht="12.75">
      <c r="A28" s="339">
        <f t="shared" si="0"/>
        <v>18</v>
      </c>
      <c r="B28" s="586" t="s">
        <v>329</v>
      </c>
      <c r="C28" s="587"/>
      <c r="D28" s="356"/>
      <c r="E28" s="357">
        <v>181177115.27000001</v>
      </c>
      <c r="F28" s="358" t="s">
        <v>330</v>
      </c>
      <c r="G28" s="357">
        <v>1593682532.3499999</v>
      </c>
      <c r="H28" s="358"/>
      <c r="I28" s="357"/>
      <c r="J28" s="363">
        <f t="shared" si="1"/>
        <v>1774859647.6199999</v>
      </c>
      <c r="K28" s="364">
        <v>600973621.61000001</v>
      </c>
      <c r="L28" s="360"/>
    </row>
    <row r="29" spans="1:18" ht="12.75" hidden="1">
      <c r="A29" s="339">
        <f t="shared" si="0"/>
        <v>19</v>
      </c>
      <c r="B29" s="352"/>
      <c r="C29" s="353"/>
      <c r="D29" s="356"/>
      <c r="E29" s="357"/>
      <c r="F29" s="358"/>
      <c r="G29" s="357"/>
      <c r="H29" s="358"/>
      <c r="I29" s="357"/>
      <c r="J29" s="363"/>
      <c r="K29" s="364"/>
      <c r="L29" s="360"/>
    </row>
    <row r="30" spans="1:18" ht="12.75" hidden="1">
      <c r="A30" s="339">
        <f t="shared" si="0"/>
        <v>20</v>
      </c>
      <c r="B30" s="352"/>
      <c r="C30" s="353"/>
      <c r="D30" s="356"/>
      <c r="E30" s="357"/>
      <c r="F30" s="358"/>
      <c r="G30" s="357"/>
      <c r="H30" s="358"/>
      <c r="I30" s="357"/>
      <c r="J30" s="363"/>
      <c r="K30" s="364"/>
      <c r="L30" s="360"/>
    </row>
    <row r="31" spans="1:18" ht="15">
      <c r="A31" s="339">
        <f t="shared" si="0"/>
        <v>21</v>
      </c>
      <c r="B31" s="584" t="s">
        <v>331</v>
      </c>
      <c r="C31" s="585"/>
      <c r="D31" s="356"/>
      <c r="E31" s="357">
        <v>-132303685358.92999</v>
      </c>
      <c r="F31" s="358"/>
      <c r="G31" s="357"/>
      <c r="H31" s="358" t="s">
        <v>332</v>
      </c>
      <c r="I31" s="357">
        <f>252750+1774859647.62+61218211.24</f>
        <v>1836330608.8599999</v>
      </c>
      <c r="J31" s="363">
        <f>E31+G31-I31</f>
        <v>-134140015967.78999</v>
      </c>
      <c r="K31" s="364">
        <v>-127325776519.69</v>
      </c>
      <c r="L31" s="322">
        <f>J31-K31</f>
        <v>-6814239448.0999908</v>
      </c>
      <c r="M31" s="335">
        <f>L31/K31*100</f>
        <v>5.3518145613242885</v>
      </c>
    </row>
    <row r="32" spans="1:18" ht="12.75">
      <c r="A32" s="339">
        <f t="shared" si="0"/>
        <v>22</v>
      </c>
      <c r="B32" s="586" t="s">
        <v>333</v>
      </c>
      <c r="C32" s="587"/>
      <c r="D32" s="356"/>
      <c r="E32" s="357">
        <v>1208521245</v>
      </c>
      <c r="F32" s="357"/>
      <c r="G32" s="357"/>
      <c r="H32" s="358"/>
      <c r="I32" s="357"/>
      <c r="J32" s="363">
        <f t="shared" si="1"/>
        <v>1208521245</v>
      </c>
      <c r="K32" s="364">
        <v>1130819376.6199999</v>
      </c>
      <c r="L32" s="360"/>
    </row>
    <row r="33" spans="1:17" ht="12.75">
      <c r="A33" s="339">
        <f t="shared" si="0"/>
        <v>23</v>
      </c>
      <c r="B33" s="586" t="s">
        <v>334</v>
      </c>
      <c r="C33" s="587"/>
      <c r="D33" s="356"/>
      <c r="E33" s="357">
        <v>16100990689.809999</v>
      </c>
      <c r="F33" s="358"/>
      <c r="G33" s="357"/>
      <c r="H33" s="366" t="s">
        <v>335</v>
      </c>
      <c r="I33" s="367">
        <v>2129791.4700000002</v>
      </c>
      <c r="J33" s="363">
        <f t="shared" si="1"/>
        <v>16098860898.34</v>
      </c>
      <c r="K33" s="364">
        <v>21024991206.48</v>
      </c>
      <c r="L33" s="368">
        <f>+L36-L34</f>
        <v>600973621.61000013</v>
      </c>
    </row>
    <row r="34" spans="1:17" s="350" customFormat="1" ht="12.75">
      <c r="A34" s="339">
        <f t="shared" si="0"/>
        <v>24</v>
      </c>
      <c r="B34" s="588" t="s">
        <v>336</v>
      </c>
      <c r="C34" s="589"/>
      <c r="D34" s="346"/>
      <c r="E34" s="369">
        <f>SUM(E14:E33)</f>
        <v>136362528099.42999</v>
      </c>
      <c r="F34" s="358"/>
      <c r="G34" s="357"/>
      <c r="H34" s="357"/>
      <c r="I34" s="357"/>
      <c r="J34" s="369">
        <f>SUM(J14:J33)</f>
        <v>127005665707.45</v>
      </c>
      <c r="K34" s="370">
        <f>SUM(K14:K33)</f>
        <v>227827849229.01999</v>
      </c>
      <c r="L34" s="357">
        <v>2084259225.96</v>
      </c>
      <c r="M34" s="335">
        <f>J34-K34</f>
        <v>-100822183521.56999</v>
      </c>
      <c r="N34" s="371">
        <f>M34/K34*100</f>
        <v>-44.253669541610883</v>
      </c>
    </row>
    <row r="35" spans="1:17" ht="12.75">
      <c r="A35" s="339">
        <f t="shared" si="0"/>
        <v>25</v>
      </c>
      <c r="B35" s="352"/>
      <c r="C35" s="353"/>
      <c r="D35" s="346"/>
      <c r="E35" s="357"/>
      <c r="F35" s="357"/>
      <c r="G35" s="357"/>
      <c r="H35" s="357"/>
      <c r="I35" s="357"/>
      <c r="J35" s="357"/>
      <c r="K35" s="359"/>
      <c r="L35" s="372">
        <f>SUM(L33:L34)</f>
        <v>2685232847.5700002</v>
      </c>
    </row>
    <row r="36" spans="1:17" ht="12.75">
      <c r="A36" s="339">
        <f t="shared" si="0"/>
        <v>26</v>
      </c>
      <c r="B36" s="588" t="s">
        <v>337</v>
      </c>
      <c r="C36" s="589"/>
      <c r="D36" s="346" t="s">
        <v>338</v>
      </c>
      <c r="E36" s="357"/>
      <c r="F36" s="357"/>
      <c r="G36" s="357"/>
      <c r="H36" s="357"/>
      <c r="I36" s="357"/>
      <c r="J36" s="357"/>
      <c r="K36" s="359"/>
      <c r="L36" s="373">
        <v>2685232847.5700002</v>
      </c>
    </row>
    <row r="37" spans="1:17" ht="13.15" customHeight="1">
      <c r="A37" s="339">
        <f t="shared" si="0"/>
        <v>27</v>
      </c>
      <c r="B37" s="374"/>
      <c r="C37" s="375" t="s">
        <v>339</v>
      </c>
      <c r="D37" s="346"/>
      <c r="E37" s="357">
        <v>0</v>
      </c>
      <c r="F37" s="357"/>
      <c r="G37" s="357"/>
      <c r="H37" s="357"/>
      <c r="I37" s="357"/>
      <c r="J37" s="357">
        <v>0</v>
      </c>
      <c r="K37" s="359">
        <v>0</v>
      </c>
    </row>
    <row r="38" spans="1:17" ht="13.15" customHeight="1">
      <c r="A38" s="339">
        <f t="shared" si="0"/>
        <v>28</v>
      </c>
      <c r="B38" s="374"/>
      <c r="C38" s="375" t="s">
        <v>340</v>
      </c>
      <c r="D38" s="346"/>
      <c r="E38" s="357">
        <v>9999998915</v>
      </c>
      <c r="F38" s="357"/>
      <c r="G38" s="357"/>
      <c r="H38" s="357"/>
      <c r="I38" s="357"/>
      <c r="J38" s="357">
        <f t="shared" ref="J38" si="2">E38+G38-I38</f>
        <v>9999998915</v>
      </c>
      <c r="K38" s="359">
        <v>0</v>
      </c>
      <c r="L38" s="376">
        <v>302863454.49000001</v>
      </c>
    </row>
    <row r="39" spans="1:17" s="350" customFormat="1" ht="12.75">
      <c r="A39" s="339">
        <f t="shared" si="0"/>
        <v>29</v>
      </c>
      <c r="B39" s="588" t="s">
        <v>341</v>
      </c>
      <c r="C39" s="589"/>
      <c r="D39" s="346"/>
      <c r="E39" s="369">
        <f>SUM(E37:E38)</f>
        <v>9999998915</v>
      </c>
      <c r="F39" s="357"/>
      <c r="G39" s="357"/>
      <c r="H39" s="357"/>
      <c r="I39" s="357"/>
      <c r="J39" s="369">
        <f>SUM(J37:J38)</f>
        <v>9999998915</v>
      </c>
      <c r="K39" s="370">
        <f>SUM(K37:K38)</f>
        <v>0</v>
      </c>
      <c r="L39" s="377">
        <v>2084259225.96</v>
      </c>
      <c r="M39" s="351"/>
    </row>
    <row r="40" spans="1:17" ht="12.75">
      <c r="A40" s="339">
        <f t="shared" si="0"/>
        <v>30</v>
      </c>
      <c r="B40" s="352"/>
      <c r="C40" s="353"/>
      <c r="D40" s="346"/>
      <c r="E40" s="357"/>
      <c r="F40" s="357"/>
      <c r="G40" s="357"/>
      <c r="H40" s="357"/>
      <c r="I40" s="357"/>
      <c r="J40" s="357"/>
      <c r="K40" s="359"/>
      <c r="L40" s="376">
        <f>SUM(L38:L39)</f>
        <v>2387122680.4499998</v>
      </c>
    </row>
    <row r="41" spans="1:17" ht="12.75">
      <c r="A41" s="339">
        <f t="shared" si="0"/>
        <v>31</v>
      </c>
      <c r="B41" s="378" t="s">
        <v>342</v>
      </c>
      <c r="C41" s="379"/>
      <c r="D41" s="346" t="s">
        <v>343</v>
      </c>
      <c r="E41" s="357"/>
      <c r="F41" s="357"/>
      <c r="G41" s="357"/>
      <c r="H41" s="357"/>
      <c r="I41" s="357"/>
      <c r="J41" s="357"/>
      <c r="K41" s="359"/>
    </row>
    <row r="42" spans="1:17" ht="13.5" thickBot="1">
      <c r="A42" s="339">
        <f t="shared" si="0"/>
        <v>32</v>
      </c>
      <c r="B42" s="594" t="s">
        <v>344</v>
      </c>
      <c r="C42" s="595"/>
      <c r="D42" s="346"/>
      <c r="E42" s="357">
        <v>1634140196909.1299</v>
      </c>
      <c r="F42" s="358"/>
      <c r="G42" s="357"/>
      <c r="H42" s="357"/>
      <c r="I42" s="357"/>
      <c r="J42" s="357">
        <f t="shared" ref="J42:J48" si="3">E42+G42-I42</f>
        <v>1634140196909.1299</v>
      </c>
      <c r="K42" s="359">
        <v>1461330849544.97</v>
      </c>
      <c r="P42" s="380"/>
      <c r="Q42" s="380"/>
    </row>
    <row r="43" spans="1:17" ht="13.5" thickBot="1">
      <c r="A43" s="339">
        <f t="shared" si="0"/>
        <v>33</v>
      </c>
      <c r="B43" s="594" t="s">
        <v>345</v>
      </c>
      <c r="C43" s="595"/>
      <c r="D43" s="346"/>
      <c r="E43" s="357">
        <v>552506748250.76001</v>
      </c>
      <c r="F43" s="357"/>
      <c r="G43" s="357"/>
      <c r="H43" s="381" t="s">
        <v>346</v>
      </c>
      <c r="I43" s="382">
        <f>65224508+1613259284+111316564.2+379521717+468883238.5</f>
        <v>2638205311.6999998</v>
      </c>
      <c r="J43" s="357">
        <f t="shared" si="3"/>
        <v>549868542939.06006</v>
      </c>
      <c r="K43" s="359">
        <v>508508558967.69</v>
      </c>
      <c r="L43" s="376"/>
      <c r="P43" s="380"/>
      <c r="Q43" s="380"/>
    </row>
    <row r="44" spans="1:17" ht="13.5" thickBot="1">
      <c r="A44" s="339">
        <f t="shared" si="0"/>
        <v>34</v>
      </c>
      <c r="B44" s="594" t="s">
        <v>347</v>
      </c>
      <c r="C44" s="595"/>
      <c r="D44" s="346"/>
      <c r="E44" s="357">
        <v>995010139616.07996</v>
      </c>
      <c r="F44" s="358" t="s">
        <v>348</v>
      </c>
      <c r="G44" s="357">
        <v>25280000</v>
      </c>
      <c r="H44" s="358" t="s">
        <v>349</v>
      </c>
      <c r="I44" s="357">
        <v>11497258000</v>
      </c>
      <c r="J44" s="357">
        <f t="shared" si="3"/>
        <v>983538161616.07996</v>
      </c>
      <c r="K44" s="359">
        <v>854290615177.94995</v>
      </c>
      <c r="L44" s="376">
        <f>+L33-L38</f>
        <v>298110167.12000012</v>
      </c>
      <c r="P44" s="380"/>
      <c r="Q44" s="380"/>
    </row>
    <row r="45" spans="1:17" ht="13.5" thickBot="1">
      <c r="A45" s="339">
        <f t="shared" si="0"/>
        <v>35</v>
      </c>
      <c r="B45" s="594" t="s">
        <v>350</v>
      </c>
      <c r="C45" s="595"/>
      <c r="D45" s="346"/>
      <c r="E45" s="357">
        <v>1312203815866.0701</v>
      </c>
      <c r="F45" s="381" t="s">
        <v>351</v>
      </c>
      <c r="G45" s="382">
        <f>8966317100+21535504457</f>
        <v>30501821557</v>
      </c>
      <c r="H45" s="357"/>
      <c r="I45" s="357"/>
      <c r="J45" s="357">
        <f t="shared" si="3"/>
        <v>1342705637423.0701</v>
      </c>
      <c r="K45" s="359">
        <v>1226586439247.22</v>
      </c>
      <c r="L45" s="376"/>
      <c r="P45" s="380"/>
      <c r="Q45" s="380"/>
    </row>
    <row r="46" spans="1:17" ht="13.5" thickBot="1">
      <c r="A46" s="339">
        <f t="shared" si="0"/>
        <v>36</v>
      </c>
      <c r="B46" s="594" t="s">
        <v>352</v>
      </c>
      <c r="C46" s="595"/>
      <c r="D46" s="346"/>
      <c r="E46" s="357">
        <v>39271376011.029999</v>
      </c>
      <c r="F46" s="357"/>
      <c r="G46" s="357"/>
      <c r="H46" s="357"/>
      <c r="I46" s="357"/>
      <c r="J46" s="363">
        <f t="shared" si="3"/>
        <v>39271376011.029999</v>
      </c>
      <c r="K46" s="359">
        <v>29626849584.029999</v>
      </c>
      <c r="L46" s="376"/>
      <c r="P46" s="380"/>
      <c r="Q46" s="380"/>
    </row>
    <row r="47" spans="1:17" ht="13.5" thickBot="1">
      <c r="A47" s="339">
        <f t="shared" si="0"/>
        <v>37</v>
      </c>
      <c r="B47" s="594" t="s">
        <v>353</v>
      </c>
      <c r="C47" s="595"/>
      <c r="D47" s="346"/>
      <c r="E47" s="357">
        <v>28578967316</v>
      </c>
      <c r="F47" s="358" t="s">
        <v>354</v>
      </c>
      <c r="G47" s="357">
        <f>11497258000+763984269</f>
        <v>12261242269</v>
      </c>
      <c r="H47" s="358" t="s">
        <v>355</v>
      </c>
      <c r="I47" s="357">
        <v>98512500</v>
      </c>
      <c r="J47" s="357">
        <f t="shared" si="3"/>
        <v>40741697085</v>
      </c>
      <c r="K47" s="359">
        <v>95360480725</v>
      </c>
      <c r="L47" s="376"/>
      <c r="P47" s="380"/>
      <c r="Q47" s="380"/>
    </row>
    <row r="48" spans="1:17" ht="13.5" thickBot="1">
      <c r="A48" s="339">
        <f t="shared" si="0"/>
        <v>38</v>
      </c>
      <c r="B48" s="594" t="s">
        <v>356</v>
      </c>
      <c r="C48" s="595"/>
      <c r="D48" s="346"/>
      <c r="E48" s="357">
        <v>-1277274381576.75</v>
      </c>
      <c r="F48" s="381" t="s">
        <v>357</v>
      </c>
      <c r="G48" s="382">
        <f>574862900+657328107.7+65224508+1613259284+111316564.2+379521717+468883238.5</f>
        <v>3870396319.3999996</v>
      </c>
      <c r="H48" s="381" t="s">
        <v>358</v>
      </c>
      <c r="I48" s="382">
        <f>632000+644476459.68</f>
        <v>645108459.67999995</v>
      </c>
      <c r="J48" s="357">
        <f t="shared" si="3"/>
        <v>-1274049093717.03</v>
      </c>
      <c r="K48" s="359">
        <v>-1112398360764.02</v>
      </c>
      <c r="L48" s="335">
        <v>-1276700150676.75</v>
      </c>
      <c r="M48" s="335">
        <f>J48-L48</f>
        <v>2651056959.7199707</v>
      </c>
      <c r="P48" s="380"/>
      <c r="Q48" s="380"/>
    </row>
    <row r="49" spans="1:17" s="350" customFormat="1" ht="15.75" thickBot="1">
      <c r="A49" s="339">
        <f t="shared" si="0"/>
        <v>39</v>
      </c>
      <c r="B49" s="95" t="s">
        <v>359</v>
      </c>
      <c r="C49" s="96"/>
      <c r="D49" s="346"/>
      <c r="E49" s="369">
        <f>SUM(E42:E48)</f>
        <v>3284436862392.3203</v>
      </c>
      <c r="F49" s="357"/>
      <c r="G49" s="322"/>
      <c r="H49" s="357"/>
      <c r="I49" s="357"/>
      <c r="J49" s="369">
        <f>SUM(J42:J48)</f>
        <v>3316216518266.3398</v>
      </c>
      <c r="K49" s="370">
        <f>SUM(K42:K48)</f>
        <v>3063305432482.8398</v>
      </c>
      <c r="L49" s="371"/>
      <c r="M49" s="335"/>
      <c r="P49" s="383"/>
      <c r="Q49" s="380"/>
    </row>
    <row r="50" spans="1:17" ht="15">
      <c r="A50" s="339">
        <f t="shared" si="0"/>
        <v>40</v>
      </c>
      <c r="B50" s="384"/>
      <c r="C50" s="385"/>
      <c r="D50" s="346"/>
      <c r="E50" s="357"/>
      <c r="F50" s="357"/>
      <c r="G50" s="322"/>
      <c r="H50" s="357"/>
      <c r="I50" s="357"/>
      <c r="J50" s="386"/>
      <c r="K50" s="387"/>
      <c r="P50" s="372"/>
      <c r="Q50" s="372"/>
    </row>
    <row r="51" spans="1:17" ht="12.75">
      <c r="A51" s="339">
        <f t="shared" si="0"/>
        <v>41</v>
      </c>
      <c r="B51" s="378" t="s">
        <v>360</v>
      </c>
      <c r="C51" s="385"/>
      <c r="D51" s="346" t="s">
        <v>361</v>
      </c>
      <c r="E51" s="357"/>
      <c r="F51" s="357"/>
      <c r="G51" s="357"/>
      <c r="H51" s="357"/>
      <c r="I51" s="357"/>
      <c r="J51" s="357"/>
      <c r="K51" s="387"/>
      <c r="P51" s="372"/>
      <c r="Q51" s="388"/>
    </row>
    <row r="52" spans="1:17" ht="12.75">
      <c r="A52" s="339">
        <f t="shared" si="0"/>
        <v>42</v>
      </c>
      <c r="B52" s="596" t="s">
        <v>362</v>
      </c>
      <c r="C52" s="597"/>
      <c r="D52" s="346"/>
      <c r="E52" s="357">
        <v>16250000000</v>
      </c>
      <c r="F52" s="358" t="s">
        <v>73</v>
      </c>
      <c r="G52" s="357">
        <v>110138888</v>
      </c>
      <c r="H52" s="357"/>
      <c r="I52" s="357"/>
      <c r="J52" s="357">
        <f t="shared" ref="J52" si="4">E52+G52-I52</f>
        <v>16360138888</v>
      </c>
      <c r="K52" s="387">
        <v>0</v>
      </c>
      <c r="Q52" s="372"/>
    </row>
    <row r="53" spans="1:17" s="350" customFormat="1" ht="12.75">
      <c r="A53" s="339">
        <f t="shared" si="0"/>
        <v>43</v>
      </c>
      <c r="B53" s="95" t="s">
        <v>363</v>
      </c>
      <c r="C53" s="96"/>
      <c r="D53" s="346"/>
      <c r="E53" s="369">
        <f>E52</f>
        <v>16250000000</v>
      </c>
      <c r="F53" s="357"/>
      <c r="G53" s="357"/>
      <c r="H53" s="357"/>
      <c r="I53" s="357"/>
      <c r="J53" s="369">
        <f>J52</f>
        <v>16360138888</v>
      </c>
      <c r="K53" s="370">
        <v>0</v>
      </c>
      <c r="M53" s="351"/>
    </row>
    <row r="54" spans="1:17" ht="12.75">
      <c r="A54" s="339">
        <f t="shared" si="0"/>
        <v>44</v>
      </c>
      <c r="B54" s="384"/>
      <c r="C54" s="385"/>
      <c r="D54" s="346"/>
      <c r="E54" s="357"/>
      <c r="F54" s="357"/>
      <c r="G54" s="357"/>
      <c r="H54" s="357"/>
      <c r="I54" s="357"/>
      <c r="J54" s="357"/>
      <c r="K54" s="359"/>
    </row>
    <row r="55" spans="1:17" ht="12.75">
      <c r="A55" s="339">
        <f t="shared" si="0"/>
        <v>45</v>
      </c>
      <c r="B55" s="378" t="s">
        <v>364</v>
      </c>
      <c r="C55" s="379"/>
      <c r="D55" s="346" t="s">
        <v>365</v>
      </c>
      <c r="E55" s="357"/>
      <c r="F55" s="357"/>
      <c r="G55" s="357"/>
      <c r="H55" s="357"/>
      <c r="I55" s="357"/>
      <c r="J55" s="357"/>
      <c r="K55" s="359"/>
    </row>
    <row r="56" spans="1:17" ht="12.75">
      <c r="A56" s="339">
        <f t="shared" si="0"/>
        <v>46</v>
      </c>
      <c r="B56" s="590" t="s">
        <v>366</v>
      </c>
      <c r="C56" s="591"/>
      <c r="D56" s="346"/>
      <c r="E56" s="357">
        <v>1593682532.3499999</v>
      </c>
      <c r="F56" s="357"/>
      <c r="G56" s="357"/>
      <c r="H56" s="358" t="s">
        <v>330</v>
      </c>
      <c r="I56" s="357">
        <v>1593682532.3499999</v>
      </c>
      <c r="J56" s="357">
        <f t="shared" ref="J56:J62" si="5">E56+G56-I56</f>
        <v>0</v>
      </c>
      <c r="K56" s="359">
        <v>2084259225.96</v>
      </c>
      <c r="L56" s="389">
        <f>+J56-K56</f>
        <v>-2084259225.96</v>
      </c>
      <c r="M56" s="335">
        <f>+L56/K56*100</f>
        <v>-100</v>
      </c>
    </row>
    <row r="57" spans="1:17" ht="12.75">
      <c r="A57" s="339">
        <f t="shared" si="0"/>
        <v>47</v>
      </c>
      <c r="B57" s="590" t="s">
        <v>367</v>
      </c>
      <c r="C57" s="591"/>
      <c r="D57" s="346"/>
      <c r="E57" s="357">
        <v>16714100000</v>
      </c>
      <c r="F57" s="357"/>
      <c r="G57" s="357"/>
      <c r="H57" s="357"/>
      <c r="I57" s="357"/>
      <c r="J57" s="357">
        <f t="shared" si="5"/>
        <v>16714100000</v>
      </c>
      <c r="K57" s="359">
        <v>16714100000</v>
      </c>
      <c r="L57" s="389">
        <f t="shared" ref="L57:L63" si="6">+J57-K57</f>
        <v>0</v>
      </c>
      <c r="M57" s="335">
        <f t="shared" ref="M57:M63" si="7">+L57/K57*100</f>
        <v>0</v>
      </c>
    </row>
    <row r="58" spans="1:17" ht="12.75">
      <c r="A58" s="339">
        <f t="shared" si="0"/>
        <v>48</v>
      </c>
      <c r="B58" s="590" t="s">
        <v>368</v>
      </c>
      <c r="C58" s="591"/>
      <c r="D58" s="356"/>
      <c r="E58" s="357">
        <v>10844092358</v>
      </c>
      <c r="F58" s="358" t="s">
        <v>355</v>
      </c>
      <c r="G58" s="357">
        <v>98512500</v>
      </c>
      <c r="H58" s="357"/>
      <c r="I58" s="357"/>
      <c r="J58" s="357">
        <f t="shared" si="5"/>
        <v>10942604858</v>
      </c>
      <c r="K58" s="359">
        <v>10331891358</v>
      </c>
      <c r="L58" s="389">
        <f t="shared" si="6"/>
        <v>610713500</v>
      </c>
      <c r="M58" s="335">
        <f t="shared" si="7"/>
        <v>5.9109554953568457</v>
      </c>
      <c r="N58" s="390"/>
    </row>
    <row r="59" spans="1:17" ht="12.75">
      <c r="A59" s="339">
        <f t="shared" si="0"/>
        <v>49</v>
      </c>
      <c r="B59" s="590" t="s">
        <v>369</v>
      </c>
      <c r="C59" s="591"/>
      <c r="D59" s="356"/>
      <c r="E59" s="357">
        <v>-9874375958</v>
      </c>
      <c r="F59" s="357"/>
      <c r="G59" s="357"/>
      <c r="H59" s="358" t="s">
        <v>355</v>
      </c>
      <c r="I59" s="357">
        <v>19702500</v>
      </c>
      <c r="J59" s="357">
        <f t="shared" si="5"/>
        <v>-9894078458</v>
      </c>
      <c r="K59" s="359">
        <v>-9439516958</v>
      </c>
      <c r="L59" s="389">
        <f t="shared" si="6"/>
        <v>-454561500</v>
      </c>
      <c r="M59" s="335">
        <f t="shared" si="7"/>
        <v>4.8155165356714429</v>
      </c>
    </row>
    <row r="60" spans="1:17" ht="12.75">
      <c r="A60" s="339">
        <f t="shared" si="0"/>
        <v>50</v>
      </c>
      <c r="B60" s="598" t="s">
        <v>370</v>
      </c>
      <c r="C60" s="599"/>
      <c r="D60" s="356"/>
      <c r="E60" s="357">
        <v>66054154681.360001</v>
      </c>
      <c r="F60" s="381" t="s">
        <v>346</v>
      </c>
      <c r="G60" s="382">
        <f>65224508+1613259284+111316564.2+379521717+468883238.5</f>
        <v>2638205311.6999998</v>
      </c>
      <c r="H60" s="358"/>
      <c r="I60" s="357"/>
      <c r="J60" s="357">
        <f>E60+G60-I60</f>
        <v>68692359993.059998</v>
      </c>
      <c r="K60" s="359">
        <v>66062622244.650002</v>
      </c>
      <c r="L60" s="389">
        <f t="shared" si="6"/>
        <v>2629737748.409996</v>
      </c>
      <c r="M60" s="335">
        <f t="shared" si="7"/>
        <v>3.9806741831580292</v>
      </c>
    </row>
    <row r="61" spans="1:17" ht="12.75">
      <c r="A61" s="339">
        <f t="shared" si="0"/>
        <v>51</v>
      </c>
      <c r="B61" s="590" t="s">
        <v>371</v>
      </c>
      <c r="C61" s="591"/>
      <c r="D61" s="356"/>
      <c r="E61" s="357">
        <v>-13441093333.059999</v>
      </c>
      <c r="F61" s="358"/>
      <c r="G61" s="357"/>
      <c r="H61" s="381" t="s">
        <v>372</v>
      </c>
      <c r="I61" s="382">
        <f>65224508+1613259284+111316564.2+379521717+468883238.5</f>
        <v>2638205311.6999998</v>
      </c>
      <c r="J61" s="357">
        <f t="shared" si="5"/>
        <v>-16079298644.759998</v>
      </c>
      <c r="K61" s="359">
        <v>-13485037385.92</v>
      </c>
      <c r="L61" s="389">
        <f t="shared" si="6"/>
        <v>-2594261258.8399982</v>
      </c>
      <c r="M61" s="335">
        <f t="shared" si="7"/>
        <v>19.238072424988001</v>
      </c>
    </row>
    <row r="62" spans="1:17" ht="12.75">
      <c r="A62" s="339">
        <f t="shared" si="0"/>
        <v>52</v>
      </c>
      <c r="B62" s="590" t="s">
        <v>373</v>
      </c>
      <c r="C62" s="591"/>
      <c r="D62" s="356"/>
      <c r="E62" s="357"/>
      <c r="F62" s="358" t="s">
        <v>73</v>
      </c>
      <c r="G62" s="357">
        <v>9078862636</v>
      </c>
      <c r="H62" s="357"/>
      <c r="I62" s="357"/>
      <c r="J62" s="357">
        <f t="shared" si="5"/>
        <v>9078862636</v>
      </c>
      <c r="K62" s="359">
        <v>0</v>
      </c>
      <c r="L62" s="389">
        <f t="shared" si="6"/>
        <v>9078862636</v>
      </c>
      <c r="M62" s="335" t="e">
        <f t="shared" si="7"/>
        <v>#DIV/0!</v>
      </c>
    </row>
    <row r="63" spans="1:17" s="350" customFormat="1" ht="12.75">
      <c r="A63" s="339">
        <f t="shared" si="0"/>
        <v>53</v>
      </c>
      <c r="B63" s="95" t="s">
        <v>374</v>
      </c>
      <c r="C63" s="96"/>
      <c r="D63" s="346"/>
      <c r="E63" s="369">
        <f>SUM(E56:E61)</f>
        <v>71890560280.649994</v>
      </c>
      <c r="F63" s="357"/>
      <c r="G63" s="357"/>
      <c r="H63" s="357"/>
      <c r="I63" s="357"/>
      <c r="J63" s="369">
        <f>SUM(J56:J62)</f>
        <v>79454550384.300003</v>
      </c>
      <c r="K63" s="370">
        <f>SUM(K56:K62)</f>
        <v>72268318484.690002</v>
      </c>
      <c r="L63" s="389">
        <f t="shared" si="6"/>
        <v>7186231899.6100006</v>
      </c>
      <c r="M63" s="335">
        <f t="shared" si="7"/>
        <v>9.9438205430674298</v>
      </c>
      <c r="N63" s="391"/>
      <c r="P63" s="391"/>
    </row>
    <row r="64" spans="1:17" ht="12.75">
      <c r="A64" s="339">
        <f t="shared" si="0"/>
        <v>54</v>
      </c>
      <c r="B64" s="392"/>
      <c r="C64" s="393"/>
      <c r="D64" s="346"/>
      <c r="E64" s="357"/>
      <c r="F64" s="357"/>
      <c r="G64" s="357"/>
      <c r="H64" s="357"/>
      <c r="I64" s="357"/>
      <c r="J64" s="357"/>
      <c r="K64" s="359"/>
      <c r="L64" s="390"/>
      <c r="N64" s="394"/>
    </row>
    <row r="65" spans="1:16" s="350" customFormat="1" ht="15">
      <c r="A65" s="339">
        <f t="shared" si="0"/>
        <v>55</v>
      </c>
      <c r="B65" s="95"/>
      <c r="C65" s="96" t="s">
        <v>375</v>
      </c>
      <c r="D65" s="346"/>
      <c r="E65" s="369">
        <f>E34+E39+E49+E53+E63</f>
        <v>3518939949687.4004</v>
      </c>
      <c r="F65" s="357"/>
      <c r="G65" s="357"/>
      <c r="H65" s="357"/>
      <c r="I65" s="357"/>
      <c r="J65" s="369">
        <f>J34+J39+J49+J53+J63</f>
        <v>3549036872161.0898</v>
      </c>
      <c r="K65" s="370">
        <f>K34+K39+K49+K63</f>
        <v>3363401600196.5498</v>
      </c>
      <c r="L65" s="322">
        <v>3363401600196.5498</v>
      </c>
      <c r="M65" s="351">
        <v>3519859161229.1602</v>
      </c>
      <c r="N65" s="391"/>
      <c r="O65" s="371"/>
      <c r="P65" s="391"/>
    </row>
    <row r="66" spans="1:16" ht="12.75">
      <c r="A66" s="339">
        <f t="shared" si="0"/>
        <v>56</v>
      </c>
      <c r="B66" s="395"/>
      <c r="C66" s="396"/>
      <c r="D66" s="397"/>
      <c r="E66" s="357"/>
      <c r="F66" s="357"/>
      <c r="G66" s="357"/>
      <c r="H66" s="357"/>
      <c r="I66" s="357"/>
      <c r="J66" s="398"/>
      <c r="K66" s="399"/>
      <c r="L66" s="390">
        <f>J65-L65</f>
        <v>185635271964.54004</v>
      </c>
    </row>
    <row r="67" spans="1:16" ht="12.75">
      <c r="A67" s="339">
        <f t="shared" si="0"/>
        <v>57</v>
      </c>
      <c r="B67" s="95" t="s">
        <v>376</v>
      </c>
      <c r="C67" s="393"/>
      <c r="D67" s="346" t="s">
        <v>377</v>
      </c>
      <c r="E67" s="357"/>
      <c r="F67" s="357"/>
      <c r="G67" s="357"/>
      <c r="H67" s="357"/>
      <c r="I67" s="357"/>
      <c r="J67" s="357"/>
      <c r="K67" s="359"/>
      <c r="L67" s="390"/>
    </row>
    <row r="68" spans="1:16" ht="12.75">
      <c r="A68" s="339">
        <f t="shared" si="0"/>
        <v>58</v>
      </c>
      <c r="B68" s="392"/>
      <c r="C68" s="393"/>
      <c r="D68" s="346"/>
      <c r="E68" s="357"/>
      <c r="F68" s="357"/>
      <c r="G68" s="357"/>
      <c r="H68" s="357"/>
      <c r="I68" s="357"/>
      <c r="J68" s="357"/>
      <c r="K68" s="359"/>
    </row>
    <row r="69" spans="1:16" ht="12.75">
      <c r="A69" s="339">
        <f t="shared" si="0"/>
        <v>59</v>
      </c>
      <c r="B69" s="95" t="s">
        <v>378</v>
      </c>
      <c r="C69" s="96"/>
      <c r="D69" s="346"/>
      <c r="E69" s="357"/>
      <c r="F69" s="357"/>
      <c r="G69" s="357"/>
      <c r="H69" s="357"/>
      <c r="I69" s="357"/>
      <c r="J69" s="357"/>
      <c r="K69" s="359"/>
    </row>
    <row r="70" spans="1:16" ht="12.75">
      <c r="A70" s="339">
        <f t="shared" si="0"/>
        <v>60</v>
      </c>
      <c r="B70" s="590" t="s">
        <v>379</v>
      </c>
      <c r="C70" s="591"/>
      <c r="D70" s="356"/>
      <c r="E70" s="357">
        <v>0</v>
      </c>
      <c r="F70" s="357"/>
      <c r="G70" s="357"/>
      <c r="H70" s="358"/>
      <c r="I70" s="357"/>
      <c r="J70" s="357">
        <f>E70+I70-G70</f>
        <v>0</v>
      </c>
      <c r="K70" s="359">
        <v>7555478210</v>
      </c>
      <c r="L70" s="390"/>
    </row>
    <row r="71" spans="1:16" ht="12.75">
      <c r="A71" s="339">
        <f t="shared" si="0"/>
        <v>61</v>
      </c>
      <c r="B71" s="590" t="s">
        <v>380</v>
      </c>
      <c r="C71" s="591"/>
      <c r="D71" s="356"/>
      <c r="E71" s="357">
        <v>0</v>
      </c>
      <c r="F71" s="357"/>
      <c r="G71" s="357"/>
      <c r="H71" s="357"/>
      <c r="I71" s="357"/>
      <c r="J71" s="357">
        <f>E71+I71-G71</f>
        <v>0</v>
      </c>
      <c r="K71" s="359">
        <v>0</v>
      </c>
      <c r="L71" s="390"/>
      <c r="N71" s="390"/>
    </row>
    <row r="72" spans="1:16" ht="12.75">
      <c r="A72" s="339">
        <f t="shared" si="0"/>
        <v>62</v>
      </c>
      <c r="B72" s="590" t="s">
        <v>381</v>
      </c>
      <c r="C72" s="591"/>
      <c r="D72" s="356"/>
      <c r="E72" s="357">
        <v>2787207392.3000002</v>
      </c>
      <c r="F72" s="357"/>
      <c r="G72" s="357"/>
      <c r="H72" s="358" t="s">
        <v>136</v>
      </c>
      <c r="I72" s="357">
        <v>1787690667.8</v>
      </c>
      <c r="J72" s="357">
        <f>E72+I72-G72</f>
        <v>4574898060.1000004</v>
      </c>
      <c r="K72" s="359">
        <v>3093125583.9499998</v>
      </c>
      <c r="L72" s="390"/>
    </row>
    <row r="73" spans="1:16" ht="12.75">
      <c r="A73" s="339">
        <f t="shared" si="0"/>
        <v>63</v>
      </c>
      <c r="B73" s="590" t="s">
        <v>382</v>
      </c>
      <c r="C73" s="591"/>
      <c r="D73" s="356"/>
      <c r="E73" s="357">
        <f>23602601648+115522514</f>
        <v>23718124162</v>
      </c>
      <c r="F73" s="358" t="s">
        <v>383</v>
      </c>
      <c r="G73" s="357">
        <f>33461800+40599701</f>
        <v>74061501</v>
      </c>
      <c r="H73" s="358" t="s">
        <v>384</v>
      </c>
      <c r="I73" s="357">
        <f>11497258000+35882409+31719294+55005959+29393832+763984269+25280000</f>
        <v>12438523763</v>
      </c>
      <c r="J73" s="357">
        <f>E73+I73-G73</f>
        <v>36082586424</v>
      </c>
      <c r="K73" s="359">
        <v>17159397065</v>
      </c>
      <c r="L73" s="390"/>
    </row>
    <row r="74" spans="1:16" ht="12.75">
      <c r="A74" s="339">
        <f t="shared" si="0"/>
        <v>64</v>
      </c>
      <c r="B74" s="590" t="s">
        <v>385</v>
      </c>
      <c r="C74" s="591"/>
      <c r="D74" s="356"/>
      <c r="E74" s="357">
        <v>12880649020</v>
      </c>
      <c r="F74" s="358" t="s">
        <v>386</v>
      </c>
      <c r="G74" s="357">
        <f>11497258000+1375041020+450000</f>
        <v>12872749020</v>
      </c>
      <c r="H74" s="358"/>
      <c r="I74" s="357"/>
      <c r="J74" s="357">
        <f>E74+I74-G74</f>
        <v>7900000</v>
      </c>
      <c r="K74" s="359">
        <v>25939000</v>
      </c>
      <c r="L74" s="390"/>
    </row>
    <row r="75" spans="1:16" s="350" customFormat="1" ht="12.75">
      <c r="A75" s="339">
        <f t="shared" si="0"/>
        <v>65</v>
      </c>
      <c r="B75" s="95" t="s">
        <v>387</v>
      </c>
      <c r="C75" s="96"/>
      <c r="D75" s="346"/>
      <c r="E75" s="369">
        <f>SUM(E70:E74)</f>
        <v>39385980574.300003</v>
      </c>
      <c r="F75" s="357"/>
      <c r="G75" s="357"/>
      <c r="H75" s="357"/>
      <c r="I75" s="357"/>
      <c r="J75" s="369">
        <f>SUM(J70:J74)</f>
        <v>40665384484.099998</v>
      </c>
      <c r="K75" s="370">
        <f>SUM(K70:K74)</f>
        <v>27833939858.950001</v>
      </c>
      <c r="L75" s="390"/>
      <c r="M75" s="351"/>
    </row>
    <row r="76" spans="1:16" ht="12.75">
      <c r="A76" s="339">
        <f t="shared" si="0"/>
        <v>66</v>
      </c>
      <c r="B76" s="392"/>
      <c r="C76" s="393"/>
      <c r="D76" s="346"/>
      <c r="E76" s="357"/>
      <c r="F76" s="357"/>
      <c r="G76" s="357"/>
      <c r="H76" s="357"/>
      <c r="I76" s="357"/>
      <c r="J76" s="357"/>
      <c r="K76" s="359"/>
    </row>
    <row r="77" spans="1:16" ht="12.75">
      <c r="A77" s="339">
        <f t="shared" si="0"/>
        <v>67</v>
      </c>
      <c r="B77" s="95" t="s">
        <v>388</v>
      </c>
      <c r="C77" s="393"/>
      <c r="D77" s="346"/>
      <c r="E77" s="357"/>
      <c r="F77" s="357"/>
      <c r="G77" s="357"/>
      <c r="H77" s="357"/>
      <c r="I77" s="357"/>
      <c r="J77" s="357"/>
      <c r="K77" s="359"/>
    </row>
    <row r="78" spans="1:16" ht="12.75">
      <c r="A78" s="339">
        <f t="shared" ref="A78:A87" si="8">A77+1</f>
        <v>68</v>
      </c>
      <c r="B78" s="590" t="s">
        <v>389</v>
      </c>
      <c r="C78" s="591"/>
      <c r="D78" s="346"/>
      <c r="E78" s="357">
        <v>0</v>
      </c>
      <c r="F78" s="357"/>
      <c r="G78" s="357"/>
      <c r="H78" s="357"/>
      <c r="I78" s="357"/>
      <c r="J78" s="357">
        <f>E78+I78-G78</f>
        <v>0</v>
      </c>
      <c r="K78" s="359">
        <v>0</v>
      </c>
      <c r="L78" s="360"/>
    </row>
    <row r="79" spans="1:16" ht="12.75">
      <c r="A79" s="339">
        <f t="shared" si="8"/>
        <v>69</v>
      </c>
      <c r="B79" s="590" t="s">
        <v>390</v>
      </c>
      <c r="C79" s="591"/>
      <c r="D79" s="346"/>
      <c r="E79" s="357">
        <v>0</v>
      </c>
      <c r="F79" s="357"/>
      <c r="G79" s="357"/>
      <c r="H79" s="358"/>
      <c r="I79" s="357"/>
      <c r="J79" s="357">
        <f>E79+I79-G79</f>
        <v>0</v>
      </c>
      <c r="K79" s="359">
        <v>0</v>
      </c>
    </row>
    <row r="80" spans="1:16" ht="12.75">
      <c r="A80" s="339">
        <f t="shared" si="8"/>
        <v>70</v>
      </c>
      <c r="B80" s="95" t="s">
        <v>391</v>
      </c>
      <c r="C80" s="96"/>
      <c r="D80" s="346"/>
      <c r="E80" s="369">
        <f>E78+E79</f>
        <v>0</v>
      </c>
      <c r="F80" s="357"/>
      <c r="G80" s="357"/>
      <c r="H80" s="357"/>
      <c r="I80" s="357"/>
      <c r="J80" s="369">
        <f>J78+J79</f>
        <v>0</v>
      </c>
      <c r="K80" s="370">
        <v>0</v>
      </c>
    </row>
    <row r="81" spans="1:15" ht="12.75">
      <c r="A81" s="339">
        <f t="shared" si="8"/>
        <v>71</v>
      </c>
      <c r="B81" s="392"/>
      <c r="C81" s="393"/>
      <c r="D81" s="346"/>
      <c r="E81" s="357"/>
      <c r="F81" s="357"/>
      <c r="G81" s="357"/>
      <c r="H81" s="357"/>
      <c r="I81" s="357"/>
      <c r="J81" s="357"/>
      <c r="K81" s="359"/>
    </row>
    <row r="82" spans="1:15" s="350" customFormat="1" ht="15">
      <c r="A82" s="339">
        <f t="shared" si="8"/>
        <v>72</v>
      </c>
      <c r="B82" s="95" t="s">
        <v>392</v>
      </c>
      <c r="C82" s="96"/>
      <c r="D82" s="346"/>
      <c r="E82" s="369">
        <f>E75+E80</f>
        <v>39385980574.300003</v>
      </c>
      <c r="F82" s="357"/>
      <c r="G82" s="357"/>
      <c r="H82" s="357"/>
      <c r="I82" s="357"/>
      <c r="J82" s="369">
        <f>J75+J80</f>
        <v>40665384484.099998</v>
      </c>
      <c r="K82" s="370">
        <f>K75+K80</f>
        <v>27833939858.950001</v>
      </c>
      <c r="L82" s="322"/>
      <c r="M82" s="351"/>
    </row>
    <row r="83" spans="1:15" ht="12.75">
      <c r="A83" s="339">
        <f t="shared" si="8"/>
        <v>73</v>
      </c>
      <c r="B83" s="392"/>
      <c r="C83" s="393"/>
      <c r="D83" s="346"/>
      <c r="E83" s="357"/>
      <c r="F83" s="357"/>
      <c r="G83" s="357"/>
      <c r="H83" s="357"/>
      <c r="I83" s="357"/>
      <c r="J83" s="357"/>
      <c r="K83" s="359"/>
    </row>
    <row r="84" spans="1:15" ht="15">
      <c r="A84" s="339">
        <f t="shared" si="8"/>
        <v>74</v>
      </c>
      <c r="B84" s="95" t="s">
        <v>393</v>
      </c>
      <c r="C84" s="393"/>
      <c r="D84" s="346" t="s">
        <v>394</v>
      </c>
      <c r="E84" s="357"/>
      <c r="F84" s="357"/>
      <c r="G84" s="357"/>
      <c r="H84" s="357"/>
      <c r="I84" s="357"/>
      <c r="J84" s="357"/>
      <c r="K84" s="359"/>
      <c r="N84" s="322"/>
    </row>
    <row r="85" spans="1:15" ht="15">
      <c r="A85" s="339">
        <f t="shared" si="8"/>
        <v>75</v>
      </c>
      <c r="B85" s="392" t="s">
        <v>395</v>
      </c>
      <c r="C85" s="393"/>
      <c r="D85" s="346"/>
      <c r="E85" s="357">
        <f>[11]LPE!D48</f>
        <v>3479553969113.0977</v>
      </c>
      <c r="F85" s="357"/>
      <c r="G85" s="357"/>
      <c r="H85" s="357"/>
      <c r="I85" s="357"/>
      <c r="J85" s="363">
        <f>[11]LPE!I48</f>
        <v>3508371487676.9878</v>
      </c>
      <c r="K85" s="359">
        <f>[11]LPE!J48</f>
        <v>3335567660337.5981</v>
      </c>
      <c r="L85" s="389">
        <f>+J85-K85</f>
        <v>172803827339.38965</v>
      </c>
      <c r="M85" s="335">
        <f>+L85/K85*100</f>
        <v>5.180642245521109</v>
      </c>
      <c r="N85" s="322"/>
    </row>
    <row r="86" spans="1:15" ht="12.75">
      <c r="A86" s="339">
        <f t="shared" si="8"/>
        <v>76</v>
      </c>
      <c r="B86" s="392"/>
      <c r="C86" s="393"/>
      <c r="D86" s="346"/>
      <c r="E86" s="357"/>
      <c r="F86" s="357"/>
      <c r="G86" s="357"/>
      <c r="H86" s="357"/>
      <c r="I86" s="357"/>
      <c r="J86" s="357"/>
      <c r="K86" s="359"/>
      <c r="N86" s="372"/>
    </row>
    <row r="87" spans="1:15" s="350" customFormat="1" ht="12.75">
      <c r="A87" s="339">
        <f t="shared" si="8"/>
        <v>77</v>
      </c>
      <c r="B87" s="95" t="s">
        <v>396</v>
      </c>
      <c r="C87" s="96" t="s">
        <v>397</v>
      </c>
      <c r="D87" s="346"/>
      <c r="E87" s="369">
        <f>E82+E85</f>
        <v>3518939949687.3975</v>
      </c>
      <c r="F87" s="357"/>
      <c r="G87" s="357"/>
      <c r="H87" s="357"/>
      <c r="I87" s="357"/>
      <c r="J87" s="369">
        <f>J82+J85</f>
        <v>3549036872161.0879</v>
      </c>
      <c r="K87" s="370">
        <f>K82+K85</f>
        <v>3363401600196.5483</v>
      </c>
      <c r="L87" s="371">
        <f>J65-J87</f>
        <v>0</v>
      </c>
      <c r="M87" s="400" t="s">
        <v>398</v>
      </c>
      <c r="N87" s="401" t="s">
        <v>399</v>
      </c>
      <c r="O87" s="371"/>
    </row>
    <row r="88" spans="1:15" ht="13.5" thickBot="1">
      <c r="A88" s="402"/>
      <c r="B88" s="403"/>
      <c r="C88" s="404"/>
      <c r="D88" s="405"/>
      <c r="E88" s="406"/>
      <c r="F88" s="406"/>
      <c r="G88" s="406"/>
      <c r="H88" s="406"/>
      <c r="I88" s="406"/>
      <c r="J88" s="406"/>
      <c r="K88" s="407"/>
      <c r="L88" s="390"/>
      <c r="M88" s="408">
        <f>+J65-J87</f>
        <v>0</v>
      </c>
      <c r="N88" s="408">
        <f>K65-K87</f>
        <v>0</v>
      </c>
    </row>
    <row r="89" spans="1:15">
      <c r="A89" s="334"/>
      <c r="J89" s="409">
        <f>J65-J87</f>
        <v>0</v>
      </c>
      <c r="K89" s="409">
        <f>K65-K87</f>
        <v>0</v>
      </c>
      <c r="N89" s="394"/>
    </row>
    <row r="90" spans="1:15" s="3" customFormat="1" ht="15">
      <c r="A90" s="74" t="s">
        <v>110</v>
      </c>
      <c r="B90" s="72"/>
      <c r="C90" s="72"/>
      <c r="D90" s="4"/>
      <c r="E90" s="4"/>
      <c r="F90" s="4"/>
      <c r="G90" s="4"/>
      <c r="H90" s="4"/>
      <c r="I90" s="4"/>
      <c r="J90" s="322"/>
      <c r="K90" s="75"/>
      <c r="L90" s="65">
        <v>3363401600196.5498</v>
      </c>
      <c r="M90" s="67"/>
      <c r="N90" s="6"/>
    </row>
    <row r="91" spans="1:15" s="3" customFormat="1" ht="12.75">
      <c r="A91" s="74"/>
      <c r="B91" s="72"/>
      <c r="C91" s="72"/>
      <c r="D91" s="4"/>
      <c r="E91" s="4"/>
      <c r="F91" s="4"/>
      <c r="G91" s="4"/>
      <c r="H91" s="4"/>
      <c r="I91" s="4"/>
      <c r="J91" s="75"/>
      <c r="K91" s="75"/>
      <c r="L91" s="65">
        <f>J87-L90</f>
        <v>185635271964.53809</v>
      </c>
      <c r="M91" s="67"/>
      <c r="N91" s="6"/>
    </row>
    <row r="92" spans="1:15">
      <c r="A92" s="334"/>
      <c r="J92" s="592"/>
      <c r="K92" s="592"/>
    </row>
    <row r="93" spans="1:15">
      <c r="A93" s="334"/>
      <c r="J93" s="592"/>
      <c r="K93" s="592"/>
    </row>
    <row r="94" spans="1:15">
      <c r="A94" s="334"/>
      <c r="G94" s="410"/>
      <c r="I94" s="410"/>
      <c r="J94" s="411"/>
      <c r="K94" s="411"/>
    </row>
    <row r="95" spans="1:15">
      <c r="A95" s="334"/>
      <c r="J95" s="411"/>
      <c r="K95" s="394"/>
    </row>
    <row r="96" spans="1:15">
      <c r="A96" s="334"/>
      <c r="J96" s="411"/>
      <c r="K96" s="394"/>
    </row>
    <row r="97" spans="1:11">
      <c r="A97" s="334"/>
      <c r="J97" s="411"/>
      <c r="K97" s="394"/>
    </row>
    <row r="98" spans="1:11">
      <c r="A98" s="334"/>
      <c r="J98" s="411"/>
      <c r="K98" s="394"/>
    </row>
    <row r="99" spans="1:11">
      <c r="A99" s="334"/>
      <c r="J99" s="592"/>
      <c r="K99" s="592"/>
    </row>
    <row r="100" spans="1:11">
      <c r="A100" s="334"/>
      <c r="J100" s="593"/>
      <c r="K100" s="593"/>
    </row>
  </sheetData>
  <mergeCells count="51">
    <mergeCell ref="B72:C72"/>
    <mergeCell ref="B73:C73"/>
    <mergeCell ref="B74:C74"/>
    <mergeCell ref="B78:C78"/>
    <mergeCell ref="B79:C79"/>
    <mergeCell ref="B59:C59"/>
    <mergeCell ref="B60:C60"/>
    <mergeCell ref="B61:C61"/>
    <mergeCell ref="B62:C62"/>
    <mergeCell ref="B70:C70"/>
    <mergeCell ref="B71:C71"/>
    <mergeCell ref="J93:K93"/>
    <mergeCell ref="J99:K99"/>
    <mergeCell ref="J100:K100"/>
    <mergeCell ref="B42:C42"/>
    <mergeCell ref="B43:C43"/>
    <mergeCell ref="B44:C44"/>
    <mergeCell ref="B45:C45"/>
    <mergeCell ref="B46:C46"/>
    <mergeCell ref="B47:C47"/>
    <mergeCell ref="B48:C48"/>
    <mergeCell ref="J92:K92"/>
    <mergeCell ref="B52:C52"/>
    <mergeCell ref="B56:C56"/>
    <mergeCell ref="B57:C57"/>
    <mergeCell ref="B58:C58"/>
    <mergeCell ref="B32:C32"/>
    <mergeCell ref="B33:C33"/>
    <mergeCell ref="B34:C34"/>
    <mergeCell ref="B36:C36"/>
    <mergeCell ref="B39:C39"/>
    <mergeCell ref="B31:C31"/>
    <mergeCell ref="B22:C22"/>
    <mergeCell ref="B23:C23"/>
    <mergeCell ref="B11:C11"/>
    <mergeCell ref="B13:C13"/>
    <mergeCell ref="B24:C24"/>
    <mergeCell ref="B25:C25"/>
    <mergeCell ref="B26:C26"/>
    <mergeCell ref="B27:C27"/>
    <mergeCell ref="B28:C28"/>
    <mergeCell ref="A3:K3"/>
    <mergeCell ref="A4:K4"/>
    <mergeCell ref="A5:K5"/>
    <mergeCell ref="A8:A9"/>
    <mergeCell ref="B8:C9"/>
    <mergeCell ref="D8:D9"/>
    <mergeCell ref="E8:E9"/>
    <mergeCell ref="F8:I8"/>
    <mergeCell ref="J8:J9"/>
    <mergeCell ref="K8:K9"/>
  </mergeCells>
  <pageMargins left="0.70866141732283472" right="0.39370078740157483" top="0.86614173228346458" bottom="1.67" header="0.31496062992125984" footer="0.39370078740157483"/>
  <pageSetup paperSize="9" scale="78" fitToHeight="0" orientation="portrait" r:id="rId1"/>
  <headerFooter>
    <oddFooter>&amp;R4</oddFooter>
  </headerFooter>
  <rowBreaks count="1" manualBreakCount="1">
    <brk id="66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389F5-6347-4BE1-BED4-AE3215448A60}">
  <sheetPr>
    <pageSetUpPr fitToPage="1"/>
  </sheetPr>
  <dimension ref="A1:O137"/>
  <sheetViews>
    <sheetView showGridLines="0" topLeftCell="A7" zoomScale="70" zoomScaleNormal="70" zoomScaleSheetLayoutView="100" zoomScalePageLayoutView="55" workbookViewId="0">
      <selection activeCell="B20" sqref="B20"/>
    </sheetView>
  </sheetViews>
  <sheetFormatPr defaultColWidth="8.85546875" defaultRowHeight="12.75"/>
  <cols>
    <col min="1" max="1" width="6.28515625" style="4" customWidth="1"/>
    <col min="2" max="2" width="73.28515625" style="3" customWidth="1"/>
    <col min="3" max="3" width="12" style="4" hidden="1" customWidth="1"/>
    <col min="4" max="4" width="29.7109375" style="6" hidden="1" customWidth="1"/>
    <col min="5" max="5" width="12.5703125" style="6" hidden="1" customWidth="1"/>
    <col min="6" max="6" width="29.7109375" style="6" hidden="1" customWidth="1"/>
    <col min="7" max="7" width="10.7109375" style="6" hidden="1" customWidth="1"/>
    <col min="8" max="8" width="29.7109375" style="6" hidden="1" customWidth="1"/>
    <col min="9" max="9" width="29.7109375" style="6" customWidth="1"/>
    <col min="10" max="10" width="29.140625" style="6" bestFit="1" customWidth="1"/>
    <col min="11" max="11" width="24.85546875" style="3" bestFit="1" customWidth="1"/>
    <col min="12" max="12" width="21.42578125" style="67" bestFit="1" customWidth="1"/>
    <col min="13" max="15" width="20.140625" style="3" bestFit="1" customWidth="1"/>
    <col min="16" max="16384" width="8.85546875" style="3"/>
  </cols>
  <sheetData>
    <row r="1" spans="1:12">
      <c r="A1" s="415"/>
    </row>
    <row r="2" spans="1:12">
      <c r="A2" s="416"/>
      <c r="B2" s="416"/>
      <c r="C2" s="416"/>
      <c r="D2" s="416"/>
      <c r="E2" s="416"/>
      <c r="F2" s="416"/>
      <c r="G2" s="416"/>
      <c r="H2" s="416"/>
      <c r="I2" s="416"/>
      <c r="J2" s="416"/>
    </row>
    <row r="3" spans="1:12" ht="15.75">
      <c r="A3" s="498" t="s">
        <v>0</v>
      </c>
      <c r="B3" s="498"/>
      <c r="C3" s="498"/>
      <c r="D3" s="498"/>
      <c r="E3" s="498"/>
      <c r="F3" s="498"/>
      <c r="G3" s="498"/>
      <c r="H3" s="498"/>
      <c r="I3" s="498"/>
      <c r="J3" s="498"/>
    </row>
    <row r="4" spans="1:12" ht="18">
      <c r="A4" s="499" t="s">
        <v>400</v>
      </c>
      <c r="B4" s="499"/>
      <c r="C4" s="499"/>
      <c r="D4" s="499"/>
      <c r="E4" s="499"/>
      <c r="F4" s="499"/>
      <c r="G4" s="499"/>
      <c r="H4" s="499"/>
      <c r="I4" s="499"/>
      <c r="J4" s="499"/>
    </row>
    <row r="5" spans="1:12">
      <c r="A5" s="500" t="str">
        <f>[11]LRA!A7</f>
        <v>UNTUK TAHUN YANG BERAKHIR SAMPAI DENGAN 31 DESEMBER 2022 DAN 2021</v>
      </c>
      <c r="B5" s="500"/>
      <c r="C5" s="500"/>
      <c r="D5" s="500"/>
      <c r="E5" s="500"/>
      <c r="F5" s="500"/>
      <c r="G5" s="500"/>
      <c r="H5" s="500"/>
      <c r="I5" s="500"/>
      <c r="J5" s="500"/>
    </row>
    <row r="6" spans="1:12" ht="15" customHeight="1">
      <c r="A6" s="500" t="s">
        <v>401</v>
      </c>
      <c r="B6" s="500"/>
      <c r="C6" s="500"/>
      <c r="D6" s="500"/>
      <c r="E6" s="500"/>
      <c r="F6" s="500"/>
      <c r="G6" s="500"/>
      <c r="H6" s="500"/>
      <c r="I6" s="500"/>
      <c r="J6" s="500"/>
    </row>
    <row r="7" spans="1:12" ht="13.5" thickBot="1">
      <c r="J7" s="7" t="s">
        <v>51</v>
      </c>
    </row>
    <row r="8" spans="1:12" ht="25.5" customHeight="1">
      <c r="A8" s="417" t="s">
        <v>52</v>
      </c>
      <c r="B8" s="418" t="s">
        <v>53</v>
      </c>
      <c r="C8" s="419" t="s">
        <v>54</v>
      </c>
      <c r="D8" s="84">
        <v>2022</v>
      </c>
      <c r="E8" s="85"/>
      <c r="F8" s="85"/>
      <c r="G8" s="85"/>
      <c r="H8" s="85"/>
      <c r="I8" s="85" t="s">
        <v>116</v>
      </c>
      <c r="J8" s="86" t="s">
        <v>117</v>
      </c>
      <c r="K8" s="420"/>
      <c r="L8" s="421"/>
    </row>
    <row r="9" spans="1:12">
      <c r="A9" s="94">
        <v>1</v>
      </c>
      <c r="B9" s="422" t="s">
        <v>402</v>
      </c>
      <c r="C9" s="423" t="s">
        <v>403</v>
      </c>
      <c r="D9" s="424"/>
      <c r="E9" s="425"/>
      <c r="F9" s="425"/>
      <c r="G9" s="425"/>
      <c r="H9" s="425"/>
      <c r="I9" s="425"/>
      <c r="J9" s="426"/>
    </row>
    <row r="10" spans="1:12">
      <c r="A10" s="94">
        <f>A9+1</f>
        <v>2</v>
      </c>
      <c r="B10" s="422" t="s">
        <v>404</v>
      </c>
      <c r="C10" s="427"/>
      <c r="D10" s="424"/>
      <c r="E10" s="425"/>
      <c r="F10" s="425"/>
      <c r="G10" s="425"/>
      <c r="H10" s="425"/>
      <c r="I10" s="425"/>
      <c r="J10" s="426"/>
    </row>
    <row r="11" spans="1:12">
      <c r="A11" s="94">
        <f t="shared" ref="A11:A74" si="0">A10+1</f>
        <v>3</v>
      </c>
      <c r="B11" s="428" t="s">
        <v>405</v>
      </c>
      <c r="C11" s="427"/>
      <c r="D11" s="429">
        <f>[11]LRA!E14</f>
        <v>179475181686</v>
      </c>
      <c r="E11" s="430"/>
      <c r="F11" s="430"/>
      <c r="G11" s="430"/>
      <c r="H11" s="430"/>
      <c r="I11" s="429">
        <f>[11]LRA!J14</f>
        <v>179475181686</v>
      </c>
      <c r="J11" s="431">
        <f>[11]LRA!M14</f>
        <v>144762759403</v>
      </c>
      <c r="K11" s="6"/>
    </row>
    <row r="12" spans="1:12">
      <c r="A12" s="94">
        <f t="shared" si="0"/>
        <v>4</v>
      </c>
      <c r="B12" s="428" t="s">
        <v>406</v>
      </c>
      <c r="C12" s="427"/>
      <c r="D12" s="429">
        <f>[11]LRA!E15</f>
        <v>27963807050</v>
      </c>
      <c r="E12" s="430"/>
      <c r="F12" s="430"/>
      <c r="G12" s="430"/>
      <c r="H12" s="430"/>
      <c r="I12" s="429">
        <f>[11]LRA!J15</f>
        <v>27963807050</v>
      </c>
      <c r="J12" s="431">
        <f>[11]LRA!M15</f>
        <v>26241619743</v>
      </c>
      <c r="K12" s="6"/>
    </row>
    <row r="13" spans="1:12">
      <c r="A13" s="94"/>
      <c r="B13" s="428" t="s">
        <v>407</v>
      </c>
      <c r="C13" s="427"/>
      <c r="D13" s="429">
        <f>[11]LRA!E16</f>
        <v>731439035</v>
      </c>
      <c r="E13" s="430"/>
      <c r="F13" s="430"/>
      <c r="G13" s="430"/>
      <c r="H13" s="430"/>
      <c r="I13" s="429">
        <f>[11]LRA!J16</f>
        <v>731439035</v>
      </c>
      <c r="J13" s="431"/>
      <c r="K13" s="6"/>
    </row>
    <row r="14" spans="1:12">
      <c r="A14" s="94">
        <f>A12+1</f>
        <v>5</v>
      </c>
      <c r="B14" s="428" t="s">
        <v>408</v>
      </c>
      <c r="C14" s="427"/>
      <c r="D14" s="432">
        <f>[11]LRA!E17-LAK!D52</f>
        <v>49793664947</v>
      </c>
      <c r="E14" s="433"/>
      <c r="F14" s="433"/>
      <c r="G14" s="433"/>
      <c r="H14" s="433"/>
      <c r="I14" s="432">
        <f>[11]LRA!J17-LAK!I52</f>
        <v>50005714087</v>
      </c>
      <c r="J14" s="431">
        <f>[11]LRA!M17</f>
        <v>35234055667</v>
      </c>
      <c r="K14" s="6"/>
    </row>
    <row r="15" spans="1:12">
      <c r="A15" s="94">
        <f t="shared" si="0"/>
        <v>6</v>
      </c>
      <c r="B15" s="428" t="s">
        <v>409</v>
      </c>
      <c r="C15" s="427"/>
      <c r="D15" s="429">
        <f>[11]LRA!E22</f>
        <v>99592852860.279999</v>
      </c>
      <c r="E15" s="430"/>
      <c r="F15" s="430"/>
      <c r="G15" s="430"/>
      <c r="H15" s="430"/>
      <c r="I15" s="429">
        <f>[11]LRA!J22</f>
        <v>90511788324</v>
      </c>
      <c r="J15" s="431">
        <f>[11]LRA!M22</f>
        <v>100227052412</v>
      </c>
      <c r="K15" s="6"/>
    </row>
    <row r="16" spans="1:12">
      <c r="A16" s="94">
        <f t="shared" si="0"/>
        <v>7</v>
      </c>
      <c r="B16" s="428" t="s">
        <v>410</v>
      </c>
      <c r="C16" s="427"/>
      <c r="D16" s="429">
        <f>[11]LRA!E23</f>
        <v>4661756953</v>
      </c>
      <c r="E16" s="430"/>
      <c r="F16" s="430"/>
      <c r="G16" s="430"/>
      <c r="H16" s="430"/>
      <c r="I16" s="429">
        <f>[11]LRA!J23</f>
        <v>4661756953</v>
      </c>
      <c r="J16" s="431">
        <f>[11]LRA!M23</f>
        <v>3360586617</v>
      </c>
      <c r="K16" s="6"/>
    </row>
    <row r="17" spans="1:12">
      <c r="A17" s="94">
        <f t="shared" si="0"/>
        <v>8</v>
      </c>
      <c r="B17" s="428" t="s">
        <v>411</v>
      </c>
      <c r="C17" s="427"/>
      <c r="D17" s="429">
        <f>[11]LRA!E24</f>
        <v>601656819888</v>
      </c>
      <c r="E17" s="430"/>
      <c r="F17" s="430"/>
      <c r="G17" s="430"/>
      <c r="H17" s="430"/>
      <c r="I17" s="429">
        <f>[11]LRA!J24</f>
        <v>601656819888</v>
      </c>
      <c r="J17" s="431">
        <f>[11]LRA!M24</f>
        <v>604815966000</v>
      </c>
      <c r="K17" s="6"/>
    </row>
    <row r="18" spans="1:12">
      <c r="A18" s="94">
        <f t="shared" si="0"/>
        <v>9</v>
      </c>
      <c r="B18" s="428" t="s">
        <v>412</v>
      </c>
      <c r="C18" s="427"/>
      <c r="D18" s="429">
        <f>[11]LRA!E25</f>
        <v>225941705927</v>
      </c>
      <c r="E18" s="430"/>
      <c r="F18" s="430"/>
      <c r="G18" s="430"/>
      <c r="H18" s="430"/>
      <c r="I18" s="429">
        <f>[11]LRA!J25</f>
        <v>225963701507</v>
      </c>
      <c r="J18" s="431">
        <f>[11]LRA!M25</f>
        <v>239285908624</v>
      </c>
      <c r="K18" s="6"/>
    </row>
    <row r="19" spans="1:12">
      <c r="A19" s="94">
        <f t="shared" si="0"/>
        <v>10</v>
      </c>
      <c r="B19" s="428" t="s">
        <v>413</v>
      </c>
      <c r="C19" s="427"/>
      <c r="D19" s="429">
        <v>0</v>
      </c>
      <c r="E19" s="430"/>
      <c r="F19" s="430"/>
      <c r="G19" s="430"/>
      <c r="H19" s="430"/>
      <c r="I19" s="429">
        <v>0</v>
      </c>
      <c r="J19" s="431">
        <v>0</v>
      </c>
      <c r="K19" s="6"/>
    </row>
    <row r="20" spans="1:12">
      <c r="A20" s="94">
        <f t="shared" si="0"/>
        <v>11</v>
      </c>
      <c r="B20" s="428" t="s">
        <v>414</v>
      </c>
      <c r="C20" s="427"/>
      <c r="D20" s="429">
        <f>[11]LRA!E29</f>
        <v>20663526000</v>
      </c>
      <c r="E20" s="430"/>
      <c r="F20" s="430"/>
      <c r="G20" s="430"/>
      <c r="H20" s="430"/>
      <c r="I20" s="429">
        <f>[11]LRA!J29</f>
        <v>20663526000</v>
      </c>
      <c r="J20" s="431">
        <f>SUM([11]LRA!M29:M30)</f>
        <v>7803305000</v>
      </c>
      <c r="K20" s="6"/>
    </row>
    <row r="21" spans="1:12">
      <c r="A21" s="94">
        <f t="shared" si="0"/>
        <v>12</v>
      </c>
      <c r="B21" s="428" t="s">
        <v>415</v>
      </c>
      <c r="C21" s="427"/>
      <c r="D21" s="429">
        <f>[11]LRA!E34</f>
        <v>174773244557</v>
      </c>
      <c r="E21" s="430"/>
      <c r="F21" s="430"/>
      <c r="G21" s="430"/>
      <c r="H21" s="430"/>
      <c r="I21" s="429">
        <f>[11]LRA!J34</f>
        <v>174773244557</v>
      </c>
      <c r="J21" s="431">
        <f>[11]LRA!M34</f>
        <v>175348379641</v>
      </c>
      <c r="K21" s="6"/>
    </row>
    <row r="22" spans="1:12">
      <c r="A22" s="94">
        <f t="shared" si="0"/>
        <v>13</v>
      </c>
      <c r="B22" s="428" t="s">
        <v>416</v>
      </c>
      <c r="C22" s="427"/>
      <c r="D22" s="429">
        <v>0</v>
      </c>
      <c r="E22" s="430"/>
      <c r="F22" s="430"/>
      <c r="G22" s="430"/>
      <c r="H22" s="430"/>
      <c r="I22" s="429">
        <v>0</v>
      </c>
      <c r="J22" s="431">
        <v>0</v>
      </c>
      <c r="K22" s="6"/>
    </row>
    <row r="23" spans="1:12">
      <c r="A23" s="94">
        <f t="shared" si="0"/>
        <v>14</v>
      </c>
      <c r="B23" s="428" t="s">
        <v>417</v>
      </c>
      <c r="C23" s="427"/>
      <c r="D23" s="429">
        <f>+[11]LRA!E44</f>
        <v>524382111</v>
      </c>
      <c r="E23" s="430"/>
      <c r="F23" s="430"/>
      <c r="G23" s="430"/>
      <c r="H23" s="430"/>
      <c r="I23" s="429">
        <f>+[11]LRA!J44</f>
        <v>524382111</v>
      </c>
      <c r="J23" s="431">
        <f>[11]LRA!M44</f>
        <v>83177955900</v>
      </c>
      <c r="K23" s="6"/>
    </row>
    <row r="24" spans="1:12">
      <c r="A24" s="94">
        <f t="shared" si="0"/>
        <v>15</v>
      </c>
      <c r="B24" s="428" t="s">
        <v>418</v>
      </c>
      <c r="C24" s="427"/>
      <c r="D24" s="429">
        <v>0</v>
      </c>
      <c r="E24" s="430"/>
      <c r="F24" s="430"/>
      <c r="G24" s="430"/>
      <c r="H24" s="430"/>
      <c r="I24" s="429">
        <v>0</v>
      </c>
      <c r="J24" s="431">
        <v>0</v>
      </c>
      <c r="K24" s="6"/>
    </row>
    <row r="25" spans="1:12">
      <c r="A25" s="94">
        <f t="shared" si="0"/>
        <v>16</v>
      </c>
      <c r="B25" s="428" t="s">
        <v>419</v>
      </c>
      <c r="C25" s="427"/>
      <c r="D25" s="429">
        <f>[11]LRA!E40</f>
        <v>14771142903</v>
      </c>
      <c r="E25" s="430"/>
      <c r="F25" s="430"/>
      <c r="G25" s="430"/>
      <c r="H25" s="430"/>
      <c r="I25" s="429">
        <f>[11]LRA!J40</f>
        <v>14771142903</v>
      </c>
      <c r="J25" s="431">
        <f>[11]LRA!M40</f>
        <v>46715356000</v>
      </c>
      <c r="K25" s="6"/>
    </row>
    <row r="26" spans="1:12">
      <c r="A26" s="94">
        <f t="shared" si="0"/>
        <v>17</v>
      </c>
      <c r="B26" s="434" t="s">
        <v>420</v>
      </c>
      <c r="C26" s="435"/>
      <c r="D26" s="436">
        <f>SUM(D11:D25)</f>
        <v>1400549523917.28</v>
      </c>
      <c r="E26" s="437"/>
      <c r="F26" s="437"/>
      <c r="G26" s="437"/>
      <c r="H26" s="437"/>
      <c r="I26" s="438">
        <f>SUM(I11:I25)</f>
        <v>1391702504101</v>
      </c>
      <c r="J26" s="438">
        <f>SUM(J11:J25)</f>
        <v>1466972945007</v>
      </c>
      <c r="K26" s="6">
        <f>+[11]LRA!J46</f>
        <v>1391992972995</v>
      </c>
    </row>
    <row r="27" spans="1:12">
      <c r="A27" s="94">
        <f t="shared" si="0"/>
        <v>18</v>
      </c>
      <c r="B27" s="439" t="s">
        <v>421</v>
      </c>
      <c r="C27" s="427"/>
      <c r="D27" s="429"/>
      <c r="E27" s="430"/>
      <c r="F27" s="430"/>
      <c r="G27" s="430"/>
      <c r="H27" s="430"/>
      <c r="I27" s="430"/>
      <c r="J27" s="431"/>
      <c r="K27" s="6"/>
      <c r="L27" s="440"/>
    </row>
    <row r="28" spans="1:12">
      <c r="A28" s="94">
        <f t="shared" si="0"/>
        <v>19</v>
      </c>
      <c r="B28" s="428" t="s">
        <v>422</v>
      </c>
      <c r="C28" s="427"/>
      <c r="D28" s="429">
        <f>[11]LRA!E50</f>
        <v>604609504505</v>
      </c>
      <c r="E28" s="430"/>
      <c r="F28" s="430"/>
      <c r="G28" s="430"/>
      <c r="H28" s="430"/>
      <c r="I28" s="429">
        <f>[11]LRA!J50</f>
        <v>604609504505</v>
      </c>
      <c r="J28" s="441">
        <f>[11]LRA!M50</f>
        <v>591176395285</v>
      </c>
      <c r="K28" s="6"/>
      <c r="L28" s="442"/>
    </row>
    <row r="29" spans="1:12">
      <c r="A29" s="94">
        <f t="shared" si="0"/>
        <v>20</v>
      </c>
      <c r="B29" s="428" t="s">
        <v>423</v>
      </c>
      <c r="C29" s="443"/>
      <c r="D29" s="429">
        <f>[11]LRA!E51</f>
        <v>585364219251</v>
      </c>
      <c r="E29" s="430"/>
      <c r="F29" s="430"/>
      <c r="G29" s="430"/>
      <c r="H29" s="430"/>
      <c r="I29" s="429">
        <f>[11]LRA!J51</f>
        <v>585303989251</v>
      </c>
      <c r="J29" s="441">
        <f>[11]LRA!M51</f>
        <v>526593008624</v>
      </c>
      <c r="K29" s="6"/>
      <c r="L29" s="442"/>
    </row>
    <row r="30" spans="1:12">
      <c r="A30" s="94">
        <f t="shared" si="0"/>
        <v>21</v>
      </c>
      <c r="B30" s="428" t="s">
        <v>424</v>
      </c>
      <c r="C30" s="443"/>
      <c r="D30" s="429">
        <f>[11]LRA!E52</f>
        <v>0</v>
      </c>
      <c r="E30" s="430"/>
      <c r="F30" s="430"/>
      <c r="G30" s="430"/>
      <c r="H30" s="430"/>
      <c r="I30" s="429">
        <f>[11]LRA!J52</f>
        <v>0</v>
      </c>
      <c r="J30" s="441">
        <f>[11]LRA!M52</f>
        <v>0</v>
      </c>
      <c r="K30" s="6"/>
      <c r="L30" s="442"/>
    </row>
    <row r="31" spans="1:12">
      <c r="A31" s="94">
        <f t="shared" si="0"/>
        <v>22</v>
      </c>
      <c r="B31" s="428" t="s">
        <v>425</v>
      </c>
      <c r="C31" s="427"/>
      <c r="D31" s="429">
        <f>[11]LRA!E53</f>
        <v>52127366685</v>
      </c>
      <c r="E31" s="430"/>
      <c r="F31" s="430"/>
      <c r="G31" s="430"/>
      <c r="H31" s="430"/>
      <c r="I31" s="429">
        <f>[11]LRA!J53</f>
        <v>52394824405</v>
      </c>
      <c r="J31" s="441">
        <f>[11]LRA!M53</f>
        <v>22255404134</v>
      </c>
      <c r="K31" s="6"/>
      <c r="L31" s="442"/>
    </row>
    <row r="32" spans="1:12" s="445" customFormat="1">
      <c r="A32" s="94">
        <f t="shared" si="0"/>
        <v>23</v>
      </c>
      <c r="B32" s="428" t="s">
        <v>426</v>
      </c>
      <c r="C32" s="427"/>
      <c r="D32" s="429">
        <f>[11]LRA!E54</f>
        <v>11507973000</v>
      </c>
      <c r="E32" s="430"/>
      <c r="F32" s="430"/>
      <c r="G32" s="430"/>
      <c r="H32" s="430"/>
      <c r="I32" s="429">
        <f>[11]LRA!J54</f>
        <v>11507973000</v>
      </c>
      <c r="J32" s="431">
        <f>[11]LRA!M54</f>
        <v>6995406000</v>
      </c>
      <c r="K32" s="6"/>
      <c r="L32" s="444"/>
    </row>
    <row r="33" spans="1:12" s="445" customFormat="1">
      <c r="A33" s="94">
        <f t="shared" si="0"/>
        <v>24</v>
      </c>
      <c r="B33" s="428" t="s">
        <v>427</v>
      </c>
      <c r="C33" s="427"/>
      <c r="D33" s="429">
        <f>[11]LRA!E72</f>
        <v>0</v>
      </c>
      <c r="E33" s="430"/>
      <c r="F33" s="430"/>
      <c r="G33" s="430"/>
      <c r="H33" s="430"/>
      <c r="I33" s="429">
        <f>[11]LRA!J72</f>
        <v>0</v>
      </c>
      <c r="J33" s="431">
        <f>[11]LRA!M72</f>
        <v>0</v>
      </c>
      <c r="K33" s="6"/>
      <c r="L33" s="444"/>
    </row>
    <row r="34" spans="1:12">
      <c r="A34" s="94">
        <f t="shared" si="0"/>
        <v>25</v>
      </c>
      <c r="B34" s="428" t="s">
        <v>428</v>
      </c>
      <c r="C34" s="427"/>
      <c r="D34" s="429">
        <f>[11]LRA!E67</f>
        <v>8838458742</v>
      </c>
      <c r="E34" s="430"/>
      <c r="F34" s="430"/>
      <c r="G34" s="430"/>
      <c r="H34" s="430"/>
      <c r="I34" s="429">
        <f>[11]LRA!J67</f>
        <v>8838458742</v>
      </c>
      <c r="J34" s="431">
        <f>[11]LRA!M67</f>
        <v>5210028708</v>
      </c>
      <c r="K34" s="6"/>
    </row>
    <row r="35" spans="1:12">
      <c r="A35" s="94">
        <f t="shared" si="0"/>
        <v>26</v>
      </c>
      <c r="B35" s="428" t="s">
        <v>429</v>
      </c>
      <c r="C35" s="427"/>
      <c r="D35" s="429">
        <v>0</v>
      </c>
      <c r="E35" s="430"/>
      <c r="F35" s="430"/>
      <c r="G35" s="430"/>
      <c r="H35" s="430"/>
      <c r="I35" s="429">
        <v>0</v>
      </c>
      <c r="J35" s="431">
        <v>0</v>
      </c>
      <c r="K35" s="6"/>
    </row>
    <row r="36" spans="1:12">
      <c r="A36" s="94">
        <f t="shared" si="0"/>
        <v>27</v>
      </c>
      <c r="B36" s="428" t="s">
        <v>430</v>
      </c>
      <c r="C36" s="427"/>
      <c r="D36" s="429">
        <v>0</v>
      </c>
      <c r="E36" s="430"/>
      <c r="F36" s="430"/>
      <c r="G36" s="430"/>
      <c r="H36" s="430"/>
      <c r="I36" s="429">
        <v>0</v>
      </c>
      <c r="J36" s="431">
        <v>0</v>
      </c>
      <c r="K36" s="6"/>
    </row>
    <row r="37" spans="1:12">
      <c r="A37" s="94">
        <f t="shared" si="0"/>
        <v>28</v>
      </c>
      <c r="B37" s="428" t="s">
        <v>431</v>
      </c>
      <c r="C37" s="427"/>
      <c r="D37" s="429">
        <v>0</v>
      </c>
      <c r="E37" s="430"/>
      <c r="F37" s="430"/>
      <c r="G37" s="430"/>
      <c r="H37" s="430"/>
      <c r="I37" s="429">
        <v>0</v>
      </c>
      <c r="J37" s="431">
        <v>0</v>
      </c>
      <c r="K37" s="6"/>
    </row>
    <row r="38" spans="1:12">
      <c r="A38" s="94">
        <f t="shared" si="0"/>
        <v>29</v>
      </c>
      <c r="B38" s="434" t="s">
        <v>432</v>
      </c>
      <c r="C38" s="435"/>
      <c r="D38" s="436">
        <f>SUM(D28:D37)</f>
        <v>1262447522183</v>
      </c>
      <c r="E38" s="437"/>
      <c r="F38" s="437"/>
      <c r="G38" s="437"/>
      <c r="H38" s="437"/>
      <c r="I38" s="436">
        <f>SUM(I28:I37)</f>
        <v>1262654749903</v>
      </c>
      <c r="J38" s="438">
        <f>SUM(J28:J37)</f>
        <v>1152230242751</v>
      </c>
      <c r="K38" s="6">
        <f>+[11]LRA!J69</f>
        <v>1453651289589</v>
      </c>
      <c r="L38" s="67">
        <f>+I38+I62</f>
        <v>1479901288504</v>
      </c>
    </row>
    <row r="39" spans="1:12" ht="13.5" thickBot="1">
      <c r="A39" s="94">
        <f t="shared" si="0"/>
        <v>30</v>
      </c>
      <c r="B39" s="422" t="s">
        <v>433</v>
      </c>
      <c r="C39" s="443"/>
      <c r="D39" s="446">
        <f>D26-D38</f>
        <v>138102001734.28003</v>
      </c>
      <c r="E39" s="447"/>
      <c r="F39" s="447"/>
      <c r="G39" s="447"/>
      <c r="H39" s="447"/>
      <c r="I39" s="446">
        <f>I26-I38</f>
        <v>129047754198</v>
      </c>
      <c r="J39" s="448">
        <f>J26-J38</f>
        <v>314742702256</v>
      </c>
      <c r="K39" s="6"/>
    </row>
    <row r="40" spans="1:12">
      <c r="A40" s="94">
        <f t="shared" si="0"/>
        <v>31</v>
      </c>
      <c r="B40" s="422"/>
      <c r="C40" s="443"/>
      <c r="D40" s="449"/>
      <c r="E40" s="450"/>
      <c r="F40" s="450"/>
      <c r="G40" s="450"/>
      <c r="H40" s="450"/>
      <c r="I40" s="450"/>
      <c r="J40" s="451"/>
    </row>
    <row r="41" spans="1:12">
      <c r="A41" s="94">
        <f t="shared" si="0"/>
        <v>32</v>
      </c>
      <c r="B41" s="422" t="s">
        <v>434</v>
      </c>
      <c r="C41" s="423" t="s">
        <v>435</v>
      </c>
      <c r="D41" s="429"/>
      <c r="E41" s="430"/>
      <c r="F41" s="430"/>
      <c r="G41" s="430"/>
      <c r="H41" s="430"/>
      <c r="I41" s="430"/>
      <c r="J41" s="431"/>
    </row>
    <row r="42" spans="1:12">
      <c r="A42" s="94">
        <f t="shared" si="0"/>
        <v>33</v>
      </c>
      <c r="B42" s="422" t="s">
        <v>404</v>
      </c>
      <c r="C42" s="427"/>
      <c r="D42" s="429"/>
      <c r="E42" s="430"/>
      <c r="F42" s="430"/>
      <c r="G42" s="430"/>
      <c r="H42" s="430"/>
      <c r="I42" s="430"/>
      <c r="J42" s="431"/>
    </row>
    <row r="43" spans="1:12">
      <c r="A43" s="94">
        <f t="shared" si="0"/>
        <v>34</v>
      </c>
      <c r="B43" s="452" t="s">
        <v>436</v>
      </c>
      <c r="C43" s="427"/>
      <c r="D43" s="429"/>
      <c r="E43" s="430"/>
      <c r="F43" s="430"/>
      <c r="G43" s="430"/>
      <c r="H43" s="430"/>
      <c r="I43" s="430"/>
      <c r="J43" s="431"/>
    </row>
    <row r="44" spans="1:12">
      <c r="A44" s="94">
        <f t="shared" si="0"/>
        <v>35</v>
      </c>
      <c r="B44" s="428" t="s">
        <v>437</v>
      </c>
      <c r="C44" s="427"/>
      <c r="D44" s="429">
        <v>0</v>
      </c>
      <c r="E44" s="430"/>
      <c r="F44" s="430"/>
      <c r="G44" s="430"/>
      <c r="H44" s="430"/>
      <c r="I44" s="430">
        <f t="shared" ref="I44:I51" si="1">+D44-F44+H44</f>
        <v>0</v>
      </c>
      <c r="J44" s="431">
        <v>0</v>
      </c>
    </row>
    <row r="45" spans="1:12">
      <c r="A45" s="94">
        <f t="shared" si="0"/>
        <v>36</v>
      </c>
      <c r="B45" s="428" t="s">
        <v>438</v>
      </c>
      <c r="C45" s="427"/>
      <c r="D45" s="429">
        <v>19720000</v>
      </c>
      <c r="E45" s="430"/>
      <c r="F45" s="430"/>
      <c r="G45" s="430"/>
      <c r="H45" s="430"/>
      <c r="I45" s="430">
        <f t="shared" si="1"/>
        <v>19720000</v>
      </c>
      <c r="J45" s="431">
        <v>0</v>
      </c>
    </row>
    <row r="46" spans="1:12">
      <c r="A46" s="94">
        <f t="shared" si="0"/>
        <v>37</v>
      </c>
      <c r="B46" s="428" t="s">
        <v>439</v>
      </c>
      <c r="C46" s="427"/>
      <c r="D46" s="429">
        <v>0</v>
      </c>
      <c r="E46" s="430"/>
      <c r="F46" s="430"/>
      <c r="G46" s="430"/>
      <c r="H46" s="430"/>
      <c r="I46" s="430">
        <f t="shared" si="1"/>
        <v>0</v>
      </c>
      <c r="J46" s="431">
        <v>0</v>
      </c>
    </row>
    <row r="47" spans="1:12">
      <c r="A47" s="94">
        <f t="shared" si="0"/>
        <v>38</v>
      </c>
      <c r="B47" s="428" t="s">
        <v>440</v>
      </c>
      <c r="C47" s="427"/>
      <c r="D47" s="429">
        <v>0</v>
      </c>
      <c r="E47" s="430"/>
      <c r="F47" s="430"/>
      <c r="G47" s="430"/>
      <c r="H47" s="430"/>
      <c r="I47" s="430">
        <f t="shared" si="1"/>
        <v>0</v>
      </c>
      <c r="J47" s="431">
        <v>0</v>
      </c>
    </row>
    <row r="48" spans="1:12">
      <c r="A48" s="94">
        <f t="shared" si="0"/>
        <v>39</v>
      </c>
      <c r="B48" s="428" t="s">
        <v>441</v>
      </c>
      <c r="C48" s="427"/>
      <c r="D48" s="429">
        <v>0</v>
      </c>
      <c r="E48" s="430"/>
      <c r="F48" s="430"/>
      <c r="G48" s="430"/>
      <c r="H48" s="430"/>
      <c r="I48" s="430">
        <f t="shared" si="1"/>
        <v>0</v>
      </c>
      <c r="J48" s="431">
        <v>0</v>
      </c>
    </row>
    <row r="49" spans="1:12">
      <c r="A49" s="94">
        <f t="shared" si="0"/>
        <v>40</v>
      </c>
      <c r="B49" s="428" t="s">
        <v>442</v>
      </c>
      <c r="C49" s="427"/>
      <c r="D49" s="429">
        <v>270748894</v>
      </c>
      <c r="E49" s="430"/>
      <c r="F49" s="430"/>
      <c r="G49" s="430"/>
      <c r="H49" s="430"/>
      <c r="I49" s="430">
        <f t="shared" si="1"/>
        <v>270748894</v>
      </c>
      <c r="J49" s="431">
        <v>0</v>
      </c>
    </row>
    <row r="50" spans="1:12">
      <c r="A50" s="94">
        <f t="shared" si="0"/>
        <v>41</v>
      </c>
      <c r="B50" s="452" t="s">
        <v>443</v>
      </c>
      <c r="C50" s="443"/>
      <c r="D50" s="429">
        <v>0</v>
      </c>
      <c r="E50" s="430"/>
      <c r="F50" s="430"/>
      <c r="G50" s="430"/>
      <c r="H50" s="430"/>
      <c r="I50" s="430">
        <f t="shared" si="1"/>
        <v>0</v>
      </c>
      <c r="J50" s="431">
        <v>0</v>
      </c>
    </row>
    <row r="51" spans="1:12">
      <c r="A51" s="94">
        <f t="shared" si="0"/>
        <v>42</v>
      </c>
      <c r="B51" s="452" t="s">
        <v>444</v>
      </c>
      <c r="C51" s="427"/>
      <c r="D51" s="429">
        <v>0</v>
      </c>
      <c r="E51" s="430"/>
      <c r="F51" s="430"/>
      <c r="G51" s="430"/>
      <c r="H51" s="430"/>
      <c r="I51" s="430">
        <f t="shared" si="1"/>
        <v>0</v>
      </c>
      <c r="J51" s="431">
        <v>0</v>
      </c>
    </row>
    <row r="52" spans="1:12" s="445" customFormat="1">
      <c r="A52" s="94">
        <f t="shared" si="0"/>
        <v>43</v>
      </c>
      <c r="B52" s="453" t="s">
        <v>445</v>
      </c>
      <c r="C52" s="427"/>
      <c r="D52" s="436">
        <f>SUM(D44:D51)</f>
        <v>290468894</v>
      </c>
      <c r="E52" s="437"/>
      <c r="F52" s="437"/>
      <c r="G52" s="437"/>
      <c r="H52" s="437"/>
      <c r="I52" s="436">
        <f>SUM(I44:I51)</f>
        <v>290468894</v>
      </c>
      <c r="J52" s="438">
        <f>SUM(J44:J51)</f>
        <v>0</v>
      </c>
      <c r="L52" s="444"/>
    </row>
    <row r="53" spans="1:12" s="445" customFormat="1">
      <c r="A53" s="94">
        <f t="shared" si="0"/>
        <v>44</v>
      </c>
      <c r="B53" s="454" t="s">
        <v>446</v>
      </c>
      <c r="C53" s="427"/>
      <c r="D53" s="429"/>
      <c r="E53" s="430"/>
      <c r="F53" s="430"/>
      <c r="G53" s="430"/>
      <c r="H53" s="430"/>
      <c r="I53" s="430"/>
      <c r="J53" s="431"/>
      <c r="L53" s="444"/>
    </row>
    <row r="54" spans="1:12" s="445" customFormat="1">
      <c r="A54" s="94">
        <f t="shared" si="0"/>
        <v>45</v>
      </c>
      <c r="B54" s="455" t="s">
        <v>447</v>
      </c>
      <c r="C54" s="427"/>
      <c r="D54" s="429">
        <f>[11]LRA!E58</f>
        <v>2557713360</v>
      </c>
      <c r="E54" s="430"/>
      <c r="F54" s="430"/>
      <c r="G54" s="430"/>
      <c r="H54" s="430"/>
      <c r="I54" s="429">
        <f>[11]LRA!J58</f>
        <v>2557713360</v>
      </c>
      <c r="J54" s="431">
        <f>[11]LRA!M58</f>
        <v>2237454098</v>
      </c>
      <c r="L54" s="444"/>
    </row>
    <row r="55" spans="1:12" s="445" customFormat="1">
      <c r="A55" s="94">
        <f t="shared" si="0"/>
        <v>46</v>
      </c>
      <c r="B55" s="455" t="s">
        <v>448</v>
      </c>
      <c r="C55" s="427"/>
      <c r="D55" s="429">
        <f>[11]LRA!E59</f>
        <v>47432138118</v>
      </c>
      <c r="E55" s="430"/>
      <c r="F55" s="430"/>
      <c r="G55" s="430"/>
      <c r="H55" s="430"/>
      <c r="I55" s="429">
        <f>[11]LRA!J59</f>
        <v>47432138118</v>
      </c>
      <c r="J55" s="431">
        <f>[11]LRA!M59</f>
        <v>69238629324</v>
      </c>
      <c r="L55" s="444"/>
    </row>
    <row r="56" spans="1:12">
      <c r="A56" s="94">
        <f t="shared" si="0"/>
        <v>47</v>
      </c>
      <c r="B56" s="428" t="s">
        <v>449</v>
      </c>
      <c r="C56" s="427"/>
      <c r="D56" s="429">
        <f>[11]LRA!E60</f>
        <v>57957932938</v>
      </c>
      <c r="E56" s="430"/>
      <c r="F56" s="430"/>
      <c r="G56" s="430"/>
      <c r="H56" s="430"/>
      <c r="I56" s="429">
        <f>[11]LRA!J60</f>
        <v>57957932938</v>
      </c>
      <c r="J56" s="431">
        <f>[11]LRA!M60</f>
        <v>117850442015</v>
      </c>
      <c r="L56" s="440"/>
    </row>
    <row r="57" spans="1:12">
      <c r="A57" s="94">
        <f t="shared" si="0"/>
        <v>48</v>
      </c>
      <c r="B57" s="452" t="s">
        <v>450</v>
      </c>
      <c r="C57" s="443"/>
      <c r="D57" s="432">
        <f>[11]LRA!E61</f>
        <v>71820656982</v>
      </c>
      <c r="E57" s="433"/>
      <c r="F57" s="433"/>
      <c r="G57" s="433"/>
      <c r="H57" s="433"/>
      <c r="I57" s="432">
        <f>[11]LRA!J61</f>
        <v>71820656982</v>
      </c>
      <c r="J57" s="431">
        <f>[11]LRA!M61</f>
        <v>49772578422</v>
      </c>
      <c r="L57" s="456"/>
    </row>
    <row r="58" spans="1:12">
      <c r="A58" s="94">
        <f t="shared" si="0"/>
        <v>49</v>
      </c>
      <c r="B58" s="452" t="s">
        <v>451</v>
      </c>
      <c r="C58" s="443"/>
      <c r="D58" s="429">
        <f>[11]LRA!E62</f>
        <v>11228098288</v>
      </c>
      <c r="E58" s="430"/>
      <c r="F58" s="430"/>
      <c r="G58" s="430"/>
      <c r="H58" s="430"/>
      <c r="I58" s="429">
        <f>[11]LRA!J62</f>
        <v>11228098288</v>
      </c>
      <c r="J58" s="431">
        <f>[11]LRA!M62</f>
        <v>6558862320</v>
      </c>
    </row>
    <row r="59" spans="1:12">
      <c r="A59" s="94">
        <f t="shared" si="0"/>
        <v>50</v>
      </c>
      <c r="B59" s="452" t="s">
        <v>452</v>
      </c>
      <c r="C59" s="427"/>
      <c r="D59" s="429">
        <v>0</v>
      </c>
      <c r="E59" s="430"/>
      <c r="F59" s="430"/>
      <c r="G59" s="430"/>
      <c r="H59" s="430"/>
      <c r="I59" s="429">
        <v>0</v>
      </c>
      <c r="J59" s="431">
        <f>[11]LRA!M63</f>
        <v>0</v>
      </c>
    </row>
    <row r="60" spans="1:12">
      <c r="A60" s="94">
        <f t="shared" si="0"/>
        <v>51</v>
      </c>
      <c r="B60" s="452" t="s">
        <v>453</v>
      </c>
      <c r="C60" s="427"/>
      <c r="D60" s="429">
        <f>[11]LRA!E85</f>
        <v>16250000000</v>
      </c>
      <c r="E60" s="430"/>
      <c r="F60" s="430"/>
      <c r="G60" s="430"/>
      <c r="H60" s="430"/>
      <c r="I60" s="429">
        <f>[11]LRA!J85</f>
        <v>16250000000</v>
      </c>
      <c r="J60" s="431">
        <f>[11]LRA!M85</f>
        <v>0</v>
      </c>
    </row>
    <row r="61" spans="1:12">
      <c r="A61" s="94">
        <f t="shared" si="0"/>
        <v>52</v>
      </c>
      <c r="B61" s="452" t="s">
        <v>454</v>
      </c>
      <c r="C61" s="427"/>
      <c r="D61" s="429">
        <f>[11]LRA!E86</f>
        <v>9999998915</v>
      </c>
      <c r="E61" s="430"/>
      <c r="F61" s="430"/>
      <c r="G61" s="430"/>
      <c r="H61" s="430"/>
      <c r="I61" s="429">
        <f>[11]LRA!J86</f>
        <v>9999998915</v>
      </c>
      <c r="J61" s="431">
        <f>[11]LRA!M65</f>
        <v>0</v>
      </c>
    </row>
    <row r="62" spans="1:12">
      <c r="A62" s="94">
        <f t="shared" si="0"/>
        <v>53</v>
      </c>
      <c r="B62" s="457" t="s">
        <v>455</v>
      </c>
      <c r="C62" s="427"/>
      <c r="D62" s="436">
        <f>SUM(D54:D61)</f>
        <v>217246538601</v>
      </c>
      <c r="E62" s="437"/>
      <c r="F62" s="437"/>
      <c r="G62" s="437"/>
      <c r="H62" s="437"/>
      <c r="I62" s="438">
        <f>SUM(I54:I61)</f>
        <v>217246538601</v>
      </c>
      <c r="J62" s="438">
        <f>SUM(J54:J61)</f>
        <v>245657966179</v>
      </c>
    </row>
    <row r="63" spans="1:12" ht="13.5" thickBot="1">
      <c r="A63" s="94">
        <f t="shared" si="0"/>
        <v>54</v>
      </c>
      <c r="B63" s="439" t="s">
        <v>456</v>
      </c>
      <c r="C63" s="427"/>
      <c r="D63" s="458">
        <f>D52-D62</f>
        <v>-216956069707</v>
      </c>
      <c r="E63" s="459"/>
      <c r="F63" s="459"/>
      <c r="G63" s="459"/>
      <c r="H63" s="459"/>
      <c r="I63" s="460">
        <f>I52-I62</f>
        <v>-216956069707</v>
      </c>
      <c r="J63" s="460">
        <f>J52-J62</f>
        <v>-245657966179</v>
      </c>
    </row>
    <row r="64" spans="1:12">
      <c r="A64" s="94">
        <f t="shared" si="0"/>
        <v>55</v>
      </c>
      <c r="B64" s="428"/>
      <c r="C64" s="427"/>
      <c r="D64" s="429"/>
      <c r="E64" s="430"/>
      <c r="F64" s="430"/>
      <c r="G64" s="430"/>
      <c r="H64" s="430"/>
      <c r="I64" s="430"/>
      <c r="J64" s="431"/>
    </row>
    <row r="65" spans="1:10">
      <c r="A65" s="94">
        <f t="shared" si="0"/>
        <v>56</v>
      </c>
      <c r="B65" s="439" t="s">
        <v>457</v>
      </c>
      <c r="C65" s="423" t="s">
        <v>458</v>
      </c>
      <c r="D65" s="429"/>
      <c r="E65" s="430"/>
      <c r="F65" s="430"/>
      <c r="G65" s="430"/>
      <c r="H65" s="430"/>
      <c r="I65" s="430"/>
      <c r="J65" s="431"/>
    </row>
    <row r="66" spans="1:10">
      <c r="A66" s="94">
        <f t="shared" si="0"/>
        <v>57</v>
      </c>
      <c r="B66" s="439" t="s">
        <v>404</v>
      </c>
      <c r="C66" s="427"/>
      <c r="D66" s="429">
        <v>0</v>
      </c>
      <c r="E66" s="430"/>
      <c r="F66" s="430"/>
      <c r="G66" s="430"/>
      <c r="H66" s="430"/>
      <c r="I66" s="430">
        <f t="shared" ref="I66:I77" si="2">+D66-F66+H66</f>
        <v>0</v>
      </c>
      <c r="J66" s="431">
        <v>0</v>
      </c>
    </row>
    <row r="67" spans="1:10">
      <c r="A67" s="94">
        <f t="shared" si="0"/>
        <v>58</v>
      </c>
      <c r="B67" s="428" t="s">
        <v>459</v>
      </c>
      <c r="C67" s="427"/>
      <c r="D67" s="429">
        <v>0</v>
      </c>
      <c r="E67" s="430"/>
      <c r="F67" s="430"/>
      <c r="G67" s="430"/>
      <c r="H67" s="430"/>
      <c r="I67" s="430">
        <f t="shared" si="2"/>
        <v>0</v>
      </c>
      <c r="J67" s="431">
        <v>0</v>
      </c>
    </row>
    <row r="68" spans="1:10">
      <c r="A68" s="94">
        <f t="shared" si="0"/>
        <v>59</v>
      </c>
      <c r="B68" s="428" t="s">
        <v>460</v>
      </c>
      <c r="C68" s="427"/>
      <c r="D68" s="429">
        <v>0</v>
      </c>
      <c r="E68" s="430"/>
      <c r="F68" s="430"/>
      <c r="G68" s="430"/>
      <c r="H68" s="430"/>
      <c r="I68" s="430">
        <f t="shared" si="2"/>
        <v>0</v>
      </c>
      <c r="J68" s="431">
        <v>0</v>
      </c>
    </row>
    <row r="69" spans="1:10">
      <c r="A69" s="94">
        <f t="shared" si="0"/>
        <v>60</v>
      </c>
      <c r="B69" s="428" t="s">
        <v>461</v>
      </c>
      <c r="C69" s="427"/>
      <c r="D69" s="429">
        <f>[11]LRA!E81</f>
        <v>0</v>
      </c>
      <c r="E69" s="430"/>
      <c r="F69" s="430"/>
      <c r="G69" s="430"/>
      <c r="H69" s="430"/>
      <c r="I69" s="430">
        <f t="shared" si="2"/>
        <v>0</v>
      </c>
      <c r="J69" s="431">
        <f>[11]LRA!M81</f>
        <v>0</v>
      </c>
    </row>
    <row r="70" spans="1:10">
      <c r="A70" s="94">
        <f t="shared" si="0"/>
        <v>61</v>
      </c>
      <c r="B70" s="428" t="s">
        <v>462</v>
      </c>
      <c r="C70" s="427"/>
      <c r="D70" s="429">
        <v>0</v>
      </c>
      <c r="E70" s="430"/>
      <c r="F70" s="430"/>
      <c r="G70" s="430"/>
      <c r="H70" s="430"/>
      <c r="I70" s="430">
        <f t="shared" si="2"/>
        <v>0</v>
      </c>
      <c r="J70" s="431">
        <v>0</v>
      </c>
    </row>
    <row r="71" spans="1:10">
      <c r="A71" s="94">
        <f t="shared" si="0"/>
        <v>62</v>
      </c>
      <c r="B71" s="428" t="s">
        <v>463</v>
      </c>
      <c r="C71" s="427"/>
      <c r="D71" s="429">
        <v>0</v>
      </c>
      <c r="E71" s="430"/>
      <c r="F71" s="430"/>
      <c r="G71" s="430"/>
      <c r="H71" s="430"/>
      <c r="I71" s="430">
        <f t="shared" si="2"/>
        <v>0</v>
      </c>
      <c r="J71" s="431">
        <v>0</v>
      </c>
    </row>
    <row r="72" spans="1:10">
      <c r="A72" s="94">
        <f t="shared" si="0"/>
        <v>63</v>
      </c>
      <c r="B72" s="428" t="s">
        <v>464</v>
      </c>
      <c r="C72" s="427"/>
      <c r="D72" s="429">
        <v>0</v>
      </c>
      <c r="E72" s="430"/>
      <c r="F72" s="430"/>
      <c r="G72" s="430"/>
      <c r="H72" s="430"/>
      <c r="I72" s="430">
        <f t="shared" si="2"/>
        <v>0</v>
      </c>
      <c r="J72" s="431">
        <v>0</v>
      </c>
    </row>
    <row r="73" spans="1:10">
      <c r="A73" s="94">
        <f t="shared" si="0"/>
        <v>64</v>
      </c>
      <c r="B73" s="461" t="s">
        <v>465</v>
      </c>
      <c r="C73" s="427"/>
      <c r="D73" s="429">
        <v>0</v>
      </c>
      <c r="E73" s="430"/>
      <c r="F73" s="430"/>
      <c r="G73" s="430"/>
      <c r="H73" s="430"/>
      <c r="I73" s="430">
        <f t="shared" si="2"/>
        <v>0</v>
      </c>
      <c r="J73" s="431">
        <v>0</v>
      </c>
    </row>
    <row r="74" spans="1:10">
      <c r="A74" s="94">
        <f t="shared" si="0"/>
        <v>65</v>
      </c>
      <c r="B74" s="428" t="s">
        <v>466</v>
      </c>
      <c r="C74" s="427"/>
      <c r="D74" s="429">
        <v>0</v>
      </c>
      <c r="E74" s="430"/>
      <c r="F74" s="430"/>
      <c r="G74" s="430"/>
      <c r="H74" s="430"/>
      <c r="I74" s="430">
        <f t="shared" si="2"/>
        <v>0</v>
      </c>
      <c r="J74" s="431">
        <v>0</v>
      </c>
    </row>
    <row r="75" spans="1:10">
      <c r="A75" s="94">
        <f t="shared" ref="A75:A112" si="3">A74+1</f>
        <v>66</v>
      </c>
      <c r="B75" s="428" t="s">
        <v>467</v>
      </c>
      <c r="C75" s="427"/>
      <c r="D75" s="429">
        <v>0</v>
      </c>
      <c r="E75" s="430"/>
      <c r="F75" s="430"/>
      <c r="G75" s="430"/>
      <c r="H75" s="430"/>
      <c r="I75" s="430">
        <f t="shared" si="2"/>
        <v>0</v>
      </c>
      <c r="J75" s="431">
        <v>0</v>
      </c>
    </row>
    <row r="76" spans="1:10">
      <c r="A76" s="94">
        <f t="shared" si="3"/>
        <v>67</v>
      </c>
      <c r="B76" s="428" t="s">
        <v>468</v>
      </c>
      <c r="C76" s="427"/>
      <c r="D76" s="429">
        <v>0</v>
      </c>
      <c r="E76" s="430"/>
      <c r="F76" s="430"/>
      <c r="G76" s="430"/>
      <c r="H76" s="430"/>
      <c r="I76" s="430">
        <f t="shared" si="2"/>
        <v>0</v>
      </c>
      <c r="J76" s="431">
        <v>0</v>
      </c>
    </row>
    <row r="77" spans="1:10">
      <c r="A77" s="94">
        <f t="shared" si="3"/>
        <v>68</v>
      </c>
      <c r="B77" s="428" t="s">
        <v>469</v>
      </c>
      <c r="C77" s="427"/>
      <c r="D77" s="429">
        <v>0</v>
      </c>
      <c r="E77" s="430"/>
      <c r="F77" s="430"/>
      <c r="G77" s="430"/>
      <c r="H77" s="430"/>
      <c r="I77" s="430">
        <f t="shared" si="2"/>
        <v>0</v>
      </c>
      <c r="J77" s="431">
        <v>0</v>
      </c>
    </row>
    <row r="78" spans="1:10">
      <c r="A78" s="94">
        <f t="shared" si="3"/>
        <v>69</v>
      </c>
      <c r="B78" s="462" t="s">
        <v>470</v>
      </c>
      <c r="C78" s="463"/>
      <c r="D78" s="436">
        <f>SUM(D66:D77)</f>
        <v>0</v>
      </c>
      <c r="E78" s="437"/>
      <c r="F78" s="437"/>
      <c r="G78" s="437"/>
      <c r="H78" s="437"/>
      <c r="I78" s="438">
        <f>SUM(I66:I77)</f>
        <v>0</v>
      </c>
      <c r="J78" s="438">
        <f>SUM(J66:J77)</f>
        <v>0</v>
      </c>
    </row>
    <row r="79" spans="1:10">
      <c r="A79" s="94">
        <f t="shared" si="3"/>
        <v>70</v>
      </c>
      <c r="B79" s="439" t="s">
        <v>446</v>
      </c>
      <c r="C79" s="427"/>
      <c r="D79" s="429"/>
      <c r="E79" s="430"/>
      <c r="F79" s="430"/>
      <c r="G79" s="430"/>
      <c r="H79" s="430"/>
      <c r="I79" s="430"/>
      <c r="J79" s="431"/>
    </row>
    <row r="80" spans="1:10">
      <c r="A80" s="94">
        <f t="shared" si="3"/>
        <v>71</v>
      </c>
      <c r="B80" s="428" t="s">
        <v>471</v>
      </c>
      <c r="C80" s="427"/>
      <c r="D80" s="429">
        <v>0</v>
      </c>
      <c r="E80" s="430"/>
      <c r="F80" s="430"/>
      <c r="G80" s="430"/>
      <c r="H80" s="430"/>
      <c r="I80" s="430">
        <f t="shared" ref="I80:I89" si="4">+D80-F80+H80</f>
        <v>0</v>
      </c>
      <c r="J80" s="431">
        <v>0</v>
      </c>
    </row>
    <row r="81" spans="1:12">
      <c r="A81" s="94">
        <f t="shared" si="3"/>
        <v>72</v>
      </c>
      <c r="B81" s="464" t="s">
        <v>472</v>
      </c>
      <c r="C81" s="443"/>
      <c r="D81" s="429">
        <v>0</v>
      </c>
      <c r="E81" s="430"/>
      <c r="F81" s="430"/>
      <c r="G81" s="430"/>
      <c r="H81" s="430"/>
      <c r="I81" s="430">
        <f t="shared" si="4"/>
        <v>0</v>
      </c>
      <c r="J81" s="431">
        <v>0</v>
      </c>
    </row>
    <row r="82" spans="1:12">
      <c r="A82" s="94">
        <f t="shared" si="3"/>
        <v>73</v>
      </c>
      <c r="B82" s="464" t="s">
        <v>473</v>
      </c>
      <c r="C82" s="427"/>
      <c r="D82" s="429">
        <v>0</v>
      </c>
      <c r="E82" s="430"/>
      <c r="F82" s="430"/>
      <c r="G82" s="430"/>
      <c r="H82" s="430"/>
      <c r="I82" s="430">
        <f t="shared" si="4"/>
        <v>0</v>
      </c>
      <c r="J82" s="431">
        <f>[11]LRA!M86</f>
        <v>0</v>
      </c>
    </row>
    <row r="83" spans="1:12">
      <c r="A83" s="94">
        <f t="shared" si="3"/>
        <v>74</v>
      </c>
      <c r="B83" s="465" t="s">
        <v>474</v>
      </c>
      <c r="C83" s="427"/>
      <c r="D83" s="429">
        <v>0</v>
      </c>
      <c r="E83" s="430"/>
      <c r="F83" s="430"/>
      <c r="G83" s="430"/>
      <c r="H83" s="430"/>
      <c r="I83" s="430">
        <f t="shared" si="4"/>
        <v>0</v>
      </c>
      <c r="J83" s="431">
        <v>0</v>
      </c>
    </row>
    <row r="84" spans="1:12">
      <c r="A84" s="94">
        <f t="shared" si="3"/>
        <v>75</v>
      </c>
      <c r="B84" s="428" t="s">
        <v>475</v>
      </c>
      <c r="C84" s="466"/>
      <c r="D84" s="429">
        <v>0</v>
      </c>
      <c r="E84" s="430"/>
      <c r="F84" s="430"/>
      <c r="G84" s="430"/>
      <c r="H84" s="430"/>
      <c r="I84" s="430">
        <f t="shared" si="4"/>
        <v>0</v>
      </c>
      <c r="J84" s="431">
        <v>0</v>
      </c>
    </row>
    <row r="85" spans="1:12">
      <c r="A85" s="94">
        <f t="shared" si="3"/>
        <v>76</v>
      </c>
      <c r="B85" s="428" t="s">
        <v>476</v>
      </c>
      <c r="C85" s="466"/>
      <c r="D85" s="429">
        <v>0</v>
      </c>
      <c r="E85" s="430"/>
      <c r="F85" s="430"/>
      <c r="G85" s="430"/>
      <c r="H85" s="430"/>
      <c r="I85" s="430">
        <f t="shared" si="4"/>
        <v>0</v>
      </c>
      <c r="J85" s="431">
        <v>0</v>
      </c>
    </row>
    <row r="86" spans="1:12">
      <c r="A86" s="94">
        <f t="shared" si="3"/>
        <v>77</v>
      </c>
      <c r="B86" s="428" t="s">
        <v>477</v>
      </c>
      <c r="C86" s="466"/>
      <c r="D86" s="429">
        <v>0</v>
      </c>
      <c r="E86" s="430"/>
      <c r="F86" s="430"/>
      <c r="G86" s="430"/>
      <c r="H86" s="430"/>
      <c r="I86" s="430">
        <f t="shared" si="4"/>
        <v>0</v>
      </c>
      <c r="J86" s="431">
        <v>0</v>
      </c>
    </row>
    <row r="87" spans="1:12">
      <c r="A87" s="94">
        <f t="shared" si="3"/>
        <v>78</v>
      </c>
      <c r="B87" s="428" t="s">
        <v>478</v>
      </c>
      <c r="C87" s="466"/>
      <c r="D87" s="429">
        <v>0</v>
      </c>
      <c r="E87" s="430"/>
      <c r="F87" s="430"/>
      <c r="G87" s="430"/>
      <c r="H87" s="430"/>
      <c r="I87" s="430">
        <f t="shared" si="4"/>
        <v>0</v>
      </c>
      <c r="J87" s="431">
        <v>0</v>
      </c>
    </row>
    <row r="88" spans="1:12">
      <c r="A88" s="94">
        <f t="shared" si="3"/>
        <v>79</v>
      </c>
      <c r="B88" s="428" t="s">
        <v>479</v>
      </c>
      <c r="C88" s="466"/>
      <c r="D88" s="429">
        <v>0</v>
      </c>
      <c r="E88" s="430"/>
      <c r="F88" s="430"/>
      <c r="G88" s="430"/>
      <c r="H88" s="430"/>
      <c r="I88" s="430">
        <f t="shared" si="4"/>
        <v>0</v>
      </c>
      <c r="J88" s="431">
        <v>0</v>
      </c>
    </row>
    <row r="89" spans="1:12">
      <c r="A89" s="94">
        <f t="shared" si="3"/>
        <v>80</v>
      </c>
      <c r="B89" s="428" t="s">
        <v>480</v>
      </c>
      <c r="C89" s="466"/>
      <c r="D89" s="429">
        <v>0</v>
      </c>
      <c r="E89" s="430"/>
      <c r="F89" s="430"/>
      <c r="G89" s="430"/>
      <c r="H89" s="430"/>
      <c r="I89" s="430">
        <f t="shared" si="4"/>
        <v>0</v>
      </c>
      <c r="J89" s="431">
        <v>0</v>
      </c>
    </row>
    <row r="90" spans="1:12">
      <c r="A90" s="94">
        <f t="shared" si="3"/>
        <v>81</v>
      </c>
      <c r="B90" s="434" t="s">
        <v>481</v>
      </c>
      <c r="C90" s="466"/>
      <c r="D90" s="436">
        <f>SUM(D80:D89)</f>
        <v>0</v>
      </c>
      <c r="E90" s="437"/>
      <c r="F90" s="437"/>
      <c r="G90" s="437"/>
      <c r="H90" s="437"/>
      <c r="I90" s="438">
        <f>SUM(I80:I89)</f>
        <v>0</v>
      </c>
      <c r="J90" s="438">
        <f>SUM(J80:J89)</f>
        <v>0</v>
      </c>
    </row>
    <row r="91" spans="1:12" ht="13.5" thickBot="1">
      <c r="A91" s="94">
        <f t="shared" si="3"/>
        <v>82</v>
      </c>
      <c r="B91" s="439" t="s">
        <v>482</v>
      </c>
      <c r="C91" s="466"/>
      <c r="D91" s="446">
        <f>D78-D90</f>
        <v>0</v>
      </c>
      <c r="E91" s="447"/>
      <c r="F91" s="447"/>
      <c r="G91" s="447"/>
      <c r="H91" s="447"/>
      <c r="I91" s="448">
        <f>I78-I90</f>
        <v>0</v>
      </c>
      <c r="J91" s="448">
        <f>J78-J90</f>
        <v>0</v>
      </c>
    </row>
    <row r="92" spans="1:12">
      <c r="A92" s="94">
        <f t="shared" si="3"/>
        <v>83</v>
      </c>
      <c r="B92" s="428"/>
      <c r="C92" s="466"/>
      <c r="D92" s="429"/>
      <c r="E92" s="430"/>
      <c r="F92" s="430"/>
      <c r="G92" s="430"/>
      <c r="H92" s="430"/>
      <c r="I92" s="430"/>
      <c r="J92" s="431"/>
    </row>
    <row r="93" spans="1:12">
      <c r="A93" s="94">
        <f t="shared" si="3"/>
        <v>84</v>
      </c>
      <c r="B93" s="439" t="s">
        <v>483</v>
      </c>
      <c r="C93" s="423" t="s">
        <v>484</v>
      </c>
      <c r="D93" s="429"/>
      <c r="E93" s="430"/>
      <c r="F93" s="430"/>
      <c r="G93" s="430"/>
      <c r="H93" s="430"/>
      <c r="I93" s="430"/>
      <c r="J93" s="431"/>
    </row>
    <row r="94" spans="1:12">
      <c r="A94" s="94">
        <f t="shared" si="3"/>
        <v>85</v>
      </c>
      <c r="B94" s="439" t="s">
        <v>404</v>
      </c>
      <c r="C94" s="466"/>
      <c r="D94" s="429"/>
      <c r="E94" s="430"/>
      <c r="F94" s="430"/>
      <c r="G94" s="430"/>
      <c r="H94" s="430"/>
      <c r="I94" s="430"/>
      <c r="J94" s="431"/>
    </row>
    <row r="95" spans="1:12">
      <c r="A95" s="94">
        <f t="shared" si="3"/>
        <v>86</v>
      </c>
      <c r="B95" s="428" t="s">
        <v>485</v>
      </c>
      <c r="C95" s="466"/>
      <c r="D95" s="429">
        <v>3100000</v>
      </c>
      <c r="E95" s="430"/>
      <c r="F95" s="430"/>
      <c r="G95" s="430"/>
      <c r="H95" s="430">
        <v>450000</v>
      </c>
      <c r="I95" s="430">
        <f>+D95+F95-H95</f>
        <v>2650000</v>
      </c>
      <c r="J95" s="429">
        <v>60</v>
      </c>
      <c r="L95" s="67">
        <v>120021556721</v>
      </c>
    </row>
    <row r="96" spans="1:12">
      <c r="A96" s="94">
        <f t="shared" si="3"/>
        <v>87</v>
      </c>
      <c r="B96" s="428" t="s">
        <v>486</v>
      </c>
      <c r="C96" s="466"/>
      <c r="D96" s="429">
        <f>117422780812.9-10983028</f>
        <v>117411797784.89999</v>
      </c>
      <c r="E96" s="430"/>
      <c r="F96" s="430"/>
      <c r="G96" s="430"/>
      <c r="H96" s="430"/>
      <c r="I96" s="430">
        <f>+D96-F96+H96</f>
        <v>117411797784.89999</v>
      </c>
      <c r="J96" s="431">
        <v>68801670913.009995</v>
      </c>
      <c r="L96" s="67">
        <f>L95-J115</f>
        <v>-16233028</v>
      </c>
    </row>
    <row r="97" spans="1:15">
      <c r="A97" s="467">
        <f t="shared" si="3"/>
        <v>88</v>
      </c>
      <c r="B97" s="462" t="s">
        <v>487</v>
      </c>
      <c r="C97" s="468"/>
      <c r="D97" s="469">
        <f>SUM(D95:D96)</f>
        <v>117414897784.89999</v>
      </c>
      <c r="E97" s="470"/>
      <c r="F97" s="470"/>
      <c r="G97" s="470"/>
      <c r="H97" s="470"/>
      <c r="I97" s="471">
        <f>SUM(I95:I96)</f>
        <v>117414447784.89999</v>
      </c>
      <c r="J97" s="471">
        <f>SUM(J95:J96)</f>
        <v>68801670973.009995</v>
      </c>
      <c r="L97" s="67">
        <v>10983028</v>
      </c>
    </row>
    <row r="98" spans="1:15">
      <c r="A98" s="94">
        <f t="shared" si="3"/>
        <v>89</v>
      </c>
      <c r="B98" s="439" t="s">
        <v>488</v>
      </c>
      <c r="C98" s="466"/>
      <c r="D98" s="429"/>
      <c r="E98" s="430"/>
      <c r="F98" s="430"/>
      <c r="G98" s="430"/>
      <c r="H98" s="430"/>
      <c r="I98" s="430"/>
      <c r="J98" s="431"/>
      <c r="L98" s="67">
        <f>L96+L97</f>
        <v>-5250000</v>
      </c>
    </row>
    <row r="99" spans="1:15">
      <c r="A99" s="94">
        <f>A98+1</f>
        <v>90</v>
      </c>
      <c r="B99" s="428" t="s">
        <v>489</v>
      </c>
      <c r="C99" s="466"/>
      <c r="D99" s="429">
        <v>117422780812.89999</v>
      </c>
      <c r="E99" s="430"/>
      <c r="F99" s="430"/>
      <c r="G99" s="430"/>
      <c r="H99" s="430"/>
      <c r="I99" s="430">
        <f>+D99-F99+H99</f>
        <v>117422780812.89999</v>
      </c>
      <c r="J99" s="429">
        <f>68785437885.01+6517337</f>
        <v>68791955222.009995</v>
      </c>
    </row>
    <row r="100" spans="1:15">
      <c r="A100" s="94">
        <f t="shared" si="3"/>
        <v>91</v>
      </c>
      <c r="B100" s="434" t="s">
        <v>490</v>
      </c>
      <c r="C100" s="466"/>
      <c r="D100" s="469">
        <f>SUM(D98:D99)</f>
        <v>117422780812.89999</v>
      </c>
      <c r="E100" s="470"/>
      <c r="F100" s="470"/>
      <c r="G100" s="470"/>
      <c r="H100" s="470"/>
      <c r="I100" s="471">
        <f>SUM(I98:I99)</f>
        <v>117422780812.89999</v>
      </c>
      <c r="J100" s="471">
        <f>SUM(J98:J99)</f>
        <v>68791955222.009995</v>
      </c>
    </row>
    <row r="101" spans="1:15" ht="13.5" thickBot="1">
      <c r="A101" s="94">
        <f t="shared" si="3"/>
        <v>92</v>
      </c>
      <c r="B101" s="439" t="s">
        <v>491</v>
      </c>
      <c r="C101" s="427"/>
      <c r="D101" s="458">
        <f>D95+D96-D99</f>
        <v>-7883028</v>
      </c>
      <c r="E101" s="459"/>
      <c r="F101" s="459"/>
      <c r="G101" s="459"/>
      <c r="H101" s="459"/>
      <c r="I101" s="460">
        <f>I97-I100</f>
        <v>-8333028</v>
      </c>
      <c r="J101" s="460">
        <f>J97-J100</f>
        <v>9715751</v>
      </c>
    </row>
    <row r="102" spans="1:15">
      <c r="A102" s="94">
        <f t="shared" si="3"/>
        <v>93</v>
      </c>
      <c r="B102" s="422"/>
      <c r="C102" s="466"/>
      <c r="D102" s="429"/>
      <c r="E102" s="430"/>
      <c r="F102" s="430"/>
      <c r="G102" s="430"/>
      <c r="H102" s="430"/>
      <c r="I102" s="431"/>
      <c r="J102" s="431"/>
    </row>
    <row r="103" spans="1:15">
      <c r="A103" s="94">
        <f t="shared" si="3"/>
        <v>94</v>
      </c>
      <c r="B103" s="422" t="s">
        <v>492</v>
      </c>
      <c r="C103" s="423" t="s">
        <v>493</v>
      </c>
      <c r="D103" s="472">
        <f>+D39+D63+D91+D101</f>
        <v>-78861951000.719971</v>
      </c>
      <c r="E103" s="473"/>
      <c r="F103" s="473"/>
      <c r="G103" s="473"/>
      <c r="H103" s="473"/>
      <c r="I103" s="474">
        <f>+I39+I63+I91+I101</f>
        <v>-87916648537</v>
      </c>
      <c r="J103" s="474">
        <f>+J39+J63+J91+J101</f>
        <v>69094451828</v>
      </c>
      <c r="K103" s="475"/>
    </row>
    <row r="104" spans="1:15">
      <c r="A104" s="476">
        <f t="shared" si="3"/>
        <v>95</v>
      </c>
      <c r="B104" s="422" t="s">
        <v>494</v>
      </c>
      <c r="C104" s="443"/>
      <c r="D104" s="469">
        <f>J105</f>
        <v>120037789749</v>
      </c>
      <c r="E104" s="470"/>
      <c r="F104" s="470"/>
      <c r="G104" s="470"/>
      <c r="H104" s="470"/>
      <c r="I104" s="471">
        <f>+J115</f>
        <v>120037789749</v>
      </c>
      <c r="J104" s="471">
        <v>50943337921</v>
      </c>
      <c r="K104" s="60"/>
    </row>
    <row r="105" spans="1:15">
      <c r="A105" s="94">
        <f t="shared" si="3"/>
        <v>96</v>
      </c>
      <c r="B105" s="422" t="s">
        <v>495</v>
      </c>
      <c r="C105" s="443"/>
      <c r="D105" s="469">
        <f>D103+D104</f>
        <v>41175838748.280029</v>
      </c>
      <c r="E105" s="470"/>
      <c r="F105" s="470"/>
      <c r="G105" s="470"/>
      <c r="H105" s="470"/>
      <c r="I105" s="477">
        <f>I103+I104</f>
        <v>32121141212</v>
      </c>
      <c r="J105" s="477">
        <f>J103+J104</f>
        <v>120037789749</v>
      </c>
      <c r="K105" s="6"/>
      <c r="L105" s="478"/>
      <c r="M105" s="479">
        <v>2022</v>
      </c>
      <c r="N105" s="479">
        <v>2021</v>
      </c>
      <c r="O105" s="480"/>
    </row>
    <row r="106" spans="1:15">
      <c r="A106" s="94">
        <f t="shared" si="3"/>
        <v>97</v>
      </c>
      <c r="B106" s="422" t="s">
        <v>496</v>
      </c>
      <c r="C106" s="427"/>
      <c r="D106" s="481"/>
      <c r="E106" s="482"/>
      <c r="F106" s="482"/>
      <c r="G106" s="482"/>
      <c r="H106" s="482"/>
      <c r="I106" s="482"/>
      <c r="J106" s="483"/>
      <c r="K106" s="42"/>
      <c r="L106" s="478"/>
      <c r="M106" s="478"/>
      <c r="N106" s="478"/>
      <c r="O106" s="484"/>
    </row>
    <row r="107" spans="1:15">
      <c r="A107" s="94">
        <f t="shared" si="3"/>
        <v>98</v>
      </c>
      <c r="B107" s="452" t="s">
        <v>497</v>
      </c>
      <c r="C107" s="427"/>
      <c r="D107" s="481">
        <f>[11]NERACA!E14</f>
        <v>29493769275</v>
      </c>
      <c r="E107" s="482"/>
      <c r="F107" s="482"/>
      <c r="G107" s="482"/>
      <c r="H107" s="482"/>
      <c r="I107" s="481">
        <f>[11]NERACA!J14</f>
        <v>29383630387</v>
      </c>
      <c r="J107" s="483">
        <f>[11]NERACA!K14</f>
        <v>116941566764</v>
      </c>
      <c r="K107" s="42"/>
      <c r="L107" s="478"/>
      <c r="M107" s="478"/>
      <c r="N107" s="478"/>
      <c r="O107" s="484"/>
    </row>
    <row r="108" spans="1:15">
      <c r="A108" s="94">
        <f t="shared" si="3"/>
        <v>99</v>
      </c>
      <c r="B108" s="452" t="s">
        <v>498</v>
      </c>
      <c r="C108" s="427"/>
      <c r="D108" s="481">
        <f>[11]NERACA!E15</f>
        <v>8533229</v>
      </c>
      <c r="E108" s="482"/>
      <c r="F108" s="482"/>
      <c r="G108" s="482"/>
      <c r="H108" s="482"/>
      <c r="I108" s="481">
        <f>[11]NERACA!J15</f>
        <v>8533229</v>
      </c>
      <c r="J108" s="483">
        <f>[11]NERACA!K15</f>
        <v>303730990</v>
      </c>
      <c r="K108" s="42"/>
      <c r="L108" s="478"/>
      <c r="M108" s="478"/>
      <c r="N108" s="478"/>
      <c r="O108" s="484"/>
    </row>
    <row r="109" spans="1:15">
      <c r="A109" s="94">
        <f t="shared" si="3"/>
        <v>100</v>
      </c>
      <c r="B109" s="452" t="s">
        <v>316</v>
      </c>
      <c r="C109" s="427"/>
      <c r="D109" s="481">
        <f>[11]NERACA!E16</f>
        <v>0</v>
      </c>
      <c r="E109" s="482"/>
      <c r="F109" s="482"/>
      <c r="G109" s="482"/>
      <c r="H109" s="482"/>
      <c r="I109" s="481">
        <f>[11]NERACA!J16</f>
        <v>0</v>
      </c>
      <c r="J109" s="483">
        <f>[11]NERACA!K16</f>
        <v>0</v>
      </c>
      <c r="K109" s="42"/>
      <c r="L109" s="478"/>
      <c r="M109" s="478"/>
      <c r="N109" s="478"/>
      <c r="O109" s="484"/>
    </row>
    <row r="110" spans="1:15">
      <c r="A110" s="94"/>
      <c r="B110" s="452" t="s">
        <v>317</v>
      </c>
      <c r="C110" s="427"/>
      <c r="D110" s="481">
        <f>[11]NERACA!E17</f>
        <v>2583485708</v>
      </c>
      <c r="E110" s="482"/>
      <c r="F110" s="482"/>
      <c r="G110" s="482"/>
      <c r="H110" s="482"/>
      <c r="I110" s="481">
        <f>[11]NERACA!J17</f>
        <v>2583485708</v>
      </c>
      <c r="J110" s="483"/>
      <c r="K110" s="42"/>
      <c r="L110" s="478"/>
      <c r="M110" s="478"/>
      <c r="N110" s="478"/>
      <c r="O110" s="484"/>
    </row>
    <row r="111" spans="1:15">
      <c r="A111" s="94">
        <f>A109+1</f>
        <v>101</v>
      </c>
      <c r="B111" s="452" t="s">
        <v>499</v>
      </c>
      <c r="C111" s="427"/>
      <c r="D111" s="481">
        <f>[11]NERACA!E19</f>
        <v>0</v>
      </c>
      <c r="E111" s="482"/>
      <c r="F111" s="482"/>
      <c r="G111" s="482"/>
      <c r="H111" s="482"/>
      <c r="I111" s="481">
        <f>[11]NERACA!J19</f>
        <v>0</v>
      </c>
      <c r="J111" s="483">
        <f>[11]NERACA!K19</f>
        <v>2737508967</v>
      </c>
      <c r="K111" s="42"/>
      <c r="L111" s="478"/>
      <c r="M111" s="478"/>
      <c r="N111" s="478"/>
      <c r="O111" s="484"/>
    </row>
    <row r="112" spans="1:15">
      <c r="A112" s="94">
        <f t="shared" si="3"/>
        <v>102</v>
      </c>
      <c r="B112" s="452" t="s">
        <v>318</v>
      </c>
      <c r="C112" s="427"/>
      <c r="D112" s="481">
        <f>[11]NERACA!E18</f>
        <v>636000</v>
      </c>
      <c r="E112" s="482"/>
      <c r="F112" s="482"/>
      <c r="G112" s="482"/>
      <c r="H112" s="482"/>
      <c r="I112" s="481">
        <f>[11]NERACA!J18</f>
        <v>636000</v>
      </c>
      <c r="J112" s="483">
        <f>[11]NERACA!K18</f>
        <v>29044028</v>
      </c>
      <c r="K112" s="42"/>
      <c r="L112" s="478"/>
      <c r="M112" s="478"/>
      <c r="N112" s="478"/>
      <c r="O112" s="484"/>
    </row>
    <row r="113" spans="1:15">
      <c r="A113" s="94"/>
      <c r="B113" s="452" t="s">
        <v>320</v>
      </c>
      <c r="C113" s="427"/>
      <c r="D113" s="481">
        <f>[11]NERACA!E20</f>
        <v>8350000</v>
      </c>
      <c r="E113" s="482"/>
      <c r="F113" s="482"/>
      <c r="G113" s="482"/>
      <c r="H113" s="482"/>
      <c r="I113" s="481">
        <f>[11]NERACA!J20</f>
        <v>34717000</v>
      </c>
      <c r="J113" s="483">
        <f>[11]NERACA!K20</f>
        <v>25939000</v>
      </c>
      <c r="K113" s="42"/>
      <c r="L113" s="478"/>
      <c r="M113" s="478"/>
      <c r="N113" s="478"/>
      <c r="O113" s="484"/>
    </row>
    <row r="114" spans="1:15">
      <c r="A114" s="94"/>
      <c r="B114" s="452" t="s">
        <v>322</v>
      </c>
      <c r="C114" s="427"/>
      <c r="D114" s="481">
        <f>[11]NERACA!E21</f>
        <v>9081064536.2800007</v>
      </c>
      <c r="E114" s="482"/>
      <c r="F114" s="482"/>
      <c r="G114" s="482"/>
      <c r="H114" s="482"/>
      <c r="I114" s="481">
        <f>[11]NERACA!J21</f>
        <v>0</v>
      </c>
      <c r="J114" s="483"/>
      <c r="K114" s="42"/>
      <c r="L114" s="478"/>
      <c r="M114" s="478"/>
      <c r="N114" s="478"/>
      <c r="O114" s="484"/>
    </row>
    <row r="115" spans="1:15" ht="13.5" thickBot="1">
      <c r="A115" s="485">
        <f>A112+1</f>
        <v>103</v>
      </c>
      <c r="B115" s="486" t="s">
        <v>500</v>
      </c>
      <c r="C115" s="487"/>
      <c r="D115" s="446">
        <f>SUM(D107:D114)</f>
        <v>41175838748.279999</v>
      </c>
      <c r="E115" s="447"/>
      <c r="F115" s="447"/>
      <c r="G115" s="447"/>
      <c r="H115" s="447"/>
      <c r="I115" s="446">
        <f>SUM(I107:I114)</f>
        <v>32011002324</v>
      </c>
      <c r="J115" s="488">
        <f>SUM(J107:J113)</f>
        <v>120037789749</v>
      </c>
      <c r="K115" s="6"/>
      <c r="L115" s="478" t="s">
        <v>501</v>
      </c>
      <c r="M115" s="484">
        <f>I105-I115</f>
        <v>110138888</v>
      </c>
      <c r="N115" s="484">
        <f>J105-J115</f>
        <v>0</v>
      </c>
      <c r="O115" s="480"/>
    </row>
    <row r="116" spans="1:15">
      <c r="B116" s="72"/>
      <c r="D116" s="75"/>
      <c r="E116" s="75"/>
      <c r="F116" s="75"/>
      <c r="G116" s="75"/>
      <c r="H116" s="75"/>
      <c r="I116" s="75"/>
      <c r="J116" s="75"/>
    </row>
    <row r="117" spans="1:15">
      <c r="A117" s="74"/>
      <c r="B117" s="72"/>
      <c r="D117" s="75"/>
      <c r="E117" s="75"/>
      <c r="F117" s="75"/>
      <c r="G117" s="75"/>
      <c r="H117" s="75"/>
      <c r="I117" s="75"/>
      <c r="J117" s="75"/>
    </row>
    <row r="118" spans="1:15">
      <c r="D118" s="42"/>
      <c r="E118" s="42"/>
      <c r="F118" s="42"/>
      <c r="G118" s="42"/>
      <c r="H118" s="42"/>
      <c r="I118" s="42"/>
      <c r="J118" s="73"/>
      <c r="K118" s="6"/>
      <c r="O118" s="67">
        <v>110138888</v>
      </c>
    </row>
    <row r="119" spans="1:15">
      <c r="D119" s="515"/>
      <c r="E119" s="515"/>
      <c r="F119" s="515"/>
      <c r="G119" s="515"/>
      <c r="H119" s="515"/>
      <c r="I119" s="515"/>
      <c r="J119" s="515"/>
      <c r="L119" s="67" t="e">
        <f>[11]NERACA!#REF!</f>
        <v>#REF!</v>
      </c>
      <c r="O119" s="67">
        <f>O118-M115</f>
        <v>0</v>
      </c>
    </row>
    <row r="120" spans="1:15">
      <c r="D120" s="515"/>
      <c r="E120" s="515"/>
      <c r="F120" s="515"/>
      <c r="G120" s="515"/>
      <c r="H120" s="515"/>
      <c r="I120" s="515"/>
      <c r="J120" s="515"/>
      <c r="O120" s="3">
        <v>26817000</v>
      </c>
    </row>
    <row r="121" spans="1:15">
      <c r="D121" s="76"/>
      <c r="E121" s="76"/>
      <c r="F121" s="76"/>
      <c r="G121" s="76"/>
      <c r="H121" s="76"/>
      <c r="I121" s="76"/>
      <c r="J121" s="76"/>
      <c r="O121" s="60">
        <f>O119-O120</f>
        <v>-26817000</v>
      </c>
    </row>
    <row r="122" spans="1:15">
      <c r="D122" s="76"/>
      <c r="E122" s="76"/>
      <c r="F122" s="76"/>
      <c r="G122" s="76"/>
      <c r="H122" s="76"/>
      <c r="I122" s="76"/>
      <c r="J122" s="76"/>
      <c r="M122" s="3">
        <v>6517337</v>
      </c>
    </row>
    <row r="123" spans="1:15">
      <c r="D123" s="76"/>
      <c r="E123" s="76"/>
      <c r="F123" s="76"/>
      <c r="G123" s="76"/>
      <c r="H123" s="76"/>
      <c r="I123" s="76"/>
    </row>
    <row r="124" spans="1:15">
      <c r="D124" s="76"/>
      <c r="E124" s="76"/>
      <c r="F124" s="76"/>
      <c r="G124" s="76"/>
      <c r="H124" s="76"/>
      <c r="I124" s="76"/>
    </row>
    <row r="125" spans="1:15">
      <c r="D125" s="76"/>
      <c r="E125" s="76"/>
      <c r="F125" s="76"/>
      <c r="G125" s="76"/>
      <c r="H125" s="76"/>
      <c r="I125" s="76"/>
    </row>
    <row r="126" spans="1:15">
      <c r="D126" s="515"/>
      <c r="E126" s="515"/>
      <c r="F126" s="515"/>
      <c r="G126" s="515"/>
      <c r="H126" s="515"/>
      <c r="I126" s="515"/>
      <c r="J126" s="515"/>
    </row>
    <row r="127" spans="1:15">
      <c r="D127" s="529"/>
      <c r="E127" s="529"/>
      <c r="F127" s="529"/>
      <c r="G127" s="529"/>
      <c r="H127" s="529"/>
      <c r="I127" s="529"/>
      <c r="J127" s="529"/>
    </row>
    <row r="128" spans="1:15">
      <c r="L128" s="489" t="s">
        <v>502</v>
      </c>
      <c r="M128" s="490"/>
      <c r="N128" s="490"/>
    </row>
    <row r="129" spans="12:15">
      <c r="L129" s="491" t="s">
        <v>503</v>
      </c>
      <c r="M129" s="491">
        <v>114087512472.67999</v>
      </c>
      <c r="N129" s="491">
        <v>116020407217.67999</v>
      </c>
    </row>
    <row r="130" spans="12:15">
      <c r="L130" s="491" t="s">
        <v>504</v>
      </c>
      <c r="M130" s="491"/>
      <c r="N130" s="491">
        <v>7544495182</v>
      </c>
    </row>
    <row r="131" spans="12:15">
      <c r="L131" s="491"/>
      <c r="M131" s="491"/>
      <c r="N131" s="491">
        <v>10983028</v>
      </c>
    </row>
    <row r="132" spans="12:15">
      <c r="L132" s="491" t="s">
        <v>505</v>
      </c>
      <c r="M132" s="491">
        <v>1712167492</v>
      </c>
      <c r="N132" s="491"/>
      <c r="O132" s="65">
        <f>SUM(M132:M134)</f>
        <v>5611600437</v>
      </c>
    </row>
    <row r="133" spans="12:15">
      <c r="L133" s="491"/>
      <c r="M133" s="491">
        <v>2000000000</v>
      </c>
      <c r="N133" s="491"/>
    </row>
    <row r="134" spans="12:15">
      <c r="L134" s="491"/>
      <c r="M134" s="491">
        <v>1899432945</v>
      </c>
      <c r="N134" s="491"/>
    </row>
    <row r="135" spans="12:15">
      <c r="L135" s="491" t="s">
        <v>506</v>
      </c>
      <c r="M135" s="491"/>
      <c r="N135" s="491">
        <v>3400000</v>
      </c>
    </row>
    <row r="136" spans="12:15">
      <c r="L136" s="491" t="s">
        <v>507</v>
      </c>
      <c r="M136" s="491">
        <f>M129-M132-M133-M134</f>
        <v>108475912035.67999</v>
      </c>
      <c r="N136" s="491">
        <f>N129-N130-N131+N135</f>
        <v>108468329007.67999</v>
      </c>
    </row>
    <row r="137" spans="12:15">
      <c r="L137" s="491"/>
      <c r="M137" s="492" t="s">
        <v>508</v>
      </c>
      <c r="N137" s="492" t="s">
        <v>509</v>
      </c>
    </row>
  </sheetData>
  <mergeCells count="8">
    <mergeCell ref="D126:J126"/>
    <mergeCell ref="D127:J127"/>
    <mergeCell ref="A3:J3"/>
    <mergeCell ref="A4:J4"/>
    <mergeCell ref="A5:J5"/>
    <mergeCell ref="A6:J6"/>
    <mergeCell ref="D119:J119"/>
    <mergeCell ref="D120:J120"/>
  </mergeCells>
  <pageMargins left="0.82677165354330717" right="0.31496062992125984" top="0.6692913385826772" bottom="0.82677165354330717" header="0.31496062992125984" footer="0.31496062992125984"/>
  <pageSetup paperSize="9" scale="66" firstPageNumber="5" fitToHeight="2" orientation="portrait" useFirstPageNumber="1" r:id="rId1"/>
  <headerFooter>
    <oddFooter>&amp;R7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LRA</vt:lpstr>
      <vt:lpstr>LP SAL</vt:lpstr>
      <vt:lpstr>LO</vt:lpstr>
      <vt:lpstr>LPE</vt:lpstr>
      <vt:lpstr>NERACA</vt:lpstr>
      <vt:lpstr>LAK</vt:lpstr>
      <vt:lpstr>LAK!Print_Area</vt:lpstr>
      <vt:lpstr>LO!Print_Area</vt:lpstr>
      <vt:lpstr>LPE!Print_Area</vt:lpstr>
      <vt:lpstr>LRA!Print_Area</vt:lpstr>
      <vt:lpstr>NERACA!Print_Area</vt:lpstr>
      <vt:lpstr>LAK!Print_Titles</vt:lpstr>
      <vt:lpstr>LPE!Print_Titles</vt:lpstr>
      <vt:lpstr>LRA!Print_Titles</vt:lpstr>
      <vt:lpstr>NERACA!Print_Titles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2023-06-07T06:06:50Z</cp:lastPrinted>
  <dcterms:created xsi:type="dcterms:W3CDTF">2023-06-01T03:49:22Z</dcterms:created>
  <dcterms:modified xsi:type="dcterms:W3CDTF">2023-06-07T06:08:15Z</dcterms:modified>
</cp:coreProperties>
</file>