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19\LAPRAN ADPEM 2019\juli 2019\"/>
    </mc:Choice>
  </mc:AlternateContent>
  <xr:revisionPtr revIDLastSave="0" documentId="13_ncr:1_{EA052E3F-9672-46C7-9120-8AC5A422386C}" xr6:coauthVersionLast="43" xr6:coauthVersionMax="43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FORMAT 2" sheetId="1" state="hidden" r:id="rId1"/>
    <sheet name="FORMAT 3" sheetId="2" state="hidden" r:id="rId2"/>
    <sheet name="FORMAT 5" sheetId="3" r:id="rId3"/>
    <sheet name="FORMAT 1" sheetId="4" state="hidden" r:id="rId4"/>
    <sheet name="Sheet1" sheetId="6" r:id="rId5"/>
  </sheets>
  <definedNames>
    <definedName name="_xlnm.Print_Titles" localSheetId="2">'FORMAT 5'!$9:$9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89" i="3" l="1"/>
  <c r="M73" i="3"/>
  <c r="M61" i="3"/>
  <c r="M49" i="3"/>
  <c r="M39" i="3"/>
  <c r="M33" i="3"/>
  <c r="M17" i="3"/>
  <c r="M15" i="3" l="1"/>
  <c r="M11" i="3" s="1"/>
  <c r="N11" i="3" s="1"/>
  <c r="O13" i="3"/>
  <c r="L97" i="3"/>
  <c r="L95" i="3"/>
  <c r="L93" i="3"/>
  <c r="L91" i="3"/>
  <c r="L89" i="3"/>
  <c r="L87" i="3"/>
  <c r="L85" i="3"/>
  <c r="L83" i="3"/>
  <c r="L81" i="3"/>
  <c r="L79" i="3"/>
  <c r="L77" i="3"/>
  <c r="L75" i="3"/>
  <c r="L73" i="3"/>
  <c r="L71" i="3"/>
  <c r="L69" i="3"/>
  <c r="L67" i="3"/>
  <c r="L65" i="3"/>
  <c r="L63" i="3"/>
  <c r="L61" i="3"/>
  <c r="L59" i="3"/>
  <c r="L57" i="3"/>
  <c r="L55" i="3"/>
  <c r="L53" i="3"/>
  <c r="L51" i="3"/>
  <c r="L49" i="3"/>
  <c r="L47" i="3"/>
  <c r="L45" i="3"/>
  <c r="L43" i="3"/>
  <c r="L41" i="3"/>
  <c r="L39" i="3"/>
  <c r="L37" i="3"/>
  <c r="L35" i="3"/>
  <c r="L33" i="3"/>
  <c r="L31" i="3"/>
  <c r="L29" i="3"/>
  <c r="L27" i="3"/>
  <c r="L25" i="3"/>
  <c r="L23" i="3"/>
  <c r="L21" i="3"/>
  <c r="L19" i="3"/>
  <c r="L17" i="3"/>
  <c r="L15" i="3"/>
  <c r="L13" i="3"/>
  <c r="L11" i="3"/>
  <c r="K71" i="3"/>
  <c r="K67" i="3"/>
  <c r="K65" i="3"/>
  <c r="K63" i="3"/>
  <c r="K61" i="3"/>
  <c r="K55" i="3"/>
  <c r="K49" i="3"/>
  <c r="K47" i="3"/>
  <c r="K43" i="3"/>
  <c r="K39" i="3"/>
  <c r="K35" i="3"/>
  <c r="K33" i="3"/>
  <c r="K29" i="3"/>
  <c r="K23" i="3"/>
  <c r="K21" i="3"/>
  <c r="K17" i="3"/>
  <c r="K19" i="3"/>
  <c r="G8" i="6" l="1"/>
  <c r="G7" i="6"/>
  <c r="H8" i="6"/>
  <c r="C8" i="6"/>
  <c r="D7" i="6"/>
  <c r="C7" i="6"/>
  <c r="N15" i="6"/>
  <c r="M15" i="6"/>
  <c r="L15" i="6"/>
  <c r="K15" i="6"/>
  <c r="J15" i="6"/>
  <c r="I15" i="6"/>
  <c r="H15" i="6"/>
  <c r="G15" i="6"/>
  <c r="F15" i="6"/>
  <c r="E15" i="6"/>
  <c r="D15" i="6"/>
  <c r="C15" i="6"/>
  <c r="C16" i="6" s="1"/>
  <c r="C17" i="6" s="1"/>
  <c r="B14" i="6"/>
  <c r="K6" i="6"/>
  <c r="J6" i="6"/>
  <c r="I6" i="6"/>
  <c r="H6" i="6"/>
  <c r="G6" i="6"/>
  <c r="F6" i="6"/>
  <c r="E6" i="6"/>
  <c r="D6" i="6"/>
  <c r="C6" i="6"/>
  <c r="B5" i="6"/>
  <c r="S25" i="3"/>
  <c r="R29" i="3"/>
  <c r="R25" i="3"/>
  <c r="R21" i="3"/>
  <c r="S21" i="3" s="1"/>
  <c r="R19" i="3"/>
  <c r="S19" i="3" s="1"/>
  <c r="R13" i="3"/>
  <c r="S13" i="3" s="1"/>
  <c r="R97" i="3"/>
  <c r="S97" i="3" s="1"/>
  <c r="Q13" i="3"/>
  <c r="P51" i="3"/>
  <c r="O97" i="3"/>
  <c r="P97" i="3" s="1"/>
  <c r="O65" i="3"/>
  <c r="P65" i="3" s="1"/>
  <c r="O57" i="3"/>
  <c r="P57" i="3" s="1"/>
  <c r="O51" i="3"/>
  <c r="O47" i="3"/>
  <c r="P47" i="3" s="1"/>
  <c r="N13" i="3"/>
  <c r="K97" i="3"/>
  <c r="K95" i="3"/>
  <c r="K93" i="3"/>
  <c r="K91" i="3"/>
  <c r="K87" i="3"/>
  <c r="K85" i="3"/>
  <c r="K83" i="3"/>
  <c r="K81" i="3"/>
  <c r="K79" i="3"/>
  <c r="K77" i="3"/>
  <c r="K75" i="3"/>
  <c r="K69" i="3"/>
  <c r="K59" i="3"/>
  <c r="K57" i="3"/>
  <c r="K53" i="3"/>
  <c r="K51" i="3"/>
  <c r="K45" i="3"/>
  <c r="K41" i="3"/>
  <c r="K37" i="3"/>
  <c r="K31" i="3"/>
  <c r="K27" i="3"/>
  <c r="K25" i="3"/>
  <c r="K11" i="3"/>
  <c r="D16" i="6" l="1"/>
  <c r="D17" i="6" s="1"/>
  <c r="D8" i="6"/>
  <c r="E7" i="6"/>
  <c r="E8" i="6" s="1"/>
  <c r="E16" i="6"/>
  <c r="E17" i="6" s="1"/>
  <c r="F16" i="6" l="1"/>
  <c r="F7" i="6"/>
  <c r="F8" i="6" l="1"/>
  <c r="F17" i="6"/>
  <c r="G16" i="6"/>
  <c r="H7" i="6" l="1"/>
  <c r="G17" i="6"/>
  <c r="H16" i="6"/>
  <c r="H17" i="6" l="1"/>
  <c r="I16" i="6"/>
  <c r="I7" i="6"/>
  <c r="I8" i="6" l="1"/>
  <c r="J7" i="6"/>
  <c r="I17" i="6"/>
  <c r="J16" i="6"/>
  <c r="P13" i="3"/>
  <c r="J17" i="6" l="1"/>
  <c r="K16" i="6"/>
  <c r="J8" i="6"/>
  <c r="K7" i="6"/>
  <c r="K8" i="6" s="1"/>
  <c r="K17" i="6" l="1"/>
  <c r="L16" i="6"/>
  <c r="L17" i="6" l="1"/>
  <c r="M16" i="6"/>
  <c r="M17" i="6" l="1"/>
  <c r="N16" i="6"/>
  <c r="N17" i="6" s="1"/>
  <c r="S91" i="3" l="1"/>
  <c r="S83" i="3"/>
  <c r="S81" i="3"/>
  <c r="S75" i="3"/>
  <c r="S67" i="3"/>
  <c r="S65" i="3"/>
  <c r="S57" i="3"/>
  <c r="S51" i="3"/>
  <c r="S47" i="3"/>
  <c r="S41" i="3"/>
  <c r="S29" i="3"/>
  <c r="R95" i="3"/>
  <c r="S95" i="3" s="1"/>
  <c r="R93" i="3"/>
  <c r="S93" i="3" s="1"/>
  <c r="R91" i="3"/>
  <c r="R87" i="3"/>
  <c r="S87" i="3" s="1"/>
  <c r="R85" i="3"/>
  <c r="S85" i="3" s="1"/>
  <c r="R83" i="3"/>
  <c r="R81" i="3"/>
  <c r="R79" i="3"/>
  <c r="S79" i="3" s="1"/>
  <c r="R77" i="3"/>
  <c r="S77" i="3" s="1"/>
  <c r="R75" i="3"/>
  <c r="R71" i="3"/>
  <c r="S71" i="3" s="1"/>
  <c r="R69" i="3"/>
  <c r="S69" i="3" s="1"/>
  <c r="R67" i="3"/>
  <c r="R65" i="3"/>
  <c r="R63" i="3"/>
  <c r="S63" i="3" s="1"/>
  <c r="R59" i="3"/>
  <c r="S59" i="3" s="1"/>
  <c r="R57" i="3"/>
  <c r="R55" i="3"/>
  <c r="S55" i="3" s="1"/>
  <c r="R53" i="3"/>
  <c r="S53" i="3" s="1"/>
  <c r="R51" i="3"/>
  <c r="R47" i="3"/>
  <c r="R45" i="3"/>
  <c r="S45" i="3" s="1"/>
  <c r="R43" i="3"/>
  <c r="S43" i="3" s="1"/>
  <c r="R41" i="3"/>
  <c r="R37" i="3"/>
  <c r="S37" i="3" s="1"/>
  <c r="R35" i="3"/>
  <c r="S35" i="3" s="1"/>
  <c r="R31" i="3"/>
  <c r="S31" i="3" s="1"/>
  <c r="R27" i="3"/>
  <c r="S27" i="3" s="1"/>
  <c r="R23" i="3"/>
  <c r="S23" i="3" s="1"/>
  <c r="N59" i="3"/>
  <c r="Q59" i="3" s="1"/>
  <c r="O95" i="3"/>
  <c r="P95" i="3" s="1"/>
  <c r="O93" i="3"/>
  <c r="P93" i="3" s="1"/>
  <c r="O91" i="3"/>
  <c r="P91" i="3" s="1"/>
  <c r="O87" i="3"/>
  <c r="P87" i="3" s="1"/>
  <c r="O85" i="3"/>
  <c r="P85" i="3" s="1"/>
  <c r="O83" i="3"/>
  <c r="P83" i="3" s="1"/>
  <c r="O81" i="3"/>
  <c r="P81" i="3" s="1"/>
  <c r="O79" i="3"/>
  <c r="P79" i="3" s="1"/>
  <c r="O77" i="3"/>
  <c r="P77" i="3" s="1"/>
  <c r="O75" i="3"/>
  <c r="P75" i="3" s="1"/>
  <c r="O71" i="3"/>
  <c r="P71" i="3" s="1"/>
  <c r="O69" i="3"/>
  <c r="P69" i="3" s="1"/>
  <c r="O67" i="3"/>
  <c r="P67" i="3" s="1"/>
  <c r="O63" i="3"/>
  <c r="P63" i="3" s="1"/>
  <c r="O59" i="3"/>
  <c r="P59" i="3" s="1"/>
  <c r="O55" i="3"/>
  <c r="P55" i="3" s="1"/>
  <c r="O53" i="3"/>
  <c r="P53" i="3" s="1"/>
  <c r="O45" i="3"/>
  <c r="P45" i="3" s="1"/>
  <c r="O43" i="3"/>
  <c r="P43" i="3" s="1"/>
  <c r="O41" i="3"/>
  <c r="P41" i="3" s="1"/>
  <c r="O37" i="3" l="1"/>
  <c r="P37" i="3" s="1"/>
  <c r="O35" i="3"/>
  <c r="P35" i="3" s="1"/>
  <c r="O31" i="3"/>
  <c r="P31" i="3" s="1"/>
  <c r="O29" i="3"/>
  <c r="P29" i="3" s="1"/>
  <c r="O27" i="3"/>
  <c r="P27" i="3" s="1"/>
  <c r="O25" i="3"/>
  <c r="P25" i="3" s="1"/>
  <c r="O23" i="3"/>
  <c r="P23" i="3" s="1"/>
  <c r="O21" i="3"/>
  <c r="P21" i="3" s="1"/>
  <c r="O19" i="3"/>
  <c r="P19" i="3" s="1"/>
  <c r="N97" i="3"/>
  <c r="Q97" i="3" s="1"/>
  <c r="N95" i="3"/>
  <c r="Q95" i="3" s="1"/>
  <c r="N93" i="3"/>
  <c r="Q93" i="3" s="1"/>
  <c r="N91" i="3"/>
  <c r="Q91" i="3" s="1"/>
  <c r="N87" i="3"/>
  <c r="Q87" i="3" s="1"/>
  <c r="N85" i="3"/>
  <c r="Q85" i="3" s="1"/>
  <c r="N83" i="3"/>
  <c r="Q83" i="3" s="1"/>
  <c r="N81" i="3"/>
  <c r="Q81" i="3" s="1"/>
  <c r="N79" i="3"/>
  <c r="Q79" i="3" s="1"/>
  <c r="N77" i="3"/>
  <c r="Q77" i="3" s="1"/>
  <c r="N75" i="3"/>
  <c r="Q75" i="3" s="1"/>
  <c r="N71" i="3"/>
  <c r="Q71" i="3" s="1"/>
  <c r="N69" i="3"/>
  <c r="Q69" i="3" s="1"/>
  <c r="N67" i="3"/>
  <c r="Q67" i="3" s="1"/>
  <c r="N65" i="3"/>
  <c r="Q65" i="3" s="1"/>
  <c r="N63" i="3"/>
  <c r="Q63" i="3" s="1"/>
  <c r="N57" i="3"/>
  <c r="Q57" i="3" s="1"/>
  <c r="N55" i="3"/>
  <c r="Q55" i="3" s="1"/>
  <c r="N53" i="3"/>
  <c r="Q53" i="3" s="1"/>
  <c r="N51" i="3"/>
  <c r="Q51" i="3" s="1"/>
  <c r="N47" i="3"/>
  <c r="Q47" i="3" s="1"/>
  <c r="N45" i="3"/>
  <c r="Q45" i="3" s="1"/>
  <c r="N43" i="3"/>
  <c r="Q43" i="3" s="1"/>
  <c r="N41" i="3"/>
  <c r="Q41" i="3" s="1"/>
  <c r="N37" i="3"/>
  <c r="Q37" i="3" s="1"/>
  <c r="N35" i="3"/>
  <c r="Q35" i="3" s="1"/>
  <c r="N31" i="3"/>
  <c r="Q31" i="3" s="1"/>
  <c r="N29" i="3"/>
  <c r="Q29" i="3" s="1"/>
  <c r="N27" i="3"/>
  <c r="Q27" i="3" s="1"/>
  <c r="N25" i="3"/>
  <c r="Q25" i="3" s="1"/>
  <c r="N23" i="3"/>
  <c r="Q23" i="3" s="1"/>
  <c r="N21" i="3"/>
  <c r="Q21" i="3" s="1"/>
  <c r="N19" i="3"/>
  <c r="Q19" i="3" s="1"/>
  <c r="M99" i="3" l="1"/>
  <c r="O61" i="3"/>
  <c r="O73" i="3"/>
  <c r="N73" i="3"/>
  <c r="I89" i="3"/>
  <c r="I73" i="3"/>
  <c r="I61" i="3"/>
  <c r="W51" i="3"/>
  <c r="I49" i="3"/>
  <c r="I39" i="3"/>
  <c r="I33" i="3"/>
  <c r="I17" i="3"/>
  <c r="AA12" i="2"/>
  <c r="Z12" i="2"/>
  <c r="X12" i="2"/>
  <c r="V12" i="2"/>
  <c r="T12" i="2"/>
  <c r="R12" i="2"/>
  <c r="P12" i="2"/>
  <c r="N12" i="2"/>
  <c r="L12" i="2"/>
  <c r="J12" i="2"/>
  <c r="H12" i="2"/>
  <c r="F12" i="2"/>
  <c r="D12" i="2"/>
  <c r="AA10" i="2"/>
  <c r="Z10" i="2"/>
  <c r="X10" i="2"/>
  <c r="V10" i="2"/>
  <c r="T10" i="2"/>
  <c r="R10" i="2"/>
  <c r="P10" i="2"/>
  <c r="N10" i="2"/>
  <c r="L10" i="2"/>
  <c r="J10" i="2"/>
  <c r="H10" i="2"/>
  <c r="F10" i="2"/>
  <c r="D10" i="2"/>
  <c r="AB10" i="2" s="1"/>
  <c r="K89" i="3" l="1"/>
  <c r="R89" i="3"/>
  <c r="S89" i="3" s="1"/>
  <c r="R17" i="3"/>
  <c r="S17" i="3" s="1"/>
  <c r="I99" i="3"/>
  <c r="I15" i="3" s="1"/>
  <c r="O17" i="3"/>
  <c r="P17" i="3" s="1"/>
  <c r="R49" i="3"/>
  <c r="S49" i="3" s="1"/>
  <c r="N49" i="3"/>
  <c r="N17" i="3"/>
  <c r="Q17" i="3" s="1"/>
  <c r="N89" i="3"/>
  <c r="O49" i="3"/>
  <c r="R33" i="3"/>
  <c r="S33" i="3" s="1"/>
  <c r="O33" i="3"/>
  <c r="N33" i="3"/>
  <c r="Q33" i="3" s="1"/>
  <c r="P61" i="3"/>
  <c r="R61" i="3"/>
  <c r="S61" i="3" s="1"/>
  <c r="N61" i="3"/>
  <c r="O99" i="3"/>
  <c r="O89" i="3"/>
  <c r="P89" i="3" s="1"/>
  <c r="R39" i="3"/>
  <c r="S39" i="3" s="1"/>
  <c r="K73" i="3"/>
  <c r="Q73" i="3" s="1"/>
  <c r="P73" i="3"/>
  <c r="R73" i="3"/>
  <c r="S73" i="3" s="1"/>
  <c r="N39" i="3"/>
  <c r="O15" i="3"/>
  <c r="P15" i="3" s="1"/>
  <c r="O39" i="3"/>
  <c r="AB12" i="2"/>
  <c r="O11" i="3" l="1"/>
  <c r="P11" i="3" s="1"/>
  <c r="Q61" i="3"/>
  <c r="R15" i="3"/>
  <c r="S15" i="3" s="1"/>
  <c r="I11" i="3"/>
  <c r="R11" i="3" s="1"/>
  <c r="S11" i="3" s="1"/>
  <c r="P33" i="3"/>
  <c r="P49" i="3"/>
  <c r="Q49" i="3"/>
  <c r="N15" i="3"/>
  <c r="Q15" i="3" s="1"/>
  <c r="P39" i="3"/>
  <c r="Q39" i="3"/>
  <c r="N99" i="3"/>
  <c r="Q89" i="3"/>
  <c r="Q11" i="3" l="1"/>
</calcChain>
</file>

<file path=xl/sharedStrings.xml><?xml version="1.0" encoding="utf-8"?>
<sst xmlns="http://schemas.openxmlformats.org/spreadsheetml/2006/main" count="261" uniqueCount="139">
  <si>
    <t>FORMAT 2. Penetapan Target Keuangan dan Fisik Per Kegiatan TA 2018</t>
  </si>
  <si>
    <t>NAMA KEGIATAN  :</t>
  </si>
  <si>
    <t>NAMA PPTK  :</t>
  </si>
  <si>
    <t>PENETAPAN TARGET KEUANGAN DAN FISIK PER KEGIATAN</t>
  </si>
  <si>
    <t>BULAN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</si>
  <si>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</si>
  <si>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</si>
  <si>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</si>
  <si>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</si>
  <si>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</si>
  <si>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</si>
  <si>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</si>
  <si>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</si>
  <si>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</si>
  <si>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</si>
  <si>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</si>
  <si>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</si>
  <si>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Rp</t>
  </si>
  <si>
    <t>%</t>
  </si>
  <si>
    <t>CAPAIAN 2017</t>
  </si>
  <si>
    <t>Keuangan</t>
  </si>
  <si>
    <t>Fisik</t>
  </si>
  <si>
    <t>TARGET 2018</t>
  </si>
  <si>
    <t>PPTK</t>
  </si>
  <si>
    <t>(………………………………………..)</t>
  </si>
  <si>
    <t>FORMAT 3. Rekapitulasi Penetapan Target Keuangan dan Fisik Per SKPD TA. 2018</t>
  </si>
  <si>
    <t>OPD    :</t>
  </si>
  <si>
    <t>DINAS TENAGA KERJA DAN TRANSMIGRASI KOTA SERANG</t>
  </si>
  <si>
    <t>PENETAPAN TARGET KEUANGAN DAN FISIK PER OPD</t>
  </si>
  <si>
    <t>OPD   : DINAS TENAGA KERJA DAN TRANSMIGRASI KOTA SERANG</t>
  </si>
  <si>
    <t>PAGU ANGGARAN</t>
  </si>
  <si>
    <t>SUMBER DANA</t>
  </si>
  <si>
    <t>Selisih (%)</t>
  </si>
  <si>
    <t>Sisa Anggaran</t>
  </si>
  <si>
    <t xml:space="preserve">REALISASI </t>
  </si>
  <si>
    <t>Fisik %</t>
  </si>
  <si>
    <t>Program Pelayanan dan Kapasitas Aparatur</t>
  </si>
  <si>
    <t>APBD KOTA</t>
  </si>
  <si>
    <t>Pelayanan Administrasi Perkantoran</t>
  </si>
  <si>
    <t>Pengadaan Sarana dan Prasarana Kantor</t>
  </si>
  <si>
    <t>Pemeliharaan Sarana dan Prasarana Kantor</t>
  </si>
  <si>
    <t>Penyediaan Dokumentasi, Informatika dan Komunikasi OPD</t>
  </si>
  <si>
    <t>Pengelolaan Barang Milik Daerah</t>
  </si>
  <si>
    <t>Penyediaan makanan dan minuman</t>
  </si>
  <si>
    <t>Rapat-rapat koordinasi dan konsultasi dalam dan keluar daerah</t>
  </si>
  <si>
    <t>Program Pengelolaan dan Pelaporan Keuangan</t>
  </si>
  <si>
    <t>Penyusunan Pelaporan Keuangan Triwulanan dan Semesteran</t>
  </si>
  <si>
    <t>Penyusunan Pelaporan Keuangan Akhir Tahun</t>
  </si>
  <si>
    <t>Program Peningkatan Perencanaan, Pengendalian dan Pelaporan Capaian Kinerja</t>
  </si>
  <si>
    <t>Penyusunan Dokumen Perencanaan Perangkat Daerah</t>
  </si>
  <si>
    <t>Penyusunan Rencana Kerja dan Anggaran Perangkat Daerah</t>
  </si>
  <si>
    <t>Pengendalian dan Evaluasi Kinerja</t>
  </si>
  <si>
    <t>Penyusunan Pelaporan Capaian Kinerja Tahunan Perangkat Daerah</t>
  </si>
  <si>
    <t>Program Peningkatan Kualitas dan Produktivitas Tenaga Kerja</t>
  </si>
  <si>
    <t>Pembinaan Lembaga Pelatihan Kerja</t>
  </si>
  <si>
    <t>Peningkatan Produktivitas Tenaga Kerja</t>
  </si>
  <si>
    <t>Pembinaan dan Konsultasi Perusahaan Kecil</t>
  </si>
  <si>
    <t xml:space="preserve">Pendidikan dan Pelatihan Keterampilan bagi Pencari Kerja </t>
  </si>
  <si>
    <t>Penyiapan Tenaga Kerja Siap Pakai</t>
  </si>
  <si>
    <t>Program Penempatan Tenaga Kerja dan Perluasan Kesempatan Kerja</t>
  </si>
  <si>
    <t xml:space="preserve">Penyusunan Data Base Tenaga Kerja </t>
  </si>
  <si>
    <t>Pembinaan Kelembagaan Penyedia Tenaga Kerja</t>
  </si>
  <si>
    <t>Penyebarluasan Informasi Bursa Tenaga Kerja</t>
  </si>
  <si>
    <t>Pembinaan Kelembagaan Penyalur Tenaga Kerja</t>
  </si>
  <si>
    <t>Fasilitasi Pelatihan Kewirausahaan Berbasis Masyarakat</t>
  </si>
  <si>
    <t>Program Pembinaan Hubungan Industrial dan Peningkatan Jaminan Sosial Ketenagakerjaan</t>
  </si>
  <si>
    <t>Pelaksanaan Peringatan Hari Buruh Internasional</t>
  </si>
  <si>
    <t>Pengelolaan Kelembagaan dan Pemasyarakatan Hubungan Industrial</t>
  </si>
  <si>
    <t>Konsolidasi Pelaksanaan Peningkatan Intensitas Pencegahan PHK dan Penyelesaian Hubungan industrial</t>
  </si>
  <si>
    <t>Penyusunan dan Perumusan UMK</t>
  </si>
  <si>
    <t>Peningkatan Penerapan Pengupahan dan Jaminan Sosial Tenaga Kerja</t>
  </si>
  <si>
    <t>Monitoring, Evaluasi dan Pelaporan Hubungan Industrial</t>
  </si>
  <si>
    <t>Pengelolaan Persyaratan Kerja, Kesejahteraan dan Analisis Diskriminasi</t>
  </si>
  <si>
    <t>Program Penyelenggaraan Transmigrasi</t>
  </si>
  <si>
    <t>Penyuluhan Program Transmigrasi</t>
  </si>
  <si>
    <t>Peningkatan Sumber Daya Manusia Bagi Calon Transmigrasn</t>
  </si>
  <si>
    <t>Pembinaan Transmigran yang sudah ditempatkan</t>
  </si>
  <si>
    <t>Pemindahan dan Penempatan Calon Transmigran</t>
  </si>
  <si>
    <t>JUMLAH</t>
  </si>
  <si>
    <t xml:space="preserve"> KEPALA DINAS</t>
  </si>
  <si>
    <t xml:space="preserve">TENAGA KERJA DAN TRANSMIGRASI </t>
  </si>
  <si>
    <t>KOTA SERANG</t>
  </si>
  <si>
    <t>Drs. H. AKHMAD BENBELA</t>
  </si>
  <si>
    <t>Pembina Utama Muda/ IV.c</t>
  </si>
  <si>
    <t>NIP. 19620613 198503 1 013</t>
  </si>
  <si>
    <t>STRUKTUR APBD DISNAKERTRANS KOTA SERANG TA 2018</t>
  </si>
  <si>
    <t>TOTAL ANGGARAN (Rp)</t>
  </si>
  <si>
    <t>JUMLAH KEGIATAN</t>
  </si>
  <si>
    <t>NAMA PEJABAT PENGHUBUNG PEMBANTU</t>
  </si>
  <si>
    <t>NO TELP/HP</t>
  </si>
  <si>
    <t>Drs. HERI HADI</t>
  </si>
  <si>
    <t>(0254) 8243012</t>
  </si>
  <si>
    <t>BELANJA TIDAK LANGSUNG (Rp)</t>
  </si>
  <si>
    <t>BELANJA LANGSUNG (Rp)</t>
  </si>
  <si>
    <t>PEGAWAI (Rp)</t>
  </si>
  <si>
    <t>NON PEGAWAI (Rp)</t>
  </si>
  <si>
    <t>HIBAH</t>
  </si>
  <si>
    <t>BANSOS</t>
  </si>
  <si>
    <t>BARANG JASA (Rp)</t>
  </si>
  <si>
    <t>MODAL (Rp)</t>
  </si>
  <si>
    <t>……………</t>
  </si>
  <si>
    <t>PAKET</t>
  </si>
  <si>
    <t>PERJALANAN DINAS (Rp)</t>
  </si>
  <si>
    <t>NON PERJALANAN DINAS (Rp)</t>
  </si>
  <si>
    <t>AKOMODASI</t>
  </si>
  <si>
    <t>NO</t>
  </si>
  <si>
    <t>LAPORAN REKAPITULASI KEMAJUAN PELAKSANAAN KEGIATAN ORGANISASI PERANGKAT DAERAH</t>
  </si>
  <si>
    <t>APBD KOTA SERANG TAHUN ANGGARAN 2019</t>
  </si>
  <si>
    <t>RENCANA</t>
  </si>
  <si>
    <t>Keuangan (%)</t>
  </si>
  <si>
    <t>Rp.</t>
  </si>
  <si>
    <t>URAIAN</t>
  </si>
  <si>
    <t>9 =7:3X100</t>
  </si>
  <si>
    <t>12 (3 - 7)</t>
  </si>
  <si>
    <t>Kendala</t>
  </si>
  <si>
    <t>Ket</t>
  </si>
  <si>
    <t>10 = Keu      (9-6)</t>
  </si>
  <si>
    <t>BELANJA</t>
  </si>
  <si>
    <t>BELANJA TIDAK LANGSUNG</t>
  </si>
  <si>
    <t>BELANJA LANGSUNG</t>
  </si>
  <si>
    <t>I</t>
  </si>
  <si>
    <t>II</t>
  </si>
  <si>
    <t>III</t>
  </si>
  <si>
    <t>IV</t>
  </si>
  <si>
    <t>V</t>
  </si>
  <si>
    <t>VI</t>
  </si>
  <si>
    <t>VII</t>
  </si>
  <si>
    <t>11 = Fis          (8-5)</t>
  </si>
  <si>
    <t>pagu anggaran</t>
  </si>
  <si>
    <t>pembagian tw'</t>
  </si>
  <si>
    <t>akumulasi</t>
  </si>
  <si>
    <t>BTL</t>
  </si>
  <si>
    <t>BL</t>
  </si>
  <si>
    <t>CATATAN :</t>
  </si>
  <si>
    <t>UNTUK MENGETAHUI RENCANA FISIK % DAN RENCANA KEUANGAN DI LIAT DARI DPA JUMLAHNYA BERAPA DARI HASIL TRWIULAN 1 S/D 2 :</t>
  </si>
  <si>
    <t>Ket : 607.441.159 DAPET DARI TRIWULAN 1 DPA (1.822.323.476 : 3= 607.441.159)</t>
  </si>
  <si>
    <t>HASILNYA YAITU 84,25 %</t>
  </si>
  <si>
    <t>Serang,         Agustus 2019</t>
  </si>
  <si>
    <t>KONDISI S/D BULAN JULI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</si>
</sst>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(* #,##0.00_);_(* \(#,##0.00\);_(* &quot;-&quot;_);_(@_)"/>
    <numFmt numFmtId="168" formatCode="_-* #,##0_-;\-* #,##0_-;_-* &quot;-&quot;??_-;_-@_-"/>
  </numFmts>
  <fonts count="30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u/>
      <sz val="8"/>
      <color indexed="8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11"/>
      <color indexed="8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i/>
      <sz val="8"/>
      <name val="Arial"/>
      <family val="2"/>
    </font>
    <font>
      <i/>
      <sz val="8"/>
      <color indexed="8"/>
      <name val="Arial"/>
      <family val="2"/>
    </font>
    <font>
      <b/>
      <sz val="8"/>
      <name val="Arial"/>
      <family val="2"/>
    </font>
    <font>
      <b/>
      <sz val="7"/>
      <color indexed="8"/>
      <name val="Arial"/>
      <family val="2"/>
    </font>
    <font>
      <sz val="8"/>
      <color theme="0"/>
      <name val="Arial"/>
      <family val="2"/>
    </font>
    <font>
      <b/>
      <u/>
      <sz val="12"/>
      <color theme="1"/>
      <name val="Times New Roman"/>
      <family val="1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sz val="7"/>
      <color indexed="8"/>
      <name val="Arial"/>
      <family val="2"/>
    </font>
    <font>
      <sz val="8"/>
      <color theme="5"/>
      <name val="Arial"/>
      <family val="2"/>
    </font>
    <font>
      <sz val="8"/>
      <color theme="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6">
    <xf numFmtId="0" fontId="0" fillId="0" borderId="0"/>
    <xf numFmtId="165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</cellStyleXfs>
  <cellXfs count="28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/>
    <xf numFmtId="166" fontId="0" fillId="0" borderId="0" xfId="0" applyNumberFormat="1"/>
    <xf numFmtId="0" fontId="6" fillId="0" borderId="0" xfId="3" applyFont="1" applyFill="1" applyAlignment="1">
      <alignment horizontal="center" vertical="top"/>
    </xf>
    <xf numFmtId="0" fontId="6" fillId="0" borderId="0" xfId="3" applyFont="1" applyFill="1" applyAlignment="1">
      <alignment horizontal="center" vertical="top" wrapText="1"/>
    </xf>
    <xf numFmtId="0" fontId="7" fillId="0" borderId="0" xfId="3" applyFont="1" applyFill="1" applyAlignment="1">
      <alignment horizontal="center" vertical="top"/>
    </xf>
    <xf numFmtId="0" fontId="7" fillId="0" borderId="0" xfId="3" applyFont="1" applyFill="1" applyAlignment="1">
      <alignment horizontal="center" vertical="top" wrapText="1"/>
    </xf>
    <xf numFmtId="165" fontId="3" fillId="0" borderId="1" xfId="1" applyFont="1" applyBorder="1" applyAlignment="1">
      <alignment horizontal="center" vertical="center"/>
    </xf>
    <xf numFmtId="165" fontId="3" fillId="0" borderId="1" xfId="1" applyFont="1" applyBorder="1" applyAlignment="1">
      <alignment vertical="center"/>
    </xf>
    <xf numFmtId="165" fontId="0" fillId="0" borderId="0" xfId="0" applyNumberFormat="1"/>
    <xf numFmtId="165" fontId="0" fillId="0" borderId="0" xfId="1" applyFont="1"/>
    <xf numFmtId="0" fontId="0" fillId="0" borderId="1" xfId="0" applyBorder="1"/>
    <xf numFmtId="0" fontId="0" fillId="0" borderId="2" xfId="0" applyBorder="1" applyAlignment="1"/>
    <xf numFmtId="0" fontId="0" fillId="0" borderId="6" xfId="0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0" fontId="9" fillId="0" borderId="0" xfId="0" applyFont="1" applyFill="1" applyAlignment="1">
      <alignment horizontal="left"/>
    </xf>
    <xf numFmtId="0" fontId="6" fillId="0" borderId="0" xfId="0" applyFont="1" applyFill="1" applyAlignment="1">
      <alignment vertical="top"/>
    </xf>
    <xf numFmtId="4" fontId="6" fillId="0" borderId="0" xfId="0" applyNumberFormat="1" applyFont="1" applyFill="1" applyAlignment="1">
      <alignment vertical="top"/>
    </xf>
    <xf numFmtId="4" fontId="6" fillId="0" borderId="0" xfId="0" applyNumberFormat="1" applyFont="1" applyFill="1" applyAlignment="1">
      <alignment horizontal="center" vertical="top"/>
    </xf>
    <xf numFmtId="0" fontId="6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/>
    </xf>
    <xf numFmtId="0" fontId="7" fillId="0" borderId="0" xfId="3" applyFont="1" applyFill="1" applyAlignment="1">
      <alignment vertical="top"/>
    </xf>
    <xf numFmtId="0" fontId="14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 wrapText="1"/>
    </xf>
    <xf numFmtId="0" fontId="7" fillId="0" borderId="0" xfId="3" applyFont="1" applyFill="1" applyAlignment="1">
      <alignment vertical="top" wrapText="1"/>
    </xf>
    <xf numFmtId="0" fontId="9" fillId="0" borderId="0" xfId="0" applyFont="1" applyFill="1" applyAlignment="1">
      <alignment vertical="top"/>
    </xf>
    <xf numFmtId="39" fontId="11" fillId="0" borderId="0" xfId="0" applyNumberFormat="1" applyFont="1" applyFill="1" applyAlignment="1">
      <alignment vertical="top"/>
    </xf>
    <xf numFmtId="167" fontId="11" fillId="0" borderId="0" xfId="0" applyNumberFormat="1" applyFont="1" applyFill="1" applyAlignment="1">
      <alignment vertical="top"/>
    </xf>
    <xf numFmtId="39" fontId="11" fillId="0" borderId="0" xfId="0" applyNumberFormat="1" applyFont="1" applyFill="1" applyBorder="1" applyAlignment="1">
      <alignment horizontal="right" vertical="top"/>
    </xf>
    <xf numFmtId="0" fontId="9" fillId="0" borderId="0" xfId="0" applyFont="1" applyFill="1" applyBorder="1" applyAlignment="1">
      <alignment vertical="top"/>
    </xf>
    <xf numFmtId="39" fontId="9" fillId="0" borderId="0" xfId="0" applyNumberFormat="1" applyFont="1" applyFill="1" applyAlignment="1">
      <alignment vertical="top"/>
    </xf>
    <xf numFmtId="164" fontId="11" fillId="0" borderId="0" xfId="0" applyNumberFormat="1" applyFont="1" applyFill="1" applyAlignment="1">
      <alignment vertical="top"/>
    </xf>
    <xf numFmtId="165" fontId="11" fillId="0" borderId="0" xfId="0" applyNumberFormat="1" applyFont="1" applyFill="1" applyAlignment="1">
      <alignment vertical="top"/>
    </xf>
    <xf numFmtId="165" fontId="11" fillId="0" borderId="0" xfId="1" applyFont="1" applyFill="1" applyAlignment="1">
      <alignment vertical="top"/>
    </xf>
    <xf numFmtId="39" fontId="6" fillId="0" borderId="0" xfId="0" applyNumberFormat="1" applyFont="1" applyFill="1" applyBorder="1" applyAlignment="1">
      <alignment horizontal="right" vertical="top"/>
    </xf>
    <xf numFmtId="0" fontId="7" fillId="0" borderId="0" xfId="0" applyFont="1" applyFill="1" applyBorder="1" applyAlignment="1">
      <alignment vertical="top"/>
    </xf>
    <xf numFmtId="165" fontId="6" fillId="0" borderId="0" xfId="1" applyFont="1" applyFill="1" applyAlignment="1">
      <alignment vertical="top"/>
    </xf>
    <xf numFmtId="2" fontId="19" fillId="0" borderId="0" xfId="0" applyNumberFormat="1" applyFont="1" applyFill="1" applyAlignment="1">
      <alignment vertical="top"/>
    </xf>
    <xf numFmtId="0" fontId="14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 vertical="top" wrapText="1"/>
    </xf>
    <xf numFmtId="4" fontId="10" fillId="0" borderId="0" xfId="3" applyNumberFormat="1" applyFont="1" applyFill="1" applyBorder="1" applyAlignment="1">
      <alignment horizontal="right" vertical="top"/>
    </xf>
    <xf numFmtId="39" fontId="6" fillId="0" borderId="0" xfId="0" applyNumberFormat="1" applyFont="1" applyFill="1" applyAlignment="1">
      <alignment horizontal="right" vertical="top"/>
    </xf>
    <xf numFmtId="4" fontId="10" fillId="0" borderId="0" xfId="3" applyNumberFormat="1" applyFont="1" applyFill="1" applyBorder="1" applyAlignment="1">
      <alignment horizontal="center" vertical="top"/>
    </xf>
    <xf numFmtId="164" fontId="10" fillId="0" borderId="0" xfId="3" applyNumberFormat="1" applyFont="1" applyFill="1" applyBorder="1">
      <alignment vertical="top"/>
    </xf>
    <xf numFmtId="164" fontId="10" fillId="0" borderId="0" xfId="3" applyNumberFormat="1" applyFont="1" applyFill="1" applyBorder="1" applyAlignment="1">
      <alignment vertical="top" wrapText="1"/>
    </xf>
    <xf numFmtId="165" fontId="6" fillId="0" borderId="0" xfId="1" applyNumberFormat="1" applyFont="1" applyFill="1" applyAlignment="1">
      <alignment vertical="top"/>
    </xf>
    <xf numFmtId="165" fontId="6" fillId="0" borderId="0" xfId="0" applyNumberFormat="1" applyFont="1" applyFill="1" applyAlignment="1">
      <alignment vertical="top"/>
    </xf>
    <xf numFmtId="0" fontId="0" fillId="0" borderId="7" xfId="0" applyBorder="1"/>
    <xf numFmtId="0" fontId="0" fillId="0" borderId="8" xfId="0" applyBorder="1"/>
    <xf numFmtId="0" fontId="0" fillId="0" borderId="12" xfId="0" applyBorder="1"/>
    <xf numFmtId="0" fontId="0" fillId="0" borderId="13" xfId="0" applyBorder="1"/>
    <xf numFmtId="0" fontId="0" fillId="0" borderId="9" xfId="0" applyBorder="1"/>
    <xf numFmtId="0" fontId="0" fillId="0" borderId="10" xfId="0" applyBorder="1"/>
    <xf numFmtId="166" fontId="21" fillId="0" borderId="1" xfId="1" applyNumberFormat="1" applyFont="1" applyBorder="1"/>
    <xf numFmtId="165" fontId="21" fillId="0" borderId="1" xfId="1" applyNumberFormat="1" applyFont="1" applyBorder="1"/>
    <xf numFmtId="0" fontId="0" fillId="0" borderId="14" xfId="0" applyBorder="1"/>
    <xf numFmtId="0" fontId="0" fillId="0" borderId="15" xfId="0" applyBorder="1"/>
    <xf numFmtId="0" fontId="0" fillId="0" borderId="11" xfId="0" applyBorder="1" applyAlignment="1">
      <alignment horizontal="center" vertical="center"/>
    </xf>
    <xf numFmtId="0" fontId="0" fillId="0" borderId="5" xfId="0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3" applyFont="1" applyFill="1" applyAlignment="1">
      <alignment horizontal="center" vertical="top"/>
    </xf>
    <xf numFmtId="0" fontId="6" fillId="0" borderId="0" xfId="3" applyFont="1" applyFill="1" applyAlignment="1">
      <alignment horizontal="center" vertical="top"/>
    </xf>
    <xf numFmtId="0" fontId="7" fillId="0" borderId="0" xfId="3" applyFont="1" applyFill="1" applyAlignment="1">
      <alignment horizontal="center" vertical="top"/>
    </xf>
    <xf numFmtId="0" fontId="11" fillId="0" borderId="0" xfId="0" applyFont="1" applyFill="1" applyBorder="1" applyAlignment="1">
      <alignment vertical="top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3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 wrapText="1" readingOrder="1"/>
    </xf>
    <xf numFmtId="3" fontId="7" fillId="0" borderId="1" xfId="3" applyNumberFormat="1" applyFont="1" applyFill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164" fontId="7" fillId="0" borderId="1" xfId="3" applyNumberFormat="1" applyFont="1" applyFill="1" applyBorder="1" applyAlignment="1">
      <alignment horizontal="center" vertical="center" wrapText="1"/>
    </xf>
    <xf numFmtId="0" fontId="6" fillId="0" borderId="1" xfId="3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 readingOrder="1"/>
    </xf>
    <xf numFmtId="3" fontId="6" fillId="0" borderId="1" xfId="3" applyNumberFormat="1" applyFont="1" applyFill="1" applyBorder="1" applyAlignment="1">
      <alignment horizontal="center" vertical="center"/>
    </xf>
    <xf numFmtId="0" fontId="27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164" fontId="6" fillId="0" borderId="1" xfId="3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vertical="top"/>
    </xf>
    <xf numFmtId="4" fontId="10" fillId="0" borderId="1" xfId="3" applyNumberFormat="1" applyFont="1" applyFill="1" applyBorder="1" applyAlignment="1">
      <alignment vertical="top"/>
    </xf>
    <xf numFmtId="4" fontId="10" fillId="0" borderId="1" xfId="3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164" fontId="10" fillId="0" borderId="1" xfId="3" applyNumberFormat="1" applyFont="1" applyFill="1" applyBorder="1" applyAlignment="1">
      <alignment vertical="top"/>
    </xf>
    <xf numFmtId="164" fontId="10" fillId="0" borderId="1" xfId="3" applyNumberFormat="1" applyFont="1" applyFill="1" applyBorder="1" applyAlignment="1">
      <alignment vertical="top" wrapText="1"/>
    </xf>
    <xf numFmtId="39" fontId="7" fillId="0" borderId="1" xfId="0" applyNumberFormat="1" applyFont="1" applyFill="1" applyBorder="1" applyAlignment="1">
      <alignment horizontal="right" vertical="top"/>
    </xf>
    <xf numFmtId="4" fontId="17" fillId="0" borderId="1" xfId="3" applyNumberFormat="1" applyFont="1" applyFill="1" applyBorder="1" applyAlignment="1">
      <alignment horizontal="center" vertical="top"/>
    </xf>
    <xf numFmtId="39" fontId="10" fillId="0" borderId="1" xfId="0" applyNumberFormat="1" applyFont="1" applyFill="1" applyBorder="1" applyAlignment="1">
      <alignment horizontal="right" vertical="top"/>
    </xf>
    <xf numFmtId="37" fontId="7" fillId="0" borderId="1" xfId="0" applyNumberFormat="1" applyFont="1" applyFill="1" applyBorder="1" applyAlignment="1">
      <alignment horizontal="right" vertical="center"/>
    </xf>
    <xf numFmtId="37" fontId="7" fillId="0" borderId="1" xfId="0" applyNumberFormat="1" applyFont="1" applyFill="1" applyBorder="1" applyAlignment="1">
      <alignment horizontal="right" vertical="top"/>
    </xf>
    <xf numFmtId="39" fontId="7" fillId="0" borderId="1" xfId="0" applyNumberFormat="1" applyFont="1" applyFill="1" applyBorder="1" applyAlignment="1">
      <alignment horizontal="right" vertical="top" wrapText="1"/>
    </xf>
    <xf numFmtId="4" fontId="7" fillId="0" borderId="1" xfId="3" applyNumberFormat="1" applyFont="1" applyFill="1" applyBorder="1" applyAlignment="1">
      <alignment horizontal="center" vertical="top"/>
    </xf>
    <xf numFmtId="37" fontId="17" fillId="0" borderId="1" xfId="3" applyNumberFormat="1" applyFont="1" applyFill="1" applyBorder="1" applyAlignment="1">
      <alignment horizontal="right" vertical="center"/>
    </xf>
    <xf numFmtId="37" fontId="7" fillId="0" borderId="1" xfId="0" applyNumberFormat="1" applyFont="1" applyFill="1" applyBorder="1" applyAlignment="1">
      <alignment vertical="center"/>
    </xf>
    <xf numFmtId="164" fontId="17" fillId="0" borderId="1" xfId="3" applyNumberFormat="1" applyFont="1" applyFill="1" applyBorder="1" applyAlignment="1">
      <alignment vertical="top"/>
    </xf>
    <xf numFmtId="164" fontId="17" fillId="0" borderId="1" xfId="3" applyNumberFormat="1" applyFont="1" applyFill="1" applyBorder="1" applyAlignment="1">
      <alignment vertical="top" wrapText="1"/>
    </xf>
    <xf numFmtId="37" fontId="10" fillId="0" borderId="1" xfId="3" applyNumberFormat="1" applyFont="1" applyFill="1" applyBorder="1" applyAlignment="1">
      <alignment vertical="top"/>
    </xf>
    <xf numFmtId="164" fontId="25" fillId="0" borderId="1" xfId="3" applyNumberFormat="1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vertical="top"/>
    </xf>
    <xf numFmtId="4" fontId="6" fillId="0" borderId="1" xfId="3" applyNumberFormat="1" applyFont="1" applyFill="1" applyBorder="1" applyAlignment="1">
      <alignment horizontal="center" vertical="top"/>
    </xf>
    <xf numFmtId="37" fontId="10" fillId="0" borderId="1" xfId="3" applyNumberFormat="1" applyFont="1" applyFill="1" applyBorder="1" applyAlignment="1">
      <alignment horizontal="right" vertical="center"/>
    </xf>
    <xf numFmtId="37" fontId="6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top"/>
    </xf>
    <xf numFmtId="39" fontId="6" fillId="0" borderId="1" xfId="0" applyNumberFormat="1" applyFont="1" applyFill="1" applyBorder="1" applyAlignment="1">
      <alignment horizontal="right" vertical="top"/>
    </xf>
    <xf numFmtId="37" fontId="6" fillId="0" borderId="1" xfId="0" applyNumberFormat="1" applyFont="1" applyFill="1" applyBorder="1" applyAlignment="1">
      <alignment horizontal="right" vertical="center"/>
    </xf>
    <xf numFmtId="165" fontId="25" fillId="0" borderId="1" xfId="1" applyFont="1" applyFill="1" applyBorder="1" applyAlignment="1">
      <alignment vertical="top" wrapText="1"/>
    </xf>
    <xf numFmtId="37" fontId="6" fillId="0" borderId="1" xfId="0" applyNumberFormat="1" applyFont="1" applyFill="1" applyBorder="1" applyAlignment="1">
      <alignment vertical="top"/>
    </xf>
    <xf numFmtId="0" fontId="6" fillId="0" borderId="1" xfId="0" applyFont="1" applyFill="1" applyBorder="1" applyAlignment="1">
      <alignment vertical="top" wrapText="1"/>
    </xf>
    <xf numFmtId="39" fontId="7" fillId="0" borderId="1" xfId="0" applyNumberFormat="1" applyFont="1" applyFill="1" applyBorder="1" applyAlignment="1">
      <alignment horizontal="center" vertical="top"/>
    </xf>
    <xf numFmtId="4" fontId="7" fillId="0" borderId="1" xfId="0" applyNumberFormat="1" applyFont="1" applyFill="1" applyBorder="1" applyAlignment="1">
      <alignment vertical="top"/>
    </xf>
    <xf numFmtId="4" fontId="7" fillId="0" borderId="1" xfId="0" applyNumberFormat="1" applyFont="1" applyFill="1" applyBorder="1" applyAlignment="1">
      <alignment vertical="top" wrapText="1"/>
    </xf>
    <xf numFmtId="39" fontId="6" fillId="0" borderId="1" xfId="0" applyNumberFormat="1" applyFont="1" applyFill="1" applyBorder="1" applyAlignment="1">
      <alignment horizontal="center" vertical="top"/>
    </xf>
    <xf numFmtId="4" fontId="6" fillId="0" borderId="1" xfId="0" applyNumberFormat="1" applyFont="1" applyFill="1" applyBorder="1" applyAlignment="1">
      <alignment vertical="top"/>
    </xf>
    <xf numFmtId="4" fontId="6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165" fontId="10" fillId="0" borderId="1" xfId="1" applyFont="1" applyFill="1" applyBorder="1" applyAlignment="1">
      <alignment vertical="top"/>
    </xf>
    <xf numFmtId="165" fontId="10" fillId="0" borderId="1" xfId="1" applyFont="1" applyFill="1" applyBorder="1" applyAlignment="1">
      <alignment vertical="top" wrapText="1"/>
    </xf>
    <xf numFmtId="37" fontId="6" fillId="0" borderId="1" xfId="1" applyNumberFormat="1" applyFont="1" applyFill="1" applyBorder="1" applyAlignment="1">
      <alignment vertical="top"/>
    </xf>
    <xf numFmtId="165" fontId="6" fillId="0" borderId="1" xfId="1" applyFont="1" applyFill="1" applyBorder="1" applyAlignment="1">
      <alignment vertical="top"/>
    </xf>
    <xf numFmtId="165" fontId="6" fillId="0" borderId="1" xfId="1" applyFont="1" applyFill="1" applyBorder="1" applyAlignment="1">
      <alignment vertical="top" wrapText="1"/>
    </xf>
    <xf numFmtId="37" fontId="10" fillId="0" borderId="1" xfId="1" applyNumberFormat="1" applyFont="1" applyFill="1" applyBorder="1" applyAlignment="1">
      <alignment vertical="top"/>
    </xf>
    <xf numFmtId="167" fontId="6" fillId="0" borderId="1" xfId="2" applyNumberFormat="1" applyFont="1" applyFill="1" applyBorder="1" applyAlignment="1">
      <alignment vertical="top" wrapText="1"/>
    </xf>
    <xf numFmtId="167" fontId="6" fillId="0" borderId="1" xfId="2" applyNumberFormat="1" applyFont="1" applyFill="1" applyBorder="1" applyAlignment="1">
      <alignment horizontal="center" vertical="top" wrapText="1"/>
    </xf>
    <xf numFmtId="37" fontId="6" fillId="0" borderId="1" xfId="2" applyNumberFormat="1" applyFont="1" applyFill="1" applyBorder="1" applyAlignment="1">
      <alignment horizontal="right" vertical="center" wrapText="1"/>
    </xf>
    <xf numFmtId="37" fontId="6" fillId="0" borderId="1" xfId="2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vertical="top"/>
    </xf>
    <xf numFmtId="165" fontId="6" fillId="0" borderId="1" xfId="0" applyNumberFormat="1" applyFont="1" applyFill="1" applyBorder="1" applyAlignment="1">
      <alignment vertical="top" wrapText="1"/>
    </xf>
    <xf numFmtId="167" fontId="7" fillId="0" borderId="1" xfId="2" applyNumberFormat="1" applyFont="1" applyFill="1" applyBorder="1" applyAlignment="1">
      <alignment vertical="top" wrapText="1"/>
    </xf>
    <xf numFmtId="37" fontId="10" fillId="2" borderId="1" xfId="3" applyNumberFormat="1" applyFont="1" applyFill="1" applyBorder="1" applyAlignment="1">
      <alignment horizontal="right" vertical="center"/>
    </xf>
    <xf numFmtId="39" fontId="6" fillId="0" borderId="1" xfId="0" applyNumberFormat="1" applyFont="1" applyFill="1" applyBorder="1" applyAlignment="1">
      <alignment vertical="top"/>
    </xf>
    <xf numFmtId="39" fontId="7" fillId="0" borderId="1" xfId="0" applyNumberFormat="1" applyFont="1" applyFill="1" applyBorder="1" applyAlignment="1">
      <alignment vertical="top"/>
    </xf>
    <xf numFmtId="39" fontId="7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top"/>
    </xf>
    <xf numFmtId="167" fontId="10" fillId="0" borderId="1" xfId="3" applyNumberFormat="1" applyFont="1" applyFill="1" applyBorder="1" applyAlignment="1">
      <alignment vertical="top"/>
    </xf>
    <xf numFmtId="39" fontId="10" fillId="0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right" vertical="top"/>
    </xf>
    <xf numFmtId="37" fontId="10" fillId="0" borderId="1" xfId="3" applyNumberFormat="1" applyFont="1" applyFill="1" applyBorder="1" applyAlignment="1">
      <alignment horizontal="center" vertical="top"/>
    </xf>
    <xf numFmtId="4" fontId="26" fillId="0" borderId="1" xfId="3" applyNumberFormat="1" applyFont="1" applyFill="1" applyBorder="1" applyAlignment="1">
      <alignment horizontal="center" vertical="top"/>
    </xf>
    <xf numFmtId="164" fontId="17" fillId="0" borderId="1" xfId="3" applyNumberFormat="1" applyFont="1" applyFill="1" applyBorder="1">
      <alignment vertical="top"/>
    </xf>
    <xf numFmtId="0" fontId="11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right" vertical="center"/>
    </xf>
    <xf numFmtId="0" fontId="24" fillId="0" borderId="1" xfId="0" applyFont="1" applyFill="1" applyBorder="1" applyAlignment="1">
      <alignment horizontal="right" vertical="center"/>
    </xf>
    <xf numFmtId="37" fontId="7" fillId="0" borderId="1" xfId="0" applyNumberFormat="1" applyFont="1" applyBorder="1" applyAlignment="1">
      <alignment horizontal="right" vertical="center"/>
    </xf>
    <xf numFmtId="37" fontId="17" fillId="0" borderId="1" xfId="3" applyNumberFormat="1" applyFont="1" applyBorder="1" applyAlignment="1">
      <alignment horizontal="right" vertical="center"/>
    </xf>
    <xf numFmtId="37" fontId="10" fillId="0" borderId="1" xfId="3" applyNumberFormat="1" applyFont="1" applyBorder="1" applyAlignment="1">
      <alignment horizontal="right" vertical="center"/>
    </xf>
    <xf numFmtId="37" fontId="6" fillId="0" borderId="1" xfId="0" applyNumberFormat="1" applyFont="1" applyBorder="1" applyAlignment="1">
      <alignment horizontal="right" vertical="center"/>
    </xf>
    <xf numFmtId="37" fontId="6" fillId="0" borderId="1" xfId="2" applyNumberFormat="1" applyFont="1" applyBorder="1" applyAlignment="1">
      <alignment horizontal="right" vertical="center" wrapText="1"/>
    </xf>
    <xf numFmtId="37" fontId="7" fillId="0" borderId="1" xfId="0" applyNumberFormat="1" applyFont="1" applyBorder="1" applyAlignment="1">
      <alignment vertical="center"/>
    </xf>
    <xf numFmtId="37" fontId="10" fillId="0" borderId="1" xfId="0" applyNumberFormat="1" applyFont="1" applyBorder="1" applyAlignment="1">
      <alignment horizontal="right" vertical="center"/>
    </xf>
    <xf numFmtId="37" fontId="6" fillId="0" borderId="1" xfId="0" applyNumberFormat="1" applyFont="1" applyBorder="1" applyAlignment="1">
      <alignment vertical="center"/>
    </xf>
    <xf numFmtId="37" fontId="6" fillId="0" borderId="1" xfId="2" applyNumberFormat="1" applyFont="1" applyBorder="1" applyAlignment="1">
      <alignment vertical="center" wrapText="1"/>
    </xf>
    <xf numFmtId="37" fontId="6" fillId="0" borderId="1" xfId="0" applyNumberFormat="1" applyFont="1" applyFill="1" applyBorder="1" applyAlignment="1">
      <alignment horizontal="right" vertical="top"/>
    </xf>
    <xf numFmtId="43" fontId="11" fillId="0" borderId="0" xfId="0" applyNumberFormat="1" applyFont="1" applyFill="1" applyBorder="1" applyAlignment="1">
      <alignment vertical="top"/>
    </xf>
    <xf numFmtId="0" fontId="8" fillId="0" borderId="0" xfId="3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164" fontId="7" fillId="0" borderId="1" xfId="2" applyNumberFormat="1" applyFont="1" applyFill="1" applyBorder="1" applyAlignment="1">
      <alignment horizontal="center" vertical="top" wrapText="1" readingOrder="1"/>
    </xf>
    <xf numFmtId="3" fontId="7" fillId="0" borderId="1" xfId="0" applyNumberFormat="1" applyFont="1" applyFill="1" applyBorder="1" applyAlignment="1">
      <alignment horizontal="right" vertical="top" wrapText="1" readingOrder="1"/>
    </xf>
    <xf numFmtId="164" fontId="7" fillId="0" borderId="1" xfId="0" applyNumberFormat="1" applyFont="1" applyFill="1" applyBorder="1" applyAlignment="1">
      <alignment horizontal="center" vertical="top" wrapText="1" readingOrder="1"/>
    </xf>
    <xf numFmtId="3" fontId="6" fillId="0" borderId="1" xfId="0" applyNumberFormat="1" applyFont="1" applyFill="1" applyBorder="1" applyAlignment="1">
      <alignment horizontal="center" vertical="top"/>
    </xf>
    <xf numFmtId="164" fontId="6" fillId="0" borderId="1" xfId="2" applyFont="1" applyFill="1" applyBorder="1" applyAlignment="1">
      <alignment horizontal="center" vertical="top"/>
    </xf>
    <xf numFmtId="164" fontId="6" fillId="0" borderId="1" xfId="2" applyFont="1" applyFill="1" applyBorder="1" applyAlignment="1">
      <alignment vertical="top"/>
    </xf>
    <xf numFmtId="168" fontId="6" fillId="0" borderId="1" xfId="0" applyNumberFormat="1" applyFont="1" applyFill="1" applyBorder="1" applyAlignment="1">
      <alignment horizontal="center" vertical="top"/>
    </xf>
    <xf numFmtId="168" fontId="6" fillId="0" borderId="1" xfId="0" applyNumberFormat="1" applyFont="1" applyFill="1" applyBorder="1" applyAlignment="1">
      <alignment vertical="top"/>
    </xf>
    <xf numFmtId="43" fontId="6" fillId="0" borderId="1" xfId="0" applyNumberFormat="1" applyFont="1" applyFill="1" applyBorder="1" applyAlignment="1">
      <alignment vertical="top"/>
    </xf>
    <xf numFmtId="43" fontId="28" fillId="0" borderId="1" xfId="0" applyNumberFormat="1" applyFont="1" applyFill="1" applyBorder="1" applyAlignment="1">
      <alignment vertical="top" wrapText="1"/>
    </xf>
    <xf numFmtId="43" fontId="11" fillId="0" borderId="1" xfId="0" applyNumberFormat="1" applyFont="1" applyFill="1" applyBorder="1" applyAlignment="1">
      <alignment vertical="top"/>
    </xf>
    <xf numFmtId="4" fontId="6" fillId="0" borderId="1" xfId="3" applyNumberFormat="1" applyFont="1" applyFill="1" applyBorder="1" applyAlignment="1">
      <alignment horizontal="right" vertical="center" wrapText="1"/>
    </xf>
    <xf numFmtId="2" fontId="6" fillId="0" borderId="1" xfId="3" applyNumberFormat="1" applyFont="1" applyFill="1" applyBorder="1" applyAlignment="1">
      <alignment horizontal="right" vertical="center" wrapText="1"/>
    </xf>
    <xf numFmtId="164" fontId="6" fillId="0" borderId="1" xfId="3" applyNumberFormat="1" applyFont="1" applyFill="1" applyBorder="1" applyAlignment="1">
      <alignment horizontal="right" vertical="center" wrapText="1"/>
    </xf>
    <xf numFmtId="0" fontId="6" fillId="0" borderId="1" xfId="3" applyFont="1" applyFill="1" applyBorder="1" applyAlignment="1">
      <alignment horizontal="right" vertical="center" wrapText="1"/>
    </xf>
    <xf numFmtId="164" fontId="6" fillId="0" borderId="1" xfId="2" applyFont="1" applyFill="1" applyBorder="1" applyAlignment="1">
      <alignment horizontal="right" vertical="center" wrapText="1"/>
    </xf>
    <xf numFmtId="43" fontId="10" fillId="0" borderId="1" xfId="0" applyNumberFormat="1" applyFont="1" applyFill="1" applyBorder="1" applyAlignment="1">
      <alignment horizontal="right" vertical="top" wrapText="1"/>
    </xf>
    <xf numFmtId="0" fontId="27" fillId="0" borderId="1" xfId="3" applyFont="1" applyFill="1" applyBorder="1" applyAlignment="1">
      <alignment horizontal="right" vertical="center" wrapText="1"/>
    </xf>
    <xf numFmtId="2" fontId="27" fillId="0" borderId="1" xfId="3" applyNumberFormat="1" applyFont="1" applyFill="1" applyBorder="1" applyAlignment="1">
      <alignment horizontal="right" vertical="center" wrapText="1"/>
    </xf>
    <xf numFmtId="39" fontId="7" fillId="0" borderId="1" xfId="0" applyNumberFormat="1" applyFont="1" applyBorder="1" applyAlignment="1">
      <alignment horizontal="right" vertical="center"/>
    </xf>
    <xf numFmtId="165" fontId="11" fillId="0" borderId="1" xfId="1" applyNumberFormat="1" applyFont="1" applyBorder="1"/>
    <xf numFmtId="39" fontId="10" fillId="0" borderId="1" xfId="3" applyNumberFormat="1" applyFont="1" applyBorder="1" applyAlignment="1">
      <alignment horizontal="right" vertical="center"/>
    </xf>
    <xf numFmtId="37" fontId="10" fillId="0" borderId="1" xfId="0" applyNumberFormat="1" applyFont="1" applyFill="1" applyBorder="1" applyAlignment="1">
      <alignment horizontal="right" vertical="top"/>
    </xf>
    <xf numFmtId="39" fontId="17" fillId="0" borderId="1" xfId="0" applyNumberFormat="1" applyFont="1" applyFill="1" applyBorder="1" applyAlignment="1">
      <alignment horizontal="right" vertical="center"/>
    </xf>
    <xf numFmtId="0" fontId="6" fillId="0" borderId="1" xfId="3" applyNumberFormat="1" applyFont="1" applyFill="1" applyBorder="1" applyAlignment="1">
      <alignment horizontal="right" vertical="center" wrapText="1"/>
    </xf>
    <xf numFmtId="0" fontId="1" fillId="0" borderId="0" xfId="0" applyFont="1"/>
    <xf numFmtId="3" fontId="29" fillId="0" borderId="1" xfId="0" applyNumberFormat="1" applyFont="1" applyFill="1" applyBorder="1" applyAlignment="1">
      <alignment horizontal="center" vertical="top"/>
    </xf>
    <xf numFmtId="4" fontId="6" fillId="0" borderId="0" xfId="0" applyNumberFormat="1" applyFont="1" applyFill="1" applyBorder="1" applyAlignment="1">
      <alignment vertical="top"/>
    </xf>
    <xf numFmtId="4" fontId="6" fillId="0" borderId="0" xfId="0" applyNumberFormat="1" applyFont="1" applyFill="1" applyBorder="1" applyAlignment="1">
      <alignment horizontal="center" vertical="top"/>
    </xf>
    <xf numFmtId="43" fontId="6" fillId="0" borderId="0" xfId="0" applyNumberFormat="1" applyFont="1" applyFill="1" applyBorder="1" applyAlignment="1">
      <alignment vertical="top"/>
    </xf>
    <xf numFmtId="43" fontId="28" fillId="0" borderId="0" xfId="0" applyNumberFormat="1" applyFont="1" applyFill="1" applyBorder="1" applyAlignment="1">
      <alignment vertical="top" wrapText="1"/>
    </xf>
    <xf numFmtId="168" fontId="6" fillId="0" borderId="0" xfId="0" applyNumberFormat="1" applyFont="1" applyFill="1" applyBorder="1" applyAlignment="1">
      <alignment vertical="top"/>
    </xf>
    <xf numFmtId="39" fontId="17" fillId="0" borderId="1" xfId="0" applyNumberFormat="1" applyFont="1" applyFill="1" applyBorder="1" applyAlignment="1">
      <alignment horizontal="right" vertical="top"/>
    </xf>
    <xf numFmtId="0" fontId="9" fillId="0" borderId="1" xfId="0" applyFont="1" applyFill="1" applyBorder="1" applyAlignment="1">
      <alignment vertical="top"/>
    </xf>
    <xf numFmtId="39" fontId="11" fillId="0" borderId="1" xfId="0" applyNumberFormat="1" applyFont="1" applyFill="1" applyBorder="1" applyAlignment="1">
      <alignment horizontal="right" vertical="top"/>
    </xf>
    <xf numFmtId="0" fontId="0" fillId="0" borderId="5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16" fillId="0" borderId="2" xfId="0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6" xfId="0" applyFont="1" applyFill="1" applyBorder="1" applyAlignment="1">
      <alignment horizontal="center" vertical="top"/>
    </xf>
    <xf numFmtId="0" fontId="7" fillId="0" borderId="0" xfId="0" applyFont="1" applyFill="1" applyAlignment="1">
      <alignment horizontal="right" vertical="top" wrapText="1"/>
    </xf>
    <xf numFmtId="0" fontId="9" fillId="0" borderId="1" xfId="0" applyFont="1" applyFill="1" applyBorder="1" applyAlignment="1">
      <alignment horizontal="center" vertical="center"/>
    </xf>
    <xf numFmtId="0" fontId="7" fillId="0" borderId="1" xfId="4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 readingOrder="1"/>
    </xf>
    <xf numFmtId="0" fontId="14" fillId="0" borderId="1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/>
    </xf>
    <xf numFmtId="0" fontId="7" fillId="0" borderId="6" xfId="0" applyFont="1" applyFill="1" applyBorder="1" applyAlignment="1">
      <alignment horizontal="center" vertical="top"/>
    </xf>
    <xf numFmtId="0" fontId="15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 readingOrder="1"/>
    </xf>
    <xf numFmtId="0" fontId="7" fillId="0" borderId="3" xfId="0" applyFont="1" applyFill="1" applyBorder="1" applyAlignment="1">
      <alignment horizontal="center" vertical="center" wrapText="1" readingOrder="1"/>
    </xf>
    <xf numFmtId="0" fontId="7" fillId="0" borderId="6" xfId="0" applyFont="1" applyFill="1" applyBorder="1" applyAlignment="1">
      <alignment horizontal="center" vertical="center" wrapText="1" readingOrder="1"/>
    </xf>
    <xf numFmtId="0" fontId="7" fillId="0" borderId="2" xfId="0" applyFont="1" applyFill="1" applyBorder="1" applyAlignment="1">
      <alignment horizontal="left" vertical="center" wrapText="1" readingOrder="1"/>
    </xf>
    <xf numFmtId="0" fontId="7" fillId="0" borderId="3" xfId="0" applyFont="1" applyFill="1" applyBorder="1" applyAlignment="1">
      <alignment horizontal="left" vertical="center" wrapText="1" readingOrder="1"/>
    </xf>
    <xf numFmtId="0" fontId="7" fillId="0" borderId="6" xfId="0" applyFont="1" applyFill="1" applyBorder="1" applyAlignment="1">
      <alignment horizontal="left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4" fontId="7" fillId="0" borderId="1" xfId="0" applyNumberFormat="1" applyFont="1" applyFill="1" applyBorder="1" applyAlignment="1">
      <alignment horizontal="center" vertical="center"/>
    </xf>
    <xf numFmtId="0" fontId="12" fillId="0" borderId="0" xfId="3" applyFont="1" applyFill="1" applyAlignment="1">
      <alignment horizontal="left" vertical="top"/>
    </xf>
    <xf numFmtId="0" fontId="13" fillId="0" borderId="0" xfId="0" applyFont="1" applyFill="1" applyAlignment="1">
      <alignment horizont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horizontal="center" vertical="top" wrapText="1"/>
    </xf>
    <xf numFmtId="0" fontId="16" fillId="2" borderId="6" xfId="0" applyFont="1" applyFill="1" applyBorder="1" applyAlignment="1">
      <alignment horizontal="center" vertical="top" wrapText="1"/>
    </xf>
    <xf numFmtId="0" fontId="8" fillId="0" borderId="0" xfId="3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0" borderId="2" xfId="0" applyFont="1" applyFill="1" applyBorder="1" applyAlignment="1">
      <alignment horizontal="center" vertical="top"/>
    </xf>
    <xf numFmtId="0" fontId="16" fillId="0" borderId="3" xfId="0" applyFont="1" applyFill="1" applyBorder="1" applyAlignment="1">
      <alignment horizontal="center" vertical="top"/>
    </xf>
    <xf numFmtId="0" fontId="16" fillId="0" borderId="6" xfId="0" applyFont="1" applyFill="1" applyBorder="1" applyAlignment="1">
      <alignment horizontal="center" vertical="top"/>
    </xf>
    <xf numFmtId="0" fontId="6" fillId="0" borderId="0" xfId="3" applyFont="1" applyFill="1" applyAlignment="1">
      <alignment horizontal="center" vertical="top"/>
    </xf>
    <xf numFmtId="0" fontId="7" fillId="0" borderId="0" xfId="3" applyFont="1" applyFill="1" applyAlignment="1">
      <alignment horizontal="center" vertical="top"/>
    </xf>
    <xf numFmtId="0" fontId="6" fillId="0" borderId="0" xfId="3" applyFont="1" applyAlignment="1">
      <alignment horizontal="center" vertical="top"/>
    </xf>
    <xf numFmtId="0" fontId="7" fillId="0" borderId="0" xfId="3" applyFont="1" applyAlignment="1">
      <alignment horizontal="center" vertical="top"/>
    </xf>
    <xf numFmtId="165" fontId="3" fillId="0" borderId="4" xfId="1" applyFont="1" applyBorder="1" applyAlignment="1">
      <alignment horizontal="center" vertical="center"/>
    </xf>
    <xf numFmtId="165" fontId="3" fillId="0" borderId="5" xfId="1" applyFont="1" applyBorder="1" applyAlignment="1">
      <alignment horizontal="center" vertical="center"/>
    </xf>
    <xf numFmtId="165" fontId="3" fillId="0" borderId="7" xfId="1" applyFont="1" applyBorder="1" applyAlignment="1">
      <alignment horizontal="center" vertical="center"/>
    </xf>
    <xf numFmtId="165" fontId="3" fillId="0" borderId="8" xfId="1" applyFont="1" applyBorder="1" applyAlignment="1">
      <alignment horizontal="center" vertical="center"/>
    </xf>
    <xf numFmtId="165" fontId="3" fillId="0" borderId="9" xfId="1" applyFont="1" applyBorder="1" applyAlignment="1">
      <alignment horizontal="center" vertical="center"/>
    </xf>
    <xf numFmtId="165" fontId="3" fillId="0" borderId="10" xfId="1" applyFont="1" applyBorder="1" applyAlignment="1">
      <alignment horizontal="center" vertical="center"/>
    </xf>
    <xf numFmtId="165" fontId="3" fillId="0" borderId="2" xfId="1" applyNumberFormat="1" applyFont="1" applyBorder="1" applyAlignment="1">
      <alignment horizontal="center" vertical="center"/>
    </xf>
    <xf numFmtId="165" fontId="3" fillId="0" borderId="6" xfId="1" applyNumberFormat="1" applyFont="1" applyBorder="1" applyAlignment="1">
      <alignment horizontal="center" vertical="center"/>
    </xf>
    <xf numFmtId="165" fontId="0" fillId="0" borderId="2" xfId="1" applyFont="1" applyBorder="1" applyAlignment="1">
      <alignment horizontal="center" vertical="center"/>
    </xf>
    <xf numFmtId="165" fontId="0" fillId="0" borderId="6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3" fillId="0" borderId="2" xfId="1" applyFont="1" applyBorder="1" applyAlignment="1">
      <alignment horizontal="center" vertical="center"/>
    </xf>
    <xf numFmtId="165" fontId="3" fillId="0" borderId="6" xfId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11" fillId="0" borderId="1" xfId="2" applyFont="1" applyFill="1" applyBorder="1" applyAlignment="1">
      <alignment horizontal="center" vertical="top"/>
    </xf>
    <xf numFmtId="3" fontId="6" fillId="0" borderId="1" xfId="0" applyNumberFormat="1" applyFont="1" applyFill="1" applyBorder="1" applyAlignment="1">
      <alignment horizontal="center" vertical="top"/>
    </xf>
    <xf numFmtId="164" fontId="6" fillId="0" borderId="1" xfId="2" applyFont="1" applyFill="1" applyBorder="1" applyAlignment="1">
      <alignment horizontal="center" vertical="top"/>
    </xf>
  </cellXfs>
  <cellStyles count="6">
    <cellStyle name="Comma" xfId="1" builtinId="3"/>
    <cellStyle name="Comma [0]" xfId="2" builtinId="6"/>
    <cellStyle name="Normal" xfId="0" builtinId="0"/>
    <cellStyle name="Normal 2" xfId="3" xr:uid="{00000000-0005-0000-0000-000003000000}"/>
    <cellStyle name="Normal 3" xfId="5" xr:uid="{3FAE2F0F-DC5E-488F-9354-4DA2D27A1F9F}"/>
    <cellStyle name="Normal_KECAMATAN SERANG - SKPD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762000</xdr:colOff>
      <xdr:row>4</xdr:row>
      <xdr:rowOff>752475</xdr:rowOff>
    </xdr:from>
    <xdr:to>
      <xdr:col>0</xdr:col>
      <xdr:colOff>771525</xdr:colOff>
      <xdr:row>6</xdr:row>
      <xdr:rowOff>0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CxnSpPr/>
      </xdr:nvCxnSpPr>
      <xdr:spPr>
        <a:xfrm>
          <a:off x="762000" y="1562100"/>
          <a:ext cx="9525" cy="38100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762000</xdr:colOff>
      <xdr:row>5</xdr:row>
      <xdr:rowOff>200025</xdr:rowOff>
    </xdr:from>
    <xdr:to>
      <xdr:col>5</xdr:col>
      <xdr:colOff>1209675</xdr:colOff>
      <xdr:row>5</xdr:row>
      <xdr:rowOff>209550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CxnSpPr/>
      </xdr:nvCxnSpPr>
      <xdr:spPr>
        <a:xfrm flipV="1">
          <a:off x="762000" y="1771650"/>
          <a:ext cx="4943475" cy="9525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1219200</xdr:colOff>
      <xdr:row>5</xdr:row>
      <xdr:rowOff>200025</xdr:rowOff>
    </xdr:from>
    <xdr:to>
      <xdr:col>5</xdr:col>
      <xdr:colOff>1228725</xdr:colOff>
      <xdr:row>5</xdr:row>
      <xdr:rowOff>371475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CxnSpPr/>
      </xdr:nvCxnSpPr>
      <xdr:spPr>
        <a:xfrm>
          <a:off x="5715000" y="1771650"/>
          <a:ext cx="9525" cy="1714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762000</xdr:colOff>
      <xdr:row>8</xdr:row>
      <xdr:rowOff>19050</xdr:rowOff>
    </xdr:from>
    <xdr:to>
      <xdr:col>0</xdr:col>
      <xdr:colOff>771525</xdr:colOff>
      <xdr:row>8</xdr:row>
      <xdr:rowOff>428625</xdr:rowOff>
    </xdr:to>
    <xdr:cxnSp macro="">
      <xdr:nvCxnSpPr>
        <xdr:cNvPr id="14" name="Straight Arrow Connector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CxnSpPr/>
      </xdr:nvCxnSpPr>
      <xdr:spPr>
        <a:xfrm>
          <a:off x="762000" y="2657475"/>
          <a:ext cx="9525" cy="4095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742950</xdr:colOff>
      <xdr:row>8</xdr:row>
      <xdr:rowOff>200026</xdr:rowOff>
    </xdr:from>
    <xdr:to>
      <xdr:col>2</xdr:col>
      <xdr:colOff>847725</xdr:colOff>
      <xdr:row>8</xdr:row>
      <xdr:rowOff>209550</xdr:rowOff>
    </xdr:to>
    <xdr:cxnSp macro="">
      <xdr:nvCxnSpPr>
        <xdr:cNvPr id="15" name="Straight Connector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CxnSpPr/>
      </xdr:nvCxnSpPr>
      <xdr:spPr>
        <a:xfrm>
          <a:off x="742950" y="2838450"/>
          <a:ext cx="2419350" cy="9525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828675</xdr:colOff>
      <xdr:row>8</xdr:row>
      <xdr:rowOff>190500</xdr:rowOff>
    </xdr:from>
    <xdr:to>
      <xdr:col>2</xdr:col>
      <xdr:colOff>838200</xdr:colOff>
      <xdr:row>8</xdr:row>
      <xdr:rowOff>428625</xdr:rowOff>
    </xdr:to>
    <xdr:cxnSp macro="">
      <xdr:nvCxnSpPr>
        <xdr:cNvPr id="18" name="Straight Arrow Connector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CxnSpPr/>
      </xdr:nvCxnSpPr>
      <xdr:spPr>
        <a:xfrm>
          <a:off x="3143250" y="2828925"/>
          <a:ext cx="9525" cy="2381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1276350</xdr:colOff>
      <xdr:row>8</xdr:row>
      <xdr:rowOff>0</xdr:rowOff>
    </xdr:from>
    <xdr:to>
      <xdr:col>6</xdr:col>
      <xdr:colOff>0</xdr:colOff>
      <xdr:row>9</xdr:row>
      <xdr:rowOff>0</xdr:rowOff>
    </xdr:to>
    <xdr:cxnSp macro="">
      <xdr:nvCxnSpPr>
        <xdr:cNvPr id="19" name="Straight Arrow Connector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CxnSpPr/>
      </xdr:nvCxnSpPr>
      <xdr:spPr>
        <a:xfrm>
          <a:off x="5772150" y="2638425"/>
          <a:ext cx="9525" cy="4286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1247775</xdr:colOff>
      <xdr:row>8</xdr:row>
      <xdr:rowOff>200025</xdr:rowOff>
    </xdr:from>
    <xdr:to>
      <xdr:col>8</xdr:col>
      <xdr:colOff>485775</xdr:colOff>
      <xdr:row>8</xdr:row>
      <xdr:rowOff>209549</xdr:rowOff>
    </xdr:to>
    <xdr:cxnSp macro="">
      <xdr:nvCxnSpPr>
        <xdr:cNvPr id="20" name="Straight Connector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CxnSpPr/>
      </xdr:nvCxnSpPr>
      <xdr:spPr>
        <a:xfrm>
          <a:off x="5743575" y="2838450"/>
          <a:ext cx="2324100" cy="889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485775</xdr:colOff>
      <xdr:row>8</xdr:row>
      <xdr:rowOff>190500</xdr:rowOff>
    </xdr:from>
    <xdr:to>
      <xdr:col>8</xdr:col>
      <xdr:colOff>485775</xdr:colOff>
      <xdr:row>8</xdr:row>
      <xdr:rowOff>428625</xdr:rowOff>
    </xdr:to>
    <xdr:cxnSp macro="">
      <xdr:nvCxnSpPr>
        <xdr:cNvPr id="21" name="Straight Arrow Connector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CxnSpPr/>
      </xdr:nvCxnSpPr>
      <xdr:spPr>
        <a:xfrm>
          <a:off x="8067675" y="2828925"/>
          <a:ext cx="0" cy="2381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495300</xdr:colOff>
      <xdr:row>12</xdr:row>
      <xdr:rowOff>9525</xdr:rowOff>
    </xdr:from>
    <xdr:to>
      <xdr:col>8</xdr:col>
      <xdr:colOff>495300</xdr:colOff>
      <xdr:row>12</xdr:row>
      <xdr:rowOff>485775</xdr:rowOff>
    </xdr:to>
    <xdr:cxnSp macro="">
      <xdr:nvCxnSpPr>
        <xdr:cNvPr id="22" name="Straight Arrow Connector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CxnSpPr/>
      </xdr:nvCxnSpPr>
      <xdr:spPr>
        <a:xfrm>
          <a:off x="8077200" y="3943350"/>
          <a:ext cx="0" cy="4762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1247775</xdr:colOff>
      <xdr:row>12</xdr:row>
      <xdr:rowOff>238125</xdr:rowOff>
    </xdr:from>
    <xdr:to>
      <xdr:col>8</xdr:col>
      <xdr:colOff>485775</xdr:colOff>
      <xdr:row>12</xdr:row>
      <xdr:rowOff>247649</xdr:rowOff>
    </xdr:to>
    <xdr:cxnSp macro="">
      <xdr:nvCxnSpPr>
        <xdr:cNvPr id="28" name="Straight Connector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CxnSpPr/>
      </xdr:nvCxnSpPr>
      <xdr:spPr>
        <a:xfrm>
          <a:off x="5743575" y="4171950"/>
          <a:ext cx="2324100" cy="889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1266825</xdr:colOff>
      <xdr:row>12</xdr:row>
      <xdr:rowOff>257175</xdr:rowOff>
    </xdr:from>
    <xdr:to>
      <xdr:col>5</xdr:col>
      <xdr:colOff>1266825</xdr:colOff>
      <xdr:row>12</xdr:row>
      <xdr:rowOff>552450</xdr:rowOff>
    </xdr:to>
    <xdr:cxnSp macro="">
      <xdr:nvCxnSpPr>
        <xdr:cNvPr id="29" name="Straight Arrow Connector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CxnSpPr/>
      </xdr:nvCxnSpPr>
      <xdr:spPr>
        <a:xfrm>
          <a:off x="5762625" y="4191000"/>
          <a:ext cx="0" cy="2952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1285875</xdr:colOff>
      <xdr:row>15</xdr:row>
      <xdr:rowOff>171450</xdr:rowOff>
    </xdr:from>
    <xdr:to>
      <xdr:col>5</xdr:col>
      <xdr:colOff>1285875</xdr:colOff>
      <xdr:row>17</xdr:row>
      <xdr:rowOff>38100</xdr:rowOff>
    </xdr:to>
    <xdr:cxnSp macro="">
      <xdr:nvCxnSpPr>
        <xdr:cNvPr id="30" name="Straight Arrow Connector 2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CxnSpPr/>
      </xdr:nvCxnSpPr>
      <xdr:spPr>
        <a:xfrm>
          <a:off x="5781675" y="5467350"/>
          <a:ext cx="0" cy="3619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1"/>
  <sheetViews>
    <sheetView workbookViewId="0">
      <selection activeCell="K10" sqref="K10"/>
    </sheetView>
  </sheetViews>
  <sheetFormatPr defaultColWidth="9" defaultRowHeight="15"/>
  <cols>
    <col min="2" max="2" width="10.7109375" customWidth="1"/>
    <col min="3" max="26" width="7.7109375" customWidth="1"/>
  </cols>
  <sheetData>
    <row r="1" spans="1:26" ht="18.75">
      <c r="A1" s="1" t="s">
        <v>0</v>
      </c>
    </row>
    <row r="3" spans="1:26">
      <c r="A3" t="s">
        <v>1</v>
      </c>
    </row>
    <row r="4" spans="1:26">
      <c r="A4" t="s">
        <v>2</v>
      </c>
    </row>
    <row r="6" spans="1:26" ht="18.75">
      <c r="A6" s="205" t="s">
        <v>3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</row>
    <row r="8" spans="1:26" ht="15.75">
      <c r="A8" s="53"/>
      <c r="B8" s="54"/>
      <c r="C8" s="206" t="s">
        <v>4</v>
      </c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6"/>
      <c r="V8" s="206"/>
      <c r="W8" s="206"/>
      <c r="X8" s="206"/>
      <c r="Y8" s="206"/>
      <c r="Z8" s="206"/>
    </row>
    <row r="9" spans="1:26">
      <c r="A9" s="55"/>
      <c r="B9" s="56"/>
      <c r="C9" s="207" t="s">
        <v>5</v>
      </c>
      <c r="D9" s="207"/>
      <c r="E9" s="207" t="s">
        <v>6</v>
      </c>
      <c r="F9" s="207"/>
      <c r="G9" s="207" t="s">
        <v>7</v>
      </c>
      <c r="H9" s="207"/>
      <c r="I9" s="207" t="s">
        <v>8</v>
      </c>
      <c r="J9" s="207"/>
      <c r="K9" s="207" t="s">
        <v>9</v>
      </c>
      <c r="L9" s="207"/>
      <c r="M9" s="207" t="s">
        <v>10</v>
      </c>
      <c r="N9" s="207"/>
      <c r="O9" s="207" t="s">
        <v>11</v>
      </c>
      <c r="P9" s="207"/>
      <c r="Q9" s="207" t="s">
        <v>12</v>
      </c>
      <c r="R9" s="207"/>
      <c r="S9" s="207" t="s">
        <v>13</v>
      </c>
      <c r="T9" s="207"/>
      <c r="U9" s="207" t="s">
        <v>14</v>
      </c>
      <c r="V9" s="207"/>
      <c r="W9" s="207" t="s">
        <v>15</v>
      </c>
      <c r="X9" s="207"/>
      <c r="Y9" s="207" t="s">
        <v>16</v>
      </c>
      <c r="Z9" s="207"/>
    </row>
    <row r="10" spans="1:26">
      <c r="A10" s="61"/>
      <c r="B10" s="62"/>
      <c r="C10" s="63" t="s">
        <v>17</v>
      </c>
      <c r="D10" s="63" t="s">
        <v>18</v>
      </c>
      <c r="E10" s="63" t="s">
        <v>17</v>
      </c>
      <c r="F10" s="63" t="s">
        <v>18</v>
      </c>
      <c r="G10" s="63" t="s">
        <v>17</v>
      </c>
      <c r="H10" s="63" t="s">
        <v>18</v>
      </c>
      <c r="I10" s="63" t="s">
        <v>17</v>
      </c>
      <c r="J10" s="63" t="s">
        <v>18</v>
      </c>
      <c r="K10" s="63" t="s">
        <v>17</v>
      </c>
      <c r="L10" s="63" t="s">
        <v>18</v>
      </c>
      <c r="M10" s="63" t="s">
        <v>17</v>
      </c>
      <c r="N10" s="63" t="s">
        <v>18</v>
      </c>
      <c r="O10" s="63" t="s">
        <v>17</v>
      </c>
      <c r="P10" s="63" t="s">
        <v>18</v>
      </c>
      <c r="Q10" s="63" t="s">
        <v>17</v>
      </c>
      <c r="R10" s="63" t="s">
        <v>18</v>
      </c>
      <c r="S10" s="63" t="s">
        <v>17</v>
      </c>
      <c r="T10" s="63" t="s">
        <v>18</v>
      </c>
      <c r="U10" s="63" t="s">
        <v>17</v>
      </c>
      <c r="V10" s="63" t="s">
        <v>18</v>
      </c>
      <c r="W10" s="63" t="s">
        <v>17</v>
      </c>
      <c r="X10" s="63" t="s">
        <v>18</v>
      </c>
      <c r="Y10" s="63" t="s">
        <v>17</v>
      </c>
      <c r="Z10" s="63" t="s">
        <v>18</v>
      </c>
    </row>
    <row r="11" spans="1:26" ht="20.100000000000001" customHeight="1">
      <c r="A11" s="203" t="s">
        <v>19</v>
      </c>
      <c r="B11" s="64" t="s">
        <v>20</v>
      </c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</row>
    <row r="12" spans="1:26" ht="20.100000000000001" customHeight="1">
      <c r="A12" s="204"/>
      <c r="B12" s="14" t="s">
        <v>21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spans="1:26" ht="20.100000000000001" customHeight="1">
      <c r="A13" s="204" t="s">
        <v>22</v>
      </c>
      <c r="B13" s="14" t="s">
        <v>20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spans="1:26" ht="20.100000000000001" customHeight="1">
      <c r="A14" s="204"/>
      <c r="B14" s="14" t="s">
        <v>21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6" spans="1:26">
      <c r="T16" s="65" t="s">
        <v>23</v>
      </c>
    </row>
    <row r="21" spans="20:20">
      <c r="T21" s="66" t="s">
        <v>24</v>
      </c>
    </row>
  </sheetData>
  <mergeCells count="16">
    <mergeCell ref="A11:A12"/>
    <mergeCell ref="A13:A14"/>
    <mergeCell ref="A6:Z6"/>
    <mergeCell ref="C8:Z8"/>
    <mergeCell ref="C9:D9"/>
    <mergeCell ref="E9:F9"/>
    <mergeCell ref="G9:H9"/>
    <mergeCell ref="I9:J9"/>
    <mergeCell ref="K9:L9"/>
    <mergeCell ref="M9:N9"/>
    <mergeCell ref="O9:P9"/>
    <mergeCell ref="Q9:R9"/>
    <mergeCell ref="S9:T9"/>
    <mergeCell ref="U9:V9"/>
    <mergeCell ref="W9:X9"/>
    <mergeCell ref="Y9:Z9"/>
  </mergeCells>
  <pageMargins left="0.31388888888888899" right="0.31388888888888899" top="0.94374999999999998" bottom="0.74791666666666701" header="0.31388888888888899" footer="0.31388888888888899"/>
  <pageSetup paperSize="512" scale="7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3"/>
  <sheetViews>
    <sheetView workbookViewId="0">
      <selection activeCell="I10" sqref="I10"/>
    </sheetView>
  </sheetViews>
  <sheetFormatPr defaultColWidth="9" defaultRowHeight="15"/>
  <cols>
    <col min="2" max="2" width="8.7109375" customWidth="1"/>
    <col min="3" max="3" width="10.7109375" customWidth="1"/>
    <col min="4" max="4" width="5.140625" customWidth="1"/>
    <col min="5" max="5" width="10.7109375" customWidth="1"/>
    <col min="6" max="6" width="6" customWidth="1"/>
    <col min="7" max="7" width="10.7109375" customWidth="1"/>
    <col min="8" max="8" width="6" customWidth="1"/>
    <col min="9" max="9" width="10.7109375" customWidth="1"/>
    <col min="10" max="10" width="6" customWidth="1"/>
    <col min="11" max="11" width="10.7109375" customWidth="1"/>
    <col min="12" max="12" width="5.140625" customWidth="1"/>
    <col min="13" max="13" width="10.7109375" customWidth="1"/>
    <col min="14" max="14" width="5.140625" customWidth="1"/>
    <col min="15" max="15" width="10.7109375" customWidth="1"/>
    <col min="16" max="16" width="6" customWidth="1"/>
    <col min="17" max="17" width="10.7109375" customWidth="1"/>
    <col min="18" max="18" width="6" customWidth="1"/>
    <col min="19" max="19" width="10.7109375" customWidth="1"/>
    <col min="20" max="20" width="5.140625" customWidth="1"/>
    <col min="21" max="21" width="10.7109375" customWidth="1"/>
    <col min="22" max="22" width="5.140625" customWidth="1"/>
    <col min="23" max="23" width="10.7109375" customWidth="1"/>
    <col min="24" max="24" width="6" customWidth="1"/>
    <col min="25" max="25" width="10.7109375" customWidth="1"/>
    <col min="26" max="26" width="5.140625" customWidth="1"/>
    <col min="27" max="27" width="20.140625" customWidth="1"/>
  </cols>
  <sheetData>
    <row r="1" spans="1:28" ht="18.75">
      <c r="A1" s="1" t="s">
        <v>25</v>
      </c>
    </row>
    <row r="3" spans="1:28">
      <c r="A3" t="s">
        <v>26</v>
      </c>
      <c r="B3" t="s">
        <v>27</v>
      </c>
    </row>
    <row r="5" spans="1:28" ht="18.75">
      <c r="A5" s="205" t="s">
        <v>28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</row>
    <row r="7" spans="1:28" ht="15.75">
      <c r="A7" s="53"/>
      <c r="B7" s="54"/>
      <c r="C7" s="206" t="s">
        <v>4</v>
      </c>
      <c r="D7" s="206"/>
      <c r="E7" s="206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  <c r="X7" s="206"/>
      <c r="Y7" s="206"/>
      <c r="Z7" s="206"/>
    </row>
    <row r="8" spans="1:28">
      <c r="A8" s="55"/>
      <c r="B8" s="56"/>
      <c r="C8" s="209" t="s">
        <v>5</v>
      </c>
      <c r="D8" s="209"/>
      <c r="E8" s="209" t="s">
        <v>6</v>
      </c>
      <c r="F8" s="209"/>
      <c r="G8" s="209" t="s">
        <v>7</v>
      </c>
      <c r="H8" s="209"/>
      <c r="I8" s="209" t="s">
        <v>8</v>
      </c>
      <c r="J8" s="209"/>
      <c r="K8" s="209" t="s">
        <v>9</v>
      </c>
      <c r="L8" s="209"/>
      <c r="M8" s="209" t="s">
        <v>10</v>
      </c>
      <c r="N8" s="209"/>
      <c r="O8" s="209" t="s">
        <v>11</v>
      </c>
      <c r="P8" s="209"/>
      <c r="Q8" s="209" t="s">
        <v>12</v>
      </c>
      <c r="R8" s="209"/>
      <c r="S8" s="209" t="s">
        <v>13</v>
      </c>
      <c r="T8" s="209"/>
      <c r="U8" s="209" t="s">
        <v>14</v>
      </c>
      <c r="V8" s="209"/>
      <c r="W8" s="209" t="s">
        <v>15</v>
      </c>
      <c r="X8" s="209"/>
      <c r="Y8" s="209" t="s">
        <v>16</v>
      </c>
      <c r="Z8" s="209"/>
    </row>
    <row r="9" spans="1:28">
      <c r="A9" s="57"/>
      <c r="B9" s="58"/>
      <c r="C9" s="2" t="s">
        <v>17</v>
      </c>
      <c r="D9" s="2" t="s">
        <v>18</v>
      </c>
      <c r="E9" s="2" t="s">
        <v>17</v>
      </c>
      <c r="F9" s="2" t="s">
        <v>18</v>
      </c>
      <c r="G9" s="2" t="s">
        <v>17</v>
      </c>
      <c r="H9" s="2" t="s">
        <v>18</v>
      </c>
      <c r="I9" s="2" t="s">
        <v>17</v>
      </c>
      <c r="J9" s="2" t="s">
        <v>18</v>
      </c>
      <c r="K9" s="2" t="s">
        <v>17</v>
      </c>
      <c r="L9" s="2" t="s">
        <v>18</v>
      </c>
      <c r="M9" s="2" t="s">
        <v>17</v>
      </c>
      <c r="N9" s="2" t="s">
        <v>18</v>
      </c>
      <c r="O9" s="2" t="s">
        <v>17</v>
      </c>
      <c r="P9" s="2" t="s">
        <v>18</v>
      </c>
      <c r="Q9" s="2" t="s">
        <v>17</v>
      </c>
      <c r="R9" s="2" t="s">
        <v>18</v>
      </c>
      <c r="S9" s="2" t="s">
        <v>17</v>
      </c>
      <c r="T9" s="2" t="s">
        <v>18</v>
      </c>
      <c r="U9" s="2" t="s">
        <v>17</v>
      </c>
      <c r="V9" s="2" t="s">
        <v>18</v>
      </c>
      <c r="W9" s="2" t="s">
        <v>17</v>
      </c>
      <c r="X9" s="2" t="s">
        <v>18</v>
      </c>
      <c r="Y9" s="2" t="s">
        <v>17</v>
      </c>
      <c r="Z9" s="2" t="s">
        <v>18</v>
      </c>
    </row>
    <row r="10" spans="1:28" ht="24.95" customHeight="1">
      <c r="A10" s="208" t="s">
        <v>19</v>
      </c>
      <c r="B10" s="4" t="s">
        <v>20</v>
      </c>
      <c r="C10" s="59">
        <v>0</v>
      </c>
      <c r="D10" s="59">
        <f>C10/4606956625*100</f>
        <v>0</v>
      </c>
      <c r="E10" s="59">
        <v>221403537</v>
      </c>
      <c r="F10" s="60">
        <f>E10/4606956625*100</f>
        <v>4.8058524319186526</v>
      </c>
      <c r="G10" s="59">
        <v>534174633</v>
      </c>
      <c r="H10" s="60">
        <f>G10/4606956625*100</f>
        <v>11.5949568550583</v>
      </c>
      <c r="I10" s="59">
        <v>446717608</v>
      </c>
      <c r="J10" s="60">
        <f>I10/4606956625*100</f>
        <v>9.6965881027803249</v>
      </c>
      <c r="K10" s="59">
        <v>355004333</v>
      </c>
      <c r="L10" s="60">
        <f>K10/4606956625*100</f>
        <v>7.7058318950419897</v>
      </c>
      <c r="M10" s="59">
        <v>270914000</v>
      </c>
      <c r="N10" s="60">
        <f>M10/4606956625*100</f>
        <v>5.8805415820471287</v>
      </c>
      <c r="O10" s="59">
        <v>363488001</v>
      </c>
      <c r="P10" s="60">
        <f>O10/4606956625*100</f>
        <v>7.8899809698121475</v>
      </c>
      <c r="Q10" s="59">
        <v>687833819</v>
      </c>
      <c r="R10" s="60">
        <f>Q10/4606956625*100</f>
        <v>14.930329824843966</v>
      </c>
      <c r="S10" s="59">
        <v>126682034</v>
      </c>
      <c r="T10" s="60">
        <f>S10/4606956625*100</f>
        <v>2.7497987133751236</v>
      </c>
      <c r="U10" s="59">
        <v>288604000</v>
      </c>
      <c r="V10" s="60">
        <f>U10/4606956625*100</f>
        <v>6.2645260959017612</v>
      </c>
      <c r="W10" s="59">
        <v>732507300</v>
      </c>
      <c r="X10" s="60">
        <f>W10/4606956625*100</f>
        <v>15.900025974305759</v>
      </c>
      <c r="Y10" s="59">
        <v>340509311</v>
      </c>
      <c r="Z10" s="60">
        <f>Y10/4606956625*100</f>
        <v>7.3911985442233252</v>
      </c>
      <c r="AA10" s="5">
        <f>SUM(C10,E10,G10,I10,K10,M10,O10,Q10,S10,U10,W10,Y10)</f>
        <v>4367838576</v>
      </c>
      <c r="AB10" s="12">
        <f>SUM(D10,F10,H10,J10,L10,N10,P10,R10,T10,V10,X10,Z10)</f>
        <v>94.809630989308488</v>
      </c>
    </row>
    <row r="11" spans="1:28" ht="24.95" customHeight="1">
      <c r="A11" s="208"/>
      <c r="B11" s="4" t="s">
        <v>21</v>
      </c>
      <c r="C11" s="59"/>
      <c r="D11" s="59"/>
      <c r="E11" s="59"/>
      <c r="F11" s="60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</row>
    <row r="12" spans="1:28" ht="24.95" customHeight="1">
      <c r="A12" s="208" t="s">
        <v>22</v>
      </c>
      <c r="B12" s="4" t="s">
        <v>20</v>
      </c>
      <c r="C12" s="59">
        <v>166118400</v>
      </c>
      <c r="D12" s="60">
        <f>C12/3044524365*100</f>
        <v>5.4563005607609911</v>
      </c>
      <c r="E12" s="59">
        <v>312621000</v>
      </c>
      <c r="F12" s="60">
        <f>E12/3044524365*100</f>
        <v>10.268303436619073</v>
      </c>
      <c r="G12" s="59">
        <v>252245250</v>
      </c>
      <c r="H12" s="60">
        <f>G12/3044524365*100</f>
        <v>8.2852104223511436</v>
      </c>
      <c r="I12" s="59">
        <v>746032000</v>
      </c>
      <c r="J12" s="60">
        <f>I12/3044524365*100</f>
        <v>24.504057467117693</v>
      </c>
      <c r="K12" s="59">
        <v>263751000</v>
      </c>
      <c r="L12" s="60">
        <f>K12/3044524365*100</f>
        <v>8.663126596459346</v>
      </c>
      <c r="M12" s="59">
        <v>91125250</v>
      </c>
      <c r="N12" s="60">
        <f>M12/3044524365*100</f>
        <v>2.9930865736395575</v>
      </c>
      <c r="O12" s="59">
        <v>616051000</v>
      </c>
      <c r="P12" s="60">
        <f>O12/3044524365*100</f>
        <v>20.234720637553512</v>
      </c>
      <c r="Q12" s="59">
        <v>166151000</v>
      </c>
      <c r="R12" s="60">
        <f>Q12/3044524365*100</f>
        <v>5.4573713355714926</v>
      </c>
      <c r="S12" s="59">
        <v>85850250</v>
      </c>
      <c r="T12" s="60">
        <f>S12/3044524365*100</f>
        <v>2.819824698627432</v>
      </c>
      <c r="U12" s="59">
        <v>169488000</v>
      </c>
      <c r="V12" s="60">
        <f>U12/3044524365*100</f>
        <v>5.5669779473090211</v>
      </c>
      <c r="W12" s="59">
        <v>86602000</v>
      </c>
      <c r="X12" s="60">
        <f>W12/3044524365*100</f>
        <v>2.844516568682478</v>
      </c>
      <c r="Y12" s="59">
        <v>88489215</v>
      </c>
      <c r="Z12" s="60">
        <f>Y12/3044524365*100</f>
        <v>2.9065037553082611</v>
      </c>
      <c r="AA12" s="5">
        <f>SUM(C12,E12,G12,I12,K12,M12,O12,Q12,S12,U12,W12,Y12)</f>
        <v>3044524365</v>
      </c>
      <c r="AB12" s="12">
        <f>SUM(D12,F12,H12,J12,L12,N12,P12,R12,T12,V12,X12,Z12)</f>
        <v>100.00000000000001</v>
      </c>
    </row>
    <row r="13" spans="1:28" ht="24.95" customHeight="1">
      <c r="A13" s="208"/>
      <c r="B13" s="4" t="s">
        <v>21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</row>
  </sheetData>
  <mergeCells count="16">
    <mergeCell ref="A10:A11"/>
    <mergeCell ref="A12:A13"/>
    <mergeCell ref="A5:Z5"/>
    <mergeCell ref="C7:Z7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</mergeCells>
  <pageMargins left="0.118055555555556" right="0.118055555555556" top="0.94374999999999998" bottom="0.74791666666666701" header="0.31388888888888899" footer="0.31388888888888899"/>
  <pageSetup paperSize="512" scale="7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VV117"/>
  <sheetViews>
    <sheetView tabSelected="1" topLeftCell="B58" zoomScaleNormal="100" workbookViewId="0">
      <selection activeCell="V82" sqref="V82"/>
    </sheetView>
  </sheetViews>
  <sheetFormatPr defaultColWidth="6.85546875" defaultRowHeight="11.25"/>
  <cols>
    <col min="1" max="1" width="6.7109375" style="21" customWidth="1"/>
    <col min="2" max="7" width="1.7109375" style="22" customWidth="1"/>
    <col min="8" max="8" width="34" style="22" customWidth="1"/>
    <col min="9" max="9" width="19.7109375" style="22" customWidth="1"/>
    <col min="10" max="11" width="12" style="23" customWidth="1"/>
    <col min="12" max="13" width="18.85546875" style="23" customWidth="1"/>
    <col min="14" max="14" width="11.85546875" style="23" customWidth="1"/>
    <col min="15" max="15" width="13.7109375" style="24" customWidth="1"/>
    <col min="16" max="16" width="19.42578125" style="24" customWidth="1"/>
    <col min="17" max="17" width="12.140625" style="24" customWidth="1"/>
    <col min="18" max="18" width="16.5703125" style="22" customWidth="1"/>
    <col min="19" max="19" width="11.7109375" style="22" customWidth="1"/>
    <col min="20" max="20" width="18.42578125" style="22" customWidth="1"/>
    <col min="21" max="21" width="12" style="25" bestFit="1" customWidth="1"/>
    <col min="22" max="22" width="25" style="26" customWidth="1"/>
    <col min="23" max="23" width="14.28515625" style="22" customWidth="1"/>
    <col min="24" max="24" width="11.7109375" style="22" customWidth="1"/>
    <col min="25" max="25" width="14.85546875" style="22" customWidth="1"/>
    <col min="26" max="26" width="13.28515625" style="22" customWidth="1"/>
    <col min="27" max="27" width="14.7109375" style="22" customWidth="1"/>
    <col min="28" max="28" width="15" style="22" customWidth="1"/>
    <col min="29" max="258" width="6.85546875" style="22"/>
    <col min="259" max="259" width="4.7109375" style="22" customWidth="1"/>
    <col min="260" max="260" width="21.28515625" style="22" customWidth="1"/>
    <col min="261" max="266" width="1.7109375" style="22" customWidth="1"/>
    <col min="267" max="267" width="42.42578125" style="22" customWidth="1"/>
    <col min="268" max="268" width="15.140625" style="22" customWidth="1"/>
    <col min="269" max="269" width="9.140625" style="22" customWidth="1"/>
    <col min="270" max="270" width="6.85546875" style="22" hidden="1" customWidth="1"/>
    <col min="271" max="271" width="9.85546875" style="22" customWidth="1"/>
    <col min="272" max="272" width="10.85546875" style="22" customWidth="1"/>
    <col min="273" max="273" width="16.42578125" style="22" customWidth="1"/>
    <col min="274" max="274" width="8.28515625" style="22" customWidth="1"/>
    <col min="275" max="275" width="14.85546875" style="22" customWidth="1"/>
    <col min="276" max="276" width="8" style="22" customWidth="1"/>
    <col min="277" max="277" width="6.42578125" style="22" customWidth="1"/>
    <col min="278" max="278" width="25" style="22" customWidth="1"/>
    <col min="279" max="514" width="6.85546875" style="22"/>
    <col min="515" max="515" width="4.7109375" style="22" customWidth="1"/>
    <col min="516" max="516" width="21.28515625" style="22" customWidth="1"/>
    <col min="517" max="522" width="1.7109375" style="22" customWidth="1"/>
    <col min="523" max="523" width="42.42578125" style="22" customWidth="1"/>
    <col min="524" max="524" width="15.140625" style="22" customWidth="1"/>
    <col min="525" max="525" width="9.140625" style="22" customWidth="1"/>
    <col min="526" max="526" width="6.85546875" style="22" hidden="1" customWidth="1"/>
    <col min="527" max="527" width="9.85546875" style="22" customWidth="1"/>
    <col min="528" max="528" width="10.85546875" style="22" customWidth="1"/>
    <col min="529" max="529" width="16.42578125" style="22" customWidth="1"/>
    <col min="530" max="530" width="8.28515625" style="22" customWidth="1"/>
    <col min="531" max="531" width="14.85546875" style="22" customWidth="1"/>
    <col min="532" max="532" width="8" style="22" customWidth="1"/>
    <col min="533" max="533" width="6.42578125" style="22" customWidth="1"/>
    <col min="534" max="534" width="25" style="22" customWidth="1"/>
    <col min="535" max="770" width="6.85546875" style="22"/>
    <col min="771" max="771" width="4.7109375" style="22" customWidth="1"/>
    <col min="772" max="772" width="21.28515625" style="22" customWidth="1"/>
    <col min="773" max="778" width="1.7109375" style="22" customWidth="1"/>
    <col min="779" max="779" width="42.42578125" style="22" customWidth="1"/>
    <col min="780" max="780" width="15.140625" style="22" customWidth="1"/>
    <col min="781" max="781" width="9.140625" style="22" customWidth="1"/>
    <col min="782" max="782" width="6.85546875" style="22" hidden="1" customWidth="1"/>
    <col min="783" max="783" width="9.85546875" style="22" customWidth="1"/>
    <col min="784" max="784" width="10.85546875" style="22" customWidth="1"/>
    <col min="785" max="785" width="16.42578125" style="22" customWidth="1"/>
    <col min="786" max="786" width="8.28515625" style="22" customWidth="1"/>
    <col min="787" max="787" width="14.85546875" style="22" customWidth="1"/>
    <col min="788" max="788" width="8" style="22" customWidth="1"/>
    <col min="789" max="789" width="6.42578125" style="22" customWidth="1"/>
    <col min="790" max="790" width="25" style="22" customWidth="1"/>
    <col min="791" max="1026" width="6.85546875" style="22"/>
    <col min="1027" max="1027" width="4.7109375" style="22" customWidth="1"/>
    <col min="1028" max="1028" width="21.28515625" style="22" customWidth="1"/>
    <col min="1029" max="1034" width="1.7109375" style="22" customWidth="1"/>
    <col min="1035" max="1035" width="42.42578125" style="22" customWidth="1"/>
    <col min="1036" max="1036" width="15.140625" style="22" customWidth="1"/>
    <col min="1037" max="1037" width="9.140625" style="22" customWidth="1"/>
    <col min="1038" max="1038" width="6.85546875" style="22" hidden="1" customWidth="1"/>
    <col min="1039" max="1039" width="9.85546875" style="22" customWidth="1"/>
    <col min="1040" max="1040" width="10.85546875" style="22" customWidth="1"/>
    <col min="1041" max="1041" width="16.42578125" style="22" customWidth="1"/>
    <col min="1042" max="1042" width="8.28515625" style="22" customWidth="1"/>
    <col min="1043" max="1043" width="14.85546875" style="22" customWidth="1"/>
    <col min="1044" max="1044" width="8" style="22" customWidth="1"/>
    <col min="1045" max="1045" width="6.42578125" style="22" customWidth="1"/>
    <col min="1046" max="1046" width="25" style="22" customWidth="1"/>
    <col min="1047" max="1282" width="6.85546875" style="22"/>
    <col min="1283" max="1283" width="4.7109375" style="22" customWidth="1"/>
    <col min="1284" max="1284" width="21.28515625" style="22" customWidth="1"/>
    <col min="1285" max="1290" width="1.7109375" style="22" customWidth="1"/>
    <col min="1291" max="1291" width="42.42578125" style="22" customWidth="1"/>
    <col min="1292" max="1292" width="15.140625" style="22" customWidth="1"/>
    <col min="1293" max="1293" width="9.140625" style="22" customWidth="1"/>
    <col min="1294" max="1294" width="6.85546875" style="22" hidden="1" customWidth="1"/>
    <col min="1295" max="1295" width="9.85546875" style="22" customWidth="1"/>
    <col min="1296" max="1296" width="10.85546875" style="22" customWidth="1"/>
    <col min="1297" max="1297" width="16.42578125" style="22" customWidth="1"/>
    <col min="1298" max="1298" width="8.28515625" style="22" customWidth="1"/>
    <col min="1299" max="1299" width="14.85546875" style="22" customWidth="1"/>
    <col min="1300" max="1300" width="8" style="22" customWidth="1"/>
    <col min="1301" max="1301" width="6.42578125" style="22" customWidth="1"/>
    <col min="1302" max="1302" width="25" style="22" customWidth="1"/>
    <col min="1303" max="1538" width="6.85546875" style="22"/>
    <col min="1539" max="1539" width="4.7109375" style="22" customWidth="1"/>
    <col min="1540" max="1540" width="21.28515625" style="22" customWidth="1"/>
    <col min="1541" max="1546" width="1.7109375" style="22" customWidth="1"/>
    <col min="1547" max="1547" width="42.42578125" style="22" customWidth="1"/>
    <col min="1548" max="1548" width="15.140625" style="22" customWidth="1"/>
    <col min="1549" max="1549" width="9.140625" style="22" customWidth="1"/>
    <col min="1550" max="1550" width="6.85546875" style="22" hidden="1" customWidth="1"/>
    <col min="1551" max="1551" width="9.85546875" style="22" customWidth="1"/>
    <col min="1552" max="1552" width="10.85546875" style="22" customWidth="1"/>
    <col min="1553" max="1553" width="16.42578125" style="22" customWidth="1"/>
    <col min="1554" max="1554" width="8.28515625" style="22" customWidth="1"/>
    <col min="1555" max="1555" width="14.85546875" style="22" customWidth="1"/>
    <col min="1556" max="1556" width="8" style="22" customWidth="1"/>
    <col min="1557" max="1557" width="6.42578125" style="22" customWidth="1"/>
    <col min="1558" max="1558" width="25" style="22" customWidth="1"/>
    <col min="1559" max="1794" width="6.85546875" style="22"/>
    <col min="1795" max="1795" width="4.7109375" style="22" customWidth="1"/>
    <col min="1796" max="1796" width="21.28515625" style="22" customWidth="1"/>
    <col min="1797" max="1802" width="1.7109375" style="22" customWidth="1"/>
    <col min="1803" max="1803" width="42.42578125" style="22" customWidth="1"/>
    <col min="1804" max="1804" width="15.140625" style="22" customWidth="1"/>
    <col min="1805" max="1805" width="9.140625" style="22" customWidth="1"/>
    <col min="1806" max="1806" width="6.85546875" style="22" hidden="1" customWidth="1"/>
    <col min="1807" max="1807" width="9.85546875" style="22" customWidth="1"/>
    <col min="1808" max="1808" width="10.85546875" style="22" customWidth="1"/>
    <col min="1809" max="1809" width="16.42578125" style="22" customWidth="1"/>
    <col min="1810" max="1810" width="8.28515625" style="22" customWidth="1"/>
    <col min="1811" max="1811" width="14.85546875" style="22" customWidth="1"/>
    <col min="1812" max="1812" width="8" style="22" customWidth="1"/>
    <col min="1813" max="1813" width="6.42578125" style="22" customWidth="1"/>
    <col min="1814" max="1814" width="25" style="22" customWidth="1"/>
    <col min="1815" max="2050" width="6.85546875" style="22"/>
    <col min="2051" max="2051" width="4.7109375" style="22" customWidth="1"/>
    <col min="2052" max="2052" width="21.28515625" style="22" customWidth="1"/>
    <col min="2053" max="2058" width="1.7109375" style="22" customWidth="1"/>
    <col min="2059" max="2059" width="42.42578125" style="22" customWidth="1"/>
    <col min="2060" max="2060" width="15.140625" style="22" customWidth="1"/>
    <col min="2061" max="2061" width="9.140625" style="22" customWidth="1"/>
    <col min="2062" max="2062" width="6.85546875" style="22" hidden="1" customWidth="1"/>
    <col min="2063" max="2063" width="9.85546875" style="22" customWidth="1"/>
    <col min="2064" max="2064" width="10.85546875" style="22" customWidth="1"/>
    <col min="2065" max="2065" width="16.42578125" style="22" customWidth="1"/>
    <col min="2066" max="2066" width="8.28515625" style="22" customWidth="1"/>
    <col min="2067" max="2067" width="14.85546875" style="22" customWidth="1"/>
    <col min="2068" max="2068" width="8" style="22" customWidth="1"/>
    <col min="2069" max="2069" width="6.42578125" style="22" customWidth="1"/>
    <col min="2070" max="2070" width="25" style="22" customWidth="1"/>
    <col min="2071" max="2306" width="6.85546875" style="22"/>
    <col min="2307" max="2307" width="4.7109375" style="22" customWidth="1"/>
    <col min="2308" max="2308" width="21.28515625" style="22" customWidth="1"/>
    <col min="2309" max="2314" width="1.7109375" style="22" customWidth="1"/>
    <col min="2315" max="2315" width="42.42578125" style="22" customWidth="1"/>
    <col min="2316" max="2316" width="15.140625" style="22" customWidth="1"/>
    <col min="2317" max="2317" width="9.140625" style="22" customWidth="1"/>
    <col min="2318" max="2318" width="6.85546875" style="22" hidden="1" customWidth="1"/>
    <col min="2319" max="2319" width="9.85546875" style="22" customWidth="1"/>
    <col min="2320" max="2320" width="10.85546875" style="22" customWidth="1"/>
    <col min="2321" max="2321" width="16.42578125" style="22" customWidth="1"/>
    <col min="2322" max="2322" width="8.28515625" style="22" customWidth="1"/>
    <col min="2323" max="2323" width="14.85546875" style="22" customWidth="1"/>
    <col min="2324" max="2324" width="8" style="22" customWidth="1"/>
    <col min="2325" max="2325" width="6.42578125" style="22" customWidth="1"/>
    <col min="2326" max="2326" width="25" style="22" customWidth="1"/>
    <col min="2327" max="2562" width="6.85546875" style="22"/>
    <col min="2563" max="2563" width="4.7109375" style="22" customWidth="1"/>
    <col min="2564" max="2564" width="21.28515625" style="22" customWidth="1"/>
    <col min="2565" max="2570" width="1.7109375" style="22" customWidth="1"/>
    <col min="2571" max="2571" width="42.42578125" style="22" customWidth="1"/>
    <col min="2572" max="2572" width="15.140625" style="22" customWidth="1"/>
    <col min="2573" max="2573" width="9.140625" style="22" customWidth="1"/>
    <col min="2574" max="2574" width="6.85546875" style="22" hidden="1" customWidth="1"/>
    <col min="2575" max="2575" width="9.85546875" style="22" customWidth="1"/>
    <col min="2576" max="2576" width="10.85546875" style="22" customWidth="1"/>
    <col min="2577" max="2577" width="16.42578125" style="22" customWidth="1"/>
    <col min="2578" max="2578" width="8.28515625" style="22" customWidth="1"/>
    <col min="2579" max="2579" width="14.85546875" style="22" customWidth="1"/>
    <col min="2580" max="2580" width="8" style="22" customWidth="1"/>
    <col min="2581" max="2581" width="6.42578125" style="22" customWidth="1"/>
    <col min="2582" max="2582" width="25" style="22" customWidth="1"/>
    <col min="2583" max="2818" width="6.85546875" style="22"/>
    <col min="2819" max="2819" width="4.7109375" style="22" customWidth="1"/>
    <col min="2820" max="2820" width="21.28515625" style="22" customWidth="1"/>
    <col min="2821" max="2826" width="1.7109375" style="22" customWidth="1"/>
    <col min="2827" max="2827" width="42.42578125" style="22" customWidth="1"/>
    <col min="2828" max="2828" width="15.140625" style="22" customWidth="1"/>
    <col min="2829" max="2829" width="9.140625" style="22" customWidth="1"/>
    <col min="2830" max="2830" width="6.85546875" style="22" hidden="1" customWidth="1"/>
    <col min="2831" max="2831" width="9.85546875" style="22" customWidth="1"/>
    <col min="2832" max="2832" width="10.85546875" style="22" customWidth="1"/>
    <col min="2833" max="2833" width="16.42578125" style="22" customWidth="1"/>
    <col min="2834" max="2834" width="8.28515625" style="22" customWidth="1"/>
    <col min="2835" max="2835" width="14.85546875" style="22" customWidth="1"/>
    <col min="2836" max="2836" width="8" style="22" customWidth="1"/>
    <col min="2837" max="2837" width="6.42578125" style="22" customWidth="1"/>
    <col min="2838" max="2838" width="25" style="22" customWidth="1"/>
    <col min="2839" max="3074" width="6.85546875" style="22"/>
    <col min="3075" max="3075" width="4.7109375" style="22" customWidth="1"/>
    <col min="3076" max="3076" width="21.28515625" style="22" customWidth="1"/>
    <col min="3077" max="3082" width="1.7109375" style="22" customWidth="1"/>
    <col min="3083" max="3083" width="42.42578125" style="22" customWidth="1"/>
    <col min="3084" max="3084" width="15.140625" style="22" customWidth="1"/>
    <col min="3085" max="3085" width="9.140625" style="22" customWidth="1"/>
    <col min="3086" max="3086" width="6.85546875" style="22" hidden="1" customWidth="1"/>
    <col min="3087" max="3087" width="9.85546875" style="22" customWidth="1"/>
    <col min="3088" max="3088" width="10.85546875" style="22" customWidth="1"/>
    <col min="3089" max="3089" width="16.42578125" style="22" customWidth="1"/>
    <col min="3090" max="3090" width="8.28515625" style="22" customWidth="1"/>
    <col min="3091" max="3091" width="14.85546875" style="22" customWidth="1"/>
    <col min="3092" max="3092" width="8" style="22" customWidth="1"/>
    <col min="3093" max="3093" width="6.42578125" style="22" customWidth="1"/>
    <col min="3094" max="3094" width="25" style="22" customWidth="1"/>
    <col min="3095" max="3330" width="6.85546875" style="22"/>
    <col min="3331" max="3331" width="4.7109375" style="22" customWidth="1"/>
    <col min="3332" max="3332" width="21.28515625" style="22" customWidth="1"/>
    <col min="3333" max="3338" width="1.7109375" style="22" customWidth="1"/>
    <col min="3339" max="3339" width="42.42578125" style="22" customWidth="1"/>
    <col min="3340" max="3340" width="15.140625" style="22" customWidth="1"/>
    <col min="3341" max="3341" width="9.140625" style="22" customWidth="1"/>
    <col min="3342" max="3342" width="6.85546875" style="22" hidden="1" customWidth="1"/>
    <col min="3343" max="3343" width="9.85546875" style="22" customWidth="1"/>
    <col min="3344" max="3344" width="10.85546875" style="22" customWidth="1"/>
    <col min="3345" max="3345" width="16.42578125" style="22" customWidth="1"/>
    <col min="3346" max="3346" width="8.28515625" style="22" customWidth="1"/>
    <col min="3347" max="3347" width="14.85546875" style="22" customWidth="1"/>
    <col min="3348" max="3348" width="8" style="22" customWidth="1"/>
    <col min="3349" max="3349" width="6.42578125" style="22" customWidth="1"/>
    <col min="3350" max="3350" width="25" style="22" customWidth="1"/>
    <col min="3351" max="3586" width="6.85546875" style="22"/>
    <col min="3587" max="3587" width="4.7109375" style="22" customWidth="1"/>
    <col min="3588" max="3588" width="21.28515625" style="22" customWidth="1"/>
    <col min="3589" max="3594" width="1.7109375" style="22" customWidth="1"/>
    <col min="3595" max="3595" width="42.42578125" style="22" customWidth="1"/>
    <col min="3596" max="3596" width="15.140625" style="22" customWidth="1"/>
    <col min="3597" max="3597" width="9.140625" style="22" customWidth="1"/>
    <col min="3598" max="3598" width="6.85546875" style="22" hidden="1" customWidth="1"/>
    <col min="3599" max="3599" width="9.85546875" style="22" customWidth="1"/>
    <col min="3600" max="3600" width="10.85546875" style="22" customWidth="1"/>
    <col min="3601" max="3601" width="16.42578125" style="22" customWidth="1"/>
    <col min="3602" max="3602" width="8.28515625" style="22" customWidth="1"/>
    <col min="3603" max="3603" width="14.85546875" style="22" customWidth="1"/>
    <col min="3604" max="3604" width="8" style="22" customWidth="1"/>
    <col min="3605" max="3605" width="6.42578125" style="22" customWidth="1"/>
    <col min="3606" max="3606" width="25" style="22" customWidth="1"/>
    <col min="3607" max="3842" width="6.85546875" style="22"/>
    <col min="3843" max="3843" width="4.7109375" style="22" customWidth="1"/>
    <col min="3844" max="3844" width="21.28515625" style="22" customWidth="1"/>
    <col min="3845" max="3850" width="1.7109375" style="22" customWidth="1"/>
    <col min="3851" max="3851" width="42.42578125" style="22" customWidth="1"/>
    <col min="3852" max="3852" width="15.140625" style="22" customWidth="1"/>
    <col min="3853" max="3853" width="9.140625" style="22" customWidth="1"/>
    <col min="3854" max="3854" width="6.85546875" style="22" hidden="1" customWidth="1"/>
    <col min="3855" max="3855" width="9.85546875" style="22" customWidth="1"/>
    <col min="3856" max="3856" width="10.85546875" style="22" customWidth="1"/>
    <col min="3857" max="3857" width="16.42578125" style="22" customWidth="1"/>
    <col min="3858" max="3858" width="8.28515625" style="22" customWidth="1"/>
    <col min="3859" max="3859" width="14.85546875" style="22" customWidth="1"/>
    <col min="3860" max="3860" width="8" style="22" customWidth="1"/>
    <col min="3861" max="3861" width="6.42578125" style="22" customWidth="1"/>
    <col min="3862" max="3862" width="25" style="22" customWidth="1"/>
    <col min="3863" max="4098" width="6.85546875" style="22"/>
    <col min="4099" max="4099" width="4.7109375" style="22" customWidth="1"/>
    <col min="4100" max="4100" width="21.28515625" style="22" customWidth="1"/>
    <col min="4101" max="4106" width="1.7109375" style="22" customWidth="1"/>
    <col min="4107" max="4107" width="42.42578125" style="22" customWidth="1"/>
    <col min="4108" max="4108" width="15.140625" style="22" customWidth="1"/>
    <col min="4109" max="4109" width="9.140625" style="22" customWidth="1"/>
    <col min="4110" max="4110" width="6.85546875" style="22" hidden="1" customWidth="1"/>
    <col min="4111" max="4111" width="9.85546875" style="22" customWidth="1"/>
    <col min="4112" max="4112" width="10.85546875" style="22" customWidth="1"/>
    <col min="4113" max="4113" width="16.42578125" style="22" customWidth="1"/>
    <col min="4114" max="4114" width="8.28515625" style="22" customWidth="1"/>
    <col min="4115" max="4115" width="14.85546875" style="22" customWidth="1"/>
    <col min="4116" max="4116" width="8" style="22" customWidth="1"/>
    <col min="4117" max="4117" width="6.42578125" style="22" customWidth="1"/>
    <col min="4118" max="4118" width="25" style="22" customWidth="1"/>
    <col min="4119" max="4354" width="6.85546875" style="22"/>
    <col min="4355" max="4355" width="4.7109375" style="22" customWidth="1"/>
    <col min="4356" max="4356" width="21.28515625" style="22" customWidth="1"/>
    <col min="4357" max="4362" width="1.7109375" style="22" customWidth="1"/>
    <col min="4363" max="4363" width="42.42578125" style="22" customWidth="1"/>
    <col min="4364" max="4364" width="15.140625" style="22" customWidth="1"/>
    <col min="4365" max="4365" width="9.140625" style="22" customWidth="1"/>
    <col min="4366" max="4366" width="6.85546875" style="22" hidden="1" customWidth="1"/>
    <col min="4367" max="4367" width="9.85546875" style="22" customWidth="1"/>
    <col min="4368" max="4368" width="10.85546875" style="22" customWidth="1"/>
    <col min="4369" max="4369" width="16.42578125" style="22" customWidth="1"/>
    <col min="4370" max="4370" width="8.28515625" style="22" customWidth="1"/>
    <col min="4371" max="4371" width="14.85546875" style="22" customWidth="1"/>
    <col min="4372" max="4372" width="8" style="22" customWidth="1"/>
    <col min="4373" max="4373" width="6.42578125" style="22" customWidth="1"/>
    <col min="4374" max="4374" width="25" style="22" customWidth="1"/>
    <col min="4375" max="4610" width="6.85546875" style="22"/>
    <col min="4611" max="4611" width="4.7109375" style="22" customWidth="1"/>
    <col min="4612" max="4612" width="21.28515625" style="22" customWidth="1"/>
    <col min="4613" max="4618" width="1.7109375" style="22" customWidth="1"/>
    <col min="4619" max="4619" width="42.42578125" style="22" customWidth="1"/>
    <col min="4620" max="4620" width="15.140625" style="22" customWidth="1"/>
    <col min="4621" max="4621" width="9.140625" style="22" customWidth="1"/>
    <col min="4622" max="4622" width="6.85546875" style="22" hidden="1" customWidth="1"/>
    <col min="4623" max="4623" width="9.85546875" style="22" customWidth="1"/>
    <col min="4624" max="4624" width="10.85546875" style="22" customWidth="1"/>
    <col min="4625" max="4625" width="16.42578125" style="22" customWidth="1"/>
    <col min="4626" max="4626" width="8.28515625" style="22" customWidth="1"/>
    <col min="4627" max="4627" width="14.85546875" style="22" customWidth="1"/>
    <col min="4628" max="4628" width="8" style="22" customWidth="1"/>
    <col min="4629" max="4629" width="6.42578125" style="22" customWidth="1"/>
    <col min="4630" max="4630" width="25" style="22" customWidth="1"/>
    <col min="4631" max="4866" width="6.85546875" style="22"/>
    <col min="4867" max="4867" width="4.7109375" style="22" customWidth="1"/>
    <col min="4868" max="4868" width="21.28515625" style="22" customWidth="1"/>
    <col min="4869" max="4874" width="1.7109375" style="22" customWidth="1"/>
    <col min="4875" max="4875" width="42.42578125" style="22" customWidth="1"/>
    <col min="4876" max="4876" width="15.140625" style="22" customWidth="1"/>
    <col min="4877" max="4877" width="9.140625" style="22" customWidth="1"/>
    <col min="4878" max="4878" width="6.85546875" style="22" hidden="1" customWidth="1"/>
    <col min="4879" max="4879" width="9.85546875" style="22" customWidth="1"/>
    <col min="4880" max="4880" width="10.85546875" style="22" customWidth="1"/>
    <col min="4881" max="4881" width="16.42578125" style="22" customWidth="1"/>
    <col min="4882" max="4882" width="8.28515625" style="22" customWidth="1"/>
    <col min="4883" max="4883" width="14.85546875" style="22" customWidth="1"/>
    <col min="4884" max="4884" width="8" style="22" customWidth="1"/>
    <col min="4885" max="4885" width="6.42578125" style="22" customWidth="1"/>
    <col min="4886" max="4886" width="25" style="22" customWidth="1"/>
    <col min="4887" max="5122" width="6.85546875" style="22"/>
    <col min="5123" max="5123" width="4.7109375" style="22" customWidth="1"/>
    <col min="5124" max="5124" width="21.28515625" style="22" customWidth="1"/>
    <col min="5125" max="5130" width="1.7109375" style="22" customWidth="1"/>
    <col min="5131" max="5131" width="42.42578125" style="22" customWidth="1"/>
    <col min="5132" max="5132" width="15.140625" style="22" customWidth="1"/>
    <col min="5133" max="5133" width="9.140625" style="22" customWidth="1"/>
    <col min="5134" max="5134" width="6.85546875" style="22" hidden="1" customWidth="1"/>
    <col min="5135" max="5135" width="9.85546875" style="22" customWidth="1"/>
    <col min="5136" max="5136" width="10.85546875" style="22" customWidth="1"/>
    <col min="5137" max="5137" width="16.42578125" style="22" customWidth="1"/>
    <col min="5138" max="5138" width="8.28515625" style="22" customWidth="1"/>
    <col min="5139" max="5139" width="14.85546875" style="22" customWidth="1"/>
    <col min="5140" max="5140" width="8" style="22" customWidth="1"/>
    <col min="5141" max="5141" width="6.42578125" style="22" customWidth="1"/>
    <col min="5142" max="5142" width="25" style="22" customWidth="1"/>
    <col min="5143" max="5378" width="6.85546875" style="22"/>
    <col min="5379" max="5379" width="4.7109375" style="22" customWidth="1"/>
    <col min="5380" max="5380" width="21.28515625" style="22" customWidth="1"/>
    <col min="5381" max="5386" width="1.7109375" style="22" customWidth="1"/>
    <col min="5387" max="5387" width="42.42578125" style="22" customWidth="1"/>
    <col min="5388" max="5388" width="15.140625" style="22" customWidth="1"/>
    <col min="5389" max="5389" width="9.140625" style="22" customWidth="1"/>
    <col min="5390" max="5390" width="6.85546875" style="22" hidden="1" customWidth="1"/>
    <col min="5391" max="5391" width="9.85546875" style="22" customWidth="1"/>
    <col min="5392" max="5392" width="10.85546875" style="22" customWidth="1"/>
    <col min="5393" max="5393" width="16.42578125" style="22" customWidth="1"/>
    <col min="5394" max="5394" width="8.28515625" style="22" customWidth="1"/>
    <col min="5395" max="5395" width="14.85546875" style="22" customWidth="1"/>
    <col min="5396" max="5396" width="8" style="22" customWidth="1"/>
    <col min="5397" max="5397" width="6.42578125" style="22" customWidth="1"/>
    <col min="5398" max="5398" width="25" style="22" customWidth="1"/>
    <col min="5399" max="5634" width="6.85546875" style="22"/>
    <col min="5635" max="5635" width="4.7109375" style="22" customWidth="1"/>
    <col min="5636" max="5636" width="21.28515625" style="22" customWidth="1"/>
    <col min="5637" max="5642" width="1.7109375" style="22" customWidth="1"/>
    <col min="5643" max="5643" width="42.42578125" style="22" customWidth="1"/>
    <col min="5644" max="5644" width="15.140625" style="22" customWidth="1"/>
    <col min="5645" max="5645" width="9.140625" style="22" customWidth="1"/>
    <col min="5646" max="5646" width="6.85546875" style="22" hidden="1" customWidth="1"/>
    <col min="5647" max="5647" width="9.85546875" style="22" customWidth="1"/>
    <col min="5648" max="5648" width="10.85546875" style="22" customWidth="1"/>
    <col min="5649" max="5649" width="16.42578125" style="22" customWidth="1"/>
    <col min="5650" max="5650" width="8.28515625" style="22" customWidth="1"/>
    <col min="5651" max="5651" width="14.85546875" style="22" customWidth="1"/>
    <col min="5652" max="5652" width="8" style="22" customWidth="1"/>
    <col min="5653" max="5653" width="6.42578125" style="22" customWidth="1"/>
    <col min="5654" max="5654" width="25" style="22" customWidth="1"/>
    <col min="5655" max="5890" width="6.85546875" style="22"/>
    <col min="5891" max="5891" width="4.7109375" style="22" customWidth="1"/>
    <col min="5892" max="5892" width="21.28515625" style="22" customWidth="1"/>
    <col min="5893" max="5898" width="1.7109375" style="22" customWidth="1"/>
    <col min="5899" max="5899" width="42.42578125" style="22" customWidth="1"/>
    <col min="5900" max="5900" width="15.140625" style="22" customWidth="1"/>
    <col min="5901" max="5901" width="9.140625" style="22" customWidth="1"/>
    <col min="5902" max="5902" width="6.85546875" style="22" hidden="1" customWidth="1"/>
    <col min="5903" max="5903" width="9.85546875" style="22" customWidth="1"/>
    <col min="5904" max="5904" width="10.85546875" style="22" customWidth="1"/>
    <col min="5905" max="5905" width="16.42578125" style="22" customWidth="1"/>
    <col min="5906" max="5906" width="8.28515625" style="22" customWidth="1"/>
    <col min="5907" max="5907" width="14.85546875" style="22" customWidth="1"/>
    <col min="5908" max="5908" width="8" style="22" customWidth="1"/>
    <col min="5909" max="5909" width="6.42578125" style="22" customWidth="1"/>
    <col min="5910" max="5910" width="25" style="22" customWidth="1"/>
    <col min="5911" max="6146" width="6.85546875" style="22"/>
    <col min="6147" max="6147" width="4.7109375" style="22" customWidth="1"/>
    <col min="6148" max="6148" width="21.28515625" style="22" customWidth="1"/>
    <col min="6149" max="6154" width="1.7109375" style="22" customWidth="1"/>
    <col min="6155" max="6155" width="42.42578125" style="22" customWidth="1"/>
    <col min="6156" max="6156" width="15.140625" style="22" customWidth="1"/>
    <col min="6157" max="6157" width="9.140625" style="22" customWidth="1"/>
    <col min="6158" max="6158" width="6.85546875" style="22" hidden="1" customWidth="1"/>
    <col min="6159" max="6159" width="9.85546875" style="22" customWidth="1"/>
    <col min="6160" max="6160" width="10.85546875" style="22" customWidth="1"/>
    <col min="6161" max="6161" width="16.42578125" style="22" customWidth="1"/>
    <col min="6162" max="6162" width="8.28515625" style="22" customWidth="1"/>
    <col min="6163" max="6163" width="14.85546875" style="22" customWidth="1"/>
    <col min="6164" max="6164" width="8" style="22" customWidth="1"/>
    <col min="6165" max="6165" width="6.42578125" style="22" customWidth="1"/>
    <col min="6166" max="6166" width="25" style="22" customWidth="1"/>
    <col min="6167" max="6402" width="6.85546875" style="22"/>
    <col min="6403" max="6403" width="4.7109375" style="22" customWidth="1"/>
    <col min="6404" max="6404" width="21.28515625" style="22" customWidth="1"/>
    <col min="6405" max="6410" width="1.7109375" style="22" customWidth="1"/>
    <col min="6411" max="6411" width="42.42578125" style="22" customWidth="1"/>
    <col min="6412" max="6412" width="15.140625" style="22" customWidth="1"/>
    <col min="6413" max="6413" width="9.140625" style="22" customWidth="1"/>
    <col min="6414" max="6414" width="6.85546875" style="22" hidden="1" customWidth="1"/>
    <col min="6415" max="6415" width="9.85546875" style="22" customWidth="1"/>
    <col min="6416" max="6416" width="10.85546875" style="22" customWidth="1"/>
    <col min="6417" max="6417" width="16.42578125" style="22" customWidth="1"/>
    <col min="6418" max="6418" width="8.28515625" style="22" customWidth="1"/>
    <col min="6419" max="6419" width="14.85546875" style="22" customWidth="1"/>
    <col min="6420" max="6420" width="8" style="22" customWidth="1"/>
    <col min="6421" max="6421" width="6.42578125" style="22" customWidth="1"/>
    <col min="6422" max="6422" width="25" style="22" customWidth="1"/>
    <col min="6423" max="6658" width="6.85546875" style="22"/>
    <col min="6659" max="6659" width="4.7109375" style="22" customWidth="1"/>
    <col min="6660" max="6660" width="21.28515625" style="22" customWidth="1"/>
    <col min="6661" max="6666" width="1.7109375" style="22" customWidth="1"/>
    <col min="6667" max="6667" width="42.42578125" style="22" customWidth="1"/>
    <col min="6668" max="6668" width="15.140625" style="22" customWidth="1"/>
    <col min="6669" max="6669" width="9.140625" style="22" customWidth="1"/>
    <col min="6670" max="6670" width="6.85546875" style="22" hidden="1" customWidth="1"/>
    <col min="6671" max="6671" width="9.85546875" style="22" customWidth="1"/>
    <col min="6672" max="6672" width="10.85546875" style="22" customWidth="1"/>
    <col min="6673" max="6673" width="16.42578125" style="22" customWidth="1"/>
    <col min="6674" max="6674" width="8.28515625" style="22" customWidth="1"/>
    <col min="6675" max="6675" width="14.85546875" style="22" customWidth="1"/>
    <col min="6676" max="6676" width="8" style="22" customWidth="1"/>
    <col min="6677" max="6677" width="6.42578125" style="22" customWidth="1"/>
    <col min="6678" max="6678" width="25" style="22" customWidth="1"/>
    <col min="6679" max="6914" width="6.85546875" style="22"/>
    <col min="6915" max="6915" width="4.7109375" style="22" customWidth="1"/>
    <col min="6916" max="6916" width="21.28515625" style="22" customWidth="1"/>
    <col min="6917" max="6922" width="1.7109375" style="22" customWidth="1"/>
    <col min="6923" max="6923" width="42.42578125" style="22" customWidth="1"/>
    <col min="6924" max="6924" width="15.140625" style="22" customWidth="1"/>
    <col min="6925" max="6925" width="9.140625" style="22" customWidth="1"/>
    <col min="6926" max="6926" width="6.85546875" style="22" hidden="1" customWidth="1"/>
    <col min="6927" max="6927" width="9.85546875" style="22" customWidth="1"/>
    <col min="6928" max="6928" width="10.85546875" style="22" customWidth="1"/>
    <col min="6929" max="6929" width="16.42578125" style="22" customWidth="1"/>
    <col min="6930" max="6930" width="8.28515625" style="22" customWidth="1"/>
    <col min="6931" max="6931" width="14.85546875" style="22" customWidth="1"/>
    <col min="6932" max="6932" width="8" style="22" customWidth="1"/>
    <col min="6933" max="6933" width="6.42578125" style="22" customWidth="1"/>
    <col min="6934" max="6934" width="25" style="22" customWidth="1"/>
    <col min="6935" max="7170" width="6.85546875" style="22"/>
    <col min="7171" max="7171" width="4.7109375" style="22" customWidth="1"/>
    <col min="7172" max="7172" width="21.28515625" style="22" customWidth="1"/>
    <col min="7173" max="7178" width="1.7109375" style="22" customWidth="1"/>
    <col min="7179" max="7179" width="42.42578125" style="22" customWidth="1"/>
    <col min="7180" max="7180" width="15.140625" style="22" customWidth="1"/>
    <col min="7181" max="7181" width="9.140625" style="22" customWidth="1"/>
    <col min="7182" max="7182" width="6.85546875" style="22" hidden="1" customWidth="1"/>
    <col min="7183" max="7183" width="9.85546875" style="22" customWidth="1"/>
    <col min="7184" max="7184" width="10.85546875" style="22" customWidth="1"/>
    <col min="7185" max="7185" width="16.42578125" style="22" customWidth="1"/>
    <col min="7186" max="7186" width="8.28515625" style="22" customWidth="1"/>
    <col min="7187" max="7187" width="14.85546875" style="22" customWidth="1"/>
    <col min="7188" max="7188" width="8" style="22" customWidth="1"/>
    <col min="7189" max="7189" width="6.42578125" style="22" customWidth="1"/>
    <col min="7190" max="7190" width="25" style="22" customWidth="1"/>
    <col min="7191" max="7426" width="6.85546875" style="22"/>
    <col min="7427" max="7427" width="4.7109375" style="22" customWidth="1"/>
    <col min="7428" max="7428" width="21.28515625" style="22" customWidth="1"/>
    <col min="7429" max="7434" width="1.7109375" style="22" customWidth="1"/>
    <col min="7435" max="7435" width="42.42578125" style="22" customWidth="1"/>
    <col min="7436" max="7436" width="15.140625" style="22" customWidth="1"/>
    <col min="7437" max="7437" width="9.140625" style="22" customWidth="1"/>
    <col min="7438" max="7438" width="6.85546875" style="22" hidden="1" customWidth="1"/>
    <col min="7439" max="7439" width="9.85546875" style="22" customWidth="1"/>
    <col min="7440" max="7440" width="10.85546875" style="22" customWidth="1"/>
    <col min="7441" max="7441" width="16.42578125" style="22" customWidth="1"/>
    <col min="7442" max="7442" width="8.28515625" style="22" customWidth="1"/>
    <col min="7443" max="7443" width="14.85546875" style="22" customWidth="1"/>
    <col min="7444" max="7444" width="8" style="22" customWidth="1"/>
    <col min="7445" max="7445" width="6.42578125" style="22" customWidth="1"/>
    <col min="7446" max="7446" width="25" style="22" customWidth="1"/>
    <col min="7447" max="7682" width="6.85546875" style="22"/>
    <col min="7683" max="7683" width="4.7109375" style="22" customWidth="1"/>
    <col min="7684" max="7684" width="21.28515625" style="22" customWidth="1"/>
    <col min="7685" max="7690" width="1.7109375" style="22" customWidth="1"/>
    <col min="7691" max="7691" width="42.42578125" style="22" customWidth="1"/>
    <col min="7692" max="7692" width="15.140625" style="22" customWidth="1"/>
    <col min="7693" max="7693" width="9.140625" style="22" customWidth="1"/>
    <col min="7694" max="7694" width="6.85546875" style="22" hidden="1" customWidth="1"/>
    <col min="7695" max="7695" width="9.85546875" style="22" customWidth="1"/>
    <col min="7696" max="7696" width="10.85546875" style="22" customWidth="1"/>
    <col min="7697" max="7697" width="16.42578125" style="22" customWidth="1"/>
    <col min="7698" max="7698" width="8.28515625" style="22" customWidth="1"/>
    <col min="7699" max="7699" width="14.85546875" style="22" customWidth="1"/>
    <col min="7700" max="7700" width="8" style="22" customWidth="1"/>
    <col min="7701" max="7701" width="6.42578125" style="22" customWidth="1"/>
    <col min="7702" max="7702" width="25" style="22" customWidth="1"/>
    <col min="7703" max="7938" width="6.85546875" style="22"/>
    <col min="7939" max="7939" width="4.7109375" style="22" customWidth="1"/>
    <col min="7940" max="7940" width="21.28515625" style="22" customWidth="1"/>
    <col min="7941" max="7946" width="1.7109375" style="22" customWidth="1"/>
    <col min="7947" max="7947" width="42.42578125" style="22" customWidth="1"/>
    <col min="7948" max="7948" width="15.140625" style="22" customWidth="1"/>
    <col min="7949" max="7949" width="9.140625" style="22" customWidth="1"/>
    <col min="7950" max="7950" width="6.85546875" style="22" hidden="1" customWidth="1"/>
    <col min="7951" max="7951" width="9.85546875" style="22" customWidth="1"/>
    <col min="7952" max="7952" width="10.85546875" style="22" customWidth="1"/>
    <col min="7953" max="7953" width="16.42578125" style="22" customWidth="1"/>
    <col min="7954" max="7954" width="8.28515625" style="22" customWidth="1"/>
    <col min="7955" max="7955" width="14.85546875" style="22" customWidth="1"/>
    <col min="7956" max="7956" width="8" style="22" customWidth="1"/>
    <col min="7957" max="7957" width="6.42578125" style="22" customWidth="1"/>
    <col min="7958" max="7958" width="25" style="22" customWidth="1"/>
    <col min="7959" max="8194" width="6.85546875" style="22"/>
    <col min="8195" max="8195" width="4.7109375" style="22" customWidth="1"/>
    <col min="8196" max="8196" width="21.28515625" style="22" customWidth="1"/>
    <col min="8197" max="8202" width="1.7109375" style="22" customWidth="1"/>
    <col min="8203" max="8203" width="42.42578125" style="22" customWidth="1"/>
    <col min="8204" max="8204" width="15.140625" style="22" customWidth="1"/>
    <col min="8205" max="8205" width="9.140625" style="22" customWidth="1"/>
    <col min="8206" max="8206" width="6.85546875" style="22" hidden="1" customWidth="1"/>
    <col min="8207" max="8207" width="9.85546875" style="22" customWidth="1"/>
    <col min="8208" max="8208" width="10.85546875" style="22" customWidth="1"/>
    <col min="8209" max="8209" width="16.42578125" style="22" customWidth="1"/>
    <col min="8210" max="8210" width="8.28515625" style="22" customWidth="1"/>
    <col min="8211" max="8211" width="14.85546875" style="22" customWidth="1"/>
    <col min="8212" max="8212" width="8" style="22" customWidth="1"/>
    <col min="8213" max="8213" width="6.42578125" style="22" customWidth="1"/>
    <col min="8214" max="8214" width="25" style="22" customWidth="1"/>
    <col min="8215" max="8450" width="6.85546875" style="22"/>
    <col min="8451" max="8451" width="4.7109375" style="22" customWidth="1"/>
    <col min="8452" max="8452" width="21.28515625" style="22" customWidth="1"/>
    <col min="8453" max="8458" width="1.7109375" style="22" customWidth="1"/>
    <col min="8459" max="8459" width="42.42578125" style="22" customWidth="1"/>
    <col min="8460" max="8460" width="15.140625" style="22" customWidth="1"/>
    <col min="8461" max="8461" width="9.140625" style="22" customWidth="1"/>
    <col min="8462" max="8462" width="6.85546875" style="22" hidden="1" customWidth="1"/>
    <col min="8463" max="8463" width="9.85546875" style="22" customWidth="1"/>
    <col min="8464" max="8464" width="10.85546875" style="22" customWidth="1"/>
    <col min="8465" max="8465" width="16.42578125" style="22" customWidth="1"/>
    <col min="8466" max="8466" width="8.28515625" style="22" customWidth="1"/>
    <col min="8467" max="8467" width="14.85546875" style="22" customWidth="1"/>
    <col min="8468" max="8468" width="8" style="22" customWidth="1"/>
    <col min="8469" max="8469" width="6.42578125" style="22" customWidth="1"/>
    <col min="8470" max="8470" width="25" style="22" customWidth="1"/>
    <col min="8471" max="8706" width="6.85546875" style="22"/>
    <col min="8707" max="8707" width="4.7109375" style="22" customWidth="1"/>
    <col min="8708" max="8708" width="21.28515625" style="22" customWidth="1"/>
    <col min="8709" max="8714" width="1.7109375" style="22" customWidth="1"/>
    <col min="8715" max="8715" width="42.42578125" style="22" customWidth="1"/>
    <col min="8716" max="8716" width="15.140625" style="22" customWidth="1"/>
    <col min="8717" max="8717" width="9.140625" style="22" customWidth="1"/>
    <col min="8718" max="8718" width="6.85546875" style="22" hidden="1" customWidth="1"/>
    <col min="8719" max="8719" width="9.85546875" style="22" customWidth="1"/>
    <col min="8720" max="8720" width="10.85546875" style="22" customWidth="1"/>
    <col min="8721" max="8721" width="16.42578125" style="22" customWidth="1"/>
    <col min="8722" max="8722" width="8.28515625" style="22" customWidth="1"/>
    <col min="8723" max="8723" width="14.85546875" style="22" customWidth="1"/>
    <col min="8724" max="8724" width="8" style="22" customWidth="1"/>
    <col min="8725" max="8725" width="6.42578125" style="22" customWidth="1"/>
    <col min="8726" max="8726" width="25" style="22" customWidth="1"/>
    <col min="8727" max="8962" width="6.85546875" style="22"/>
    <col min="8963" max="8963" width="4.7109375" style="22" customWidth="1"/>
    <col min="8964" max="8964" width="21.28515625" style="22" customWidth="1"/>
    <col min="8965" max="8970" width="1.7109375" style="22" customWidth="1"/>
    <col min="8971" max="8971" width="42.42578125" style="22" customWidth="1"/>
    <col min="8972" max="8972" width="15.140625" style="22" customWidth="1"/>
    <col min="8973" max="8973" width="9.140625" style="22" customWidth="1"/>
    <col min="8974" max="8974" width="6.85546875" style="22" hidden="1" customWidth="1"/>
    <col min="8975" max="8975" width="9.85546875" style="22" customWidth="1"/>
    <col min="8976" max="8976" width="10.85546875" style="22" customWidth="1"/>
    <col min="8977" max="8977" width="16.42578125" style="22" customWidth="1"/>
    <col min="8978" max="8978" width="8.28515625" style="22" customWidth="1"/>
    <col min="8979" max="8979" width="14.85546875" style="22" customWidth="1"/>
    <col min="8980" max="8980" width="8" style="22" customWidth="1"/>
    <col min="8981" max="8981" width="6.42578125" style="22" customWidth="1"/>
    <col min="8982" max="8982" width="25" style="22" customWidth="1"/>
    <col min="8983" max="9218" width="6.85546875" style="22"/>
    <col min="9219" max="9219" width="4.7109375" style="22" customWidth="1"/>
    <col min="9220" max="9220" width="21.28515625" style="22" customWidth="1"/>
    <col min="9221" max="9226" width="1.7109375" style="22" customWidth="1"/>
    <col min="9227" max="9227" width="42.42578125" style="22" customWidth="1"/>
    <col min="9228" max="9228" width="15.140625" style="22" customWidth="1"/>
    <col min="9229" max="9229" width="9.140625" style="22" customWidth="1"/>
    <col min="9230" max="9230" width="6.85546875" style="22" hidden="1" customWidth="1"/>
    <col min="9231" max="9231" width="9.85546875" style="22" customWidth="1"/>
    <col min="9232" max="9232" width="10.85546875" style="22" customWidth="1"/>
    <col min="9233" max="9233" width="16.42578125" style="22" customWidth="1"/>
    <col min="9234" max="9234" width="8.28515625" style="22" customWidth="1"/>
    <col min="9235" max="9235" width="14.85546875" style="22" customWidth="1"/>
    <col min="9236" max="9236" width="8" style="22" customWidth="1"/>
    <col min="9237" max="9237" width="6.42578125" style="22" customWidth="1"/>
    <col min="9238" max="9238" width="25" style="22" customWidth="1"/>
    <col min="9239" max="9474" width="6.85546875" style="22"/>
    <col min="9475" max="9475" width="4.7109375" style="22" customWidth="1"/>
    <col min="9476" max="9476" width="21.28515625" style="22" customWidth="1"/>
    <col min="9477" max="9482" width="1.7109375" style="22" customWidth="1"/>
    <col min="9483" max="9483" width="42.42578125" style="22" customWidth="1"/>
    <col min="9484" max="9484" width="15.140625" style="22" customWidth="1"/>
    <col min="9485" max="9485" width="9.140625" style="22" customWidth="1"/>
    <col min="9486" max="9486" width="6.85546875" style="22" hidden="1" customWidth="1"/>
    <col min="9487" max="9487" width="9.85546875" style="22" customWidth="1"/>
    <col min="9488" max="9488" width="10.85546875" style="22" customWidth="1"/>
    <col min="9489" max="9489" width="16.42578125" style="22" customWidth="1"/>
    <col min="9490" max="9490" width="8.28515625" style="22" customWidth="1"/>
    <col min="9491" max="9491" width="14.85546875" style="22" customWidth="1"/>
    <col min="9492" max="9492" width="8" style="22" customWidth="1"/>
    <col min="9493" max="9493" width="6.42578125" style="22" customWidth="1"/>
    <col min="9494" max="9494" width="25" style="22" customWidth="1"/>
    <col min="9495" max="9730" width="6.85546875" style="22"/>
    <col min="9731" max="9731" width="4.7109375" style="22" customWidth="1"/>
    <col min="9732" max="9732" width="21.28515625" style="22" customWidth="1"/>
    <col min="9733" max="9738" width="1.7109375" style="22" customWidth="1"/>
    <col min="9739" max="9739" width="42.42578125" style="22" customWidth="1"/>
    <col min="9740" max="9740" width="15.140625" style="22" customWidth="1"/>
    <col min="9741" max="9741" width="9.140625" style="22" customWidth="1"/>
    <col min="9742" max="9742" width="6.85546875" style="22" hidden="1" customWidth="1"/>
    <col min="9743" max="9743" width="9.85546875" style="22" customWidth="1"/>
    <col min="9744" max="9744" width="10.85546875" style="22" customWidth="1"/>
    <col min="9745" max="9745" width="16.42578125" style="22" customWidth="1"/>
    <col min="9746" max="9746" width="8.28515625" style="22" customWidth="1"/>
    <col min="9747" max="9747" width="14.85546875" style="22" customWidth="1"/>
    <col min="9748" max="9748" width="8" style="22" customWidth="1"/>
    <col min="9749" max="9749" width="6.42578125" style="22" customWidth="1"/>
    <col min="9750" max="9750" width="25" style="22" customWidth="1"/>
    <col min="9751" max="9986" width="6.85546875" style="22"/>
    <col min="9987" max="9987" width="4.7109375" style="22" customWidth="1"/>
    <col min="9988" max="9988" width="21.28515625" style="22" customWidth="1"/>
    <col min="9989" max="9994" width="1.7109375" style="22" customWidth="1"/>
    <col min="9995" max="9995" width="42.42578125" style="22" customWidth="1"/>
    <col min="9996" max="9996" width="15.140625" style="22" customWidth="1"/>
    <col min="9997" max="9997" width="9.140625" style="22" customWidth="1"/>
    <col min="9998" max="9998" width="6.85546875" style="22" hidden="1" customWidth="1"/>
    <col min="9999" max="9999" width="9.85546875" style="22" customWidth="1"/>
    <col min="10000" max="10000" width="10.85546875" style="22" customWidth="1"/>
    <col min="10001" max="10001" width="16.42578125" style="22" customWidth="1"/>
    <col min="10002" max="10002" width="8.28515625" style="22" customWidth="1"/>
    <col min="10003" max="10003" width="14.85546875" style="22" customWidth="1"/>
    <col min="10004" max="10004" width="8" style="22" customWidth="1"/>
    <col min="10005" max="10005" width="6.42578125" style="22" customWidth="1"/>
    <col min="10006" max="10006" width="25" style="22" customWidth="1"/>
    <col min="10007" max="10242" width="6.85546875" style="22"/>
    <col min="10243" max="10243" width="4.7109375" style="22" customWidth="1"/>
    <col min="10244" max="10244" width="21.28515625" style="22" customWidth="1"/>
    <col min="10245" max="10250" width="1.7109375" style="22" customWidth="1"/>
    <col min="10251" max="10251" width="42.42578125" style="22" customWidth="1"/>
    <col min="10252" max="10252" width="15.140625" style="22" customWidth="1"/>
    <col min="10253" max="10253" width="9.140625" style="22" customWidth="1"/>
    <col min="10254" max="10254" width="6.85546875" style="22" hidden="1" customWidth="1"/>
    <col min="10255" max="10255" width="9.85546875" style="22" customWidth="1"/>
    <col min="10256" max="10256" width="10.85546875" style="22" customWidth="1"/>
    <col min="10257" max="10257" width="16.42578125" style="22" customWidth="1"/>
    <col min="10258" max="10258" width="8.28515625" style="22" customWidth="1"/>
    <col min="10259" max="10259" width="14.85546875" style="22" customWidth="1"/>
    <col min="10260" max="10260" width="8" style="22" customWidth="1"/>
    <col min="10261" max="10261" width="6.42578125" style="22" customWidth="1"/>
    <col min="10262" max="10262" width="25" style="22" customWidth="1"/>
    <col min="10263" max="10498" width="6.85546875" style="22"/>
    <col min="10499" max="10499" width="4.7109375" style="22" customWidth="1"/>
    <col min="10500" max="10500" width="21.28515625" style="22" customWidth="1"/>
    <col min="10501" max="10506" width="1.7109375" style="22" customWidth="1"/>
    <col min="10507" max="10507" width="42.42578125" style="22" customWidth="1"/>
    <col min="10508" max="10508" width="15.140625" style="22" customWidth="1"/>
    <col min="10509" max="10509" width="9.140625" style="22" customWidth="1"/>
    <col min="10510" max="10510" width="6.85546875" style="22" hidden="1" customWidth="1"/>
    <col min="10511" max="10511" width="9.85546875" style="22" customWidth="1"/>
    <col min="10512" max="10512" width="10.85546875" style="22" customWidth="1"/>
    <col min="10513" max="10513" width="16.42578125" style="22" customWidth="1"/>
    <col min="10514" max="10514" width="8.28515625" style="22" customWidth="1"/>
    <col min="10515" max="10515" width="14.85546875" style="22" customWidth="1"/>
    <col min="10516" max="10516" width="8" style="22" customWidth="1"/>
    <col min="10517" max="10517" width="6.42578125" style="22" customWidth="1"/>
    <col min="10518" max="10518" width="25" style="22" customWidth="1"/>
    <col min="10519" max="10754" width="6.85546875" style="22"/>
    <col min="10755" max="10755" width="4.7109375" style="22" customWidth="1"/>
    <col min="10756" max="10756" width="21.28515625" style="22" customWidth="1"/>
    <col min="10757" max="10762" width="1.7109375" style="22" customWidth="1"/>
    <col min="10763" max="10763" width="42.42578125" style="22" customWidth="1"/>
    <col min="10764" max="10764" width="15.140625" style="22" customWidth="1"/>
    <col min="10765" max="10765" width="9.140625" style="22" customWidth="1"/>
    <col min="10766" max="10766" width="6.85546875" style="22" hidden="1" customWidth="1"/>
    <col min="10767" max="10767" width="9.85546875" style="22" customWidth="1"/>
    <col min="10768" max="10768" width="10.85546875" style="22" customWidth="1"/>
    <col min="10769" max="10769" width="16.42578125" style="22" customWidth="1"/>
    <col min="10770" max="10770" width="8.28515625" style="22" customWidth="1"/>
    <col min="10771" max="10771" width="14.85546875" style="22" customWidth="1"/>
    <col min="10772" max="10772" width="8" style="22" customWidth="1"/>
    <col min="10773" max="10773" width="6.42578125" style="22" customWidth="1"/>
    <col min="10774" max="10774" width="25" style="22" customWidth="1"/>
    <col min="10775" max="11010" width="6.85546875" style="22"/>
    <col min="11011" max="11011" width="4.7109375" style="22" customWidth="1"/>
    <col min="11012" max="11012" width="21.28515625" style="22" customWidth="1"/>
    <col min="11013" max="11018" width="1.7109375" style="22" customWidth="1"/>
    <col min="11019" max="11019" width="42.42578125" style="22" customWidth="1"/>
    <col min="11020" max="11020" width="15.140625" style="22" customWidth="1"/>
    <col min="11021" max="11021" width="9.140625" style="22" customWidth="1"/>
    <col min="11022" max="11022" width="6.85546875" style="22" hidden="1" customWidth="1"/>
    <col min="11023" max="11023" width="9.85546875" style="22" customWidth="1"/>
    <col min="11024" max="11024" width="10.85546875" style="22" customWidth="1"/>
    <col min="11025" max="11025" width="16.42578125" style="22" customWidth="1"/>
    <col min="11026" max="11026" width="8.28515625" style="22" customWidth="1"/>
    <col min="11027" max="11027" width="14.85546875" style="22" customWidth="1"/>
    <col min="11028" max="11028" width="8" style="22" customWidth="1"/>
    <col min="11029" max="11029" width="6.42578125" style="22" customWidth="1"/>
    <col min="11030" max="11030" width="25" style="22" customWidth="1"/>
    <col min="11031" max="11266" width="6.85546875" style="22"/>
    <col min="11267" max="11267" width="4.7109375" style="22" customWidth="1"/>
    <col min="11268" max="11268" width="21.28515625" style="22" customWidth="1"/>
    <col min="11269" max="11274" width="1.7109375" style="22" customWidth="1"/>
    <col min="11275" max="11275" width="42.42578125" style="22" customWidth="1"/>
    <col min="11276" max="11276" width="15.140625" style="22" customWidth="1"/>
    <col min="11277" max="11277" width="9.140625" style="22" customWidth="1"/>
    <col min="11278" max="11278" width="6.85546875" style="22" hidden="1" customWidth="1"/>
    <col min="11279" max="11279" width="9.85546875" style="22" customWidth="1"/>
    <col min="11280" max="11280" width="10.85546875" style="22" customWidth="1"/>
    <col min="11281" max="11281" width="16.42578125" style="22" customWidth="1"/>
    <col min="11282" max="11282" width="8.28515625" style="22" customWidth="1"/>
    <col min="11283" max="11283" width="14.85546875" style="22" customWidth="1"/>
    <col min="11284" max="11284" width="8" style="22" customWidth="1"/>
    <col min="11285" max="11285" width="6.42578125" style="22" customWidth="1"/>
    <col min="11286" max="11286" width="25" style="22" customWidth="1"/>
    <col min="11287" max="11522" width="6.85546875" style="22"/>
    <col min="11523" max="11523" width="4.7109375" style="22" customWidth="1"/>
    <col min="11524" max="11524" width="21.28515625" style="22" customWidth="1"/>
    <col min="11525" max="11530" width="1.7109375" style="22" customWidth="1"/>
    <col min="11531" max="11531" width="42.42578125" style="22" customWidth="1"/>
    <col min="11532" max="11532" width="15.140625" style="22" customWidth="1"/>
    <col min="11533" max="11533" width="9.140625" style="22" customWidth="1"/>
    <col min="11534" max="11534" width="6.85546875" style="22" hidden="1" customWidth="1"/>
    <col min="11535" max="11535" width="9.85546875" style="22" customWidth="1"/>
    <col min="11536" max="11536" width="10.85546875" style="22" customWidth="1"/>
    <col min="11537" max="11537" width="16.42578125" style="22" customWidth="1"/>
    <col min="11538" max="11538" width="8.28515625" style="22" customWidth="1"/>
    <col min="11539" max="11539" width="14.85546875" style="22" customWidth="1"/>
    <col min="11540" max="11540" width="8" style="22" customWidth="1"/>
    <col min="11541" max="11541" width="6.42578125" style="22" customWidth="1"/>
    <col min="11542" max="11542" width="25" style="22" customWidth="1"/>
    <col min="11543" max="11778" width="6.85546875" style="22"/>
    <col min="11779" max="11779" width="4.7109375" style="22" customWidth="1"/>
    <col min="11780" max="11780" width="21.28515625" style="22" customWidth="1"/>
    <col min="11781" max="11786" width="1.7109375" style="22" customWidth="1"/>
    <col min="11787" max="11787" width="42.42578125" style="22" customWidth="1"/>
    <col min="11788" max="11788" width="15.140625" style="22" customWidth="1"/>
    <col min="11789" max="11789" width="9.140625" style="22" customWidth="1"/>
    <col min="11790" max="11790" width="6.85546875" style="22" hidden="1" customWidth="1"/>
    <col min="11791" max="11791" width="9.85546875" style="22" customWidth="1"/>
    <col min="11792" max="11792" width="10.85546875" style="22" customWidth="1"/>
    <col min="11793" max="11793" width="16.42578125" style="22" customWidth="1"/>
    <col min="11794" max="11794" width="8.28515625" style="22" customWidth="1"/>
    <col min="11795" max="11795" width="14.85546875" style="22" customWidth="1"/>
    <col min="11796" max="11796" width="8" style="22" customWidth="1"/>
    <col min="11797" max="11797" width="6.42578125" style="22" customWidth="1"/>
    <col min="11798" max="11798" width="25" style="22" customWidth="1"/>
    <col min="11799" max="12034" width="6.85546875" style="22"/>
    <col min="12035" max="12035" width="4.7109375" style="22" customWidth="1"/>
    <col min="12036" max="12036" width="21.28515625" style="22" customWidth="1"/>
    <col min="12037" max="12042" width="1.7109375" style="22" customWidth="1"/>
    <col min="12043" max="12043" width="42.42578125" style="22" customWidth="1"/>
    <col min="12044" max="12044" width="15.140625" style="22" customWidth="1"/>
    <col min="12045" max="12045" width="9.140625" style="22" customWidth="1"/>
    <col min="12046" max="12046" width="6.85546875" style="22" hidden="1" customWidth="1"/>
    <col min="12047" max="12047" width="9.85546875" style="22" customWidth="1"/>
    <col min="12048" max="12048" width="10.85546875" style="22" customWidth="1"/>
    <col min="12049" max="12049" width="16.42578125" style="22" customWidth="1"/>
    <col min="12050" max="12050" width="8.28515625" style="22" customWidth="1"/>
    <col min="12051" max="12051" width="14.85546875" style="22" customWidth="1"/>
    <col min="12052" max="12052" width="8" style="22" customWidth="1"/>
    <col min="12053" max="12053" width="6.42578125" style="22" customWidth="1"/>
    <col min="12054" max="12054" width="25" style="22" customWidth="1"/>
    <col min="12055" max="12290" width="6.85546875" style="22"/>
    <col min="12291" max="12291" width="4.7109375" style="22" customWidth="1"/>
    <col min="12292" max="12292" width="21.28515625" style="22" customWidth="1"/>
    <col min="12293" max="12298" width="1.7109375" style="22" customWidth="1"/>
    <col min="12299" max="12299" width="42.42578125" style="22" customWidth="1"/>
    <col min="12300" max="12300" width="15.140625" style="22" customWidth="1"/>
    <col min="12301" max="12301" width="9.140625" style="22" customWidth="1"/>
    <col min="12302" max="12302" width="6.85546875" style="22" hidden="1" customWidth="1"/>
    <col min="12303" max="12303" width="9.85546875" style="22" customWidth="1"/>
    <col min="12304" max="12304" width="10.85546875" style="22" customWidth="1"/>
    <col min="12305" max="12305" width="16.42578125" style="22" customWidth="1"/>
    <col min="12306" max="12306" width="8.28515625" style="22" customWidth="1"/>
    <col min="12307" max="12307" width="14.85546875" style="22" customWidth="1"/>
    <col min="12308" max="12308" width="8" style="22" customWidth="1"/>
    <col min="12309" max="12309" width="6.42578125" style="22" customWidth="1"/>
    <col min="12310" max="12310" width="25" style="22" customWidth="1"/>
    <col min="12311" max="12546" width="6.85546875" style="22"/>
    <col min="12547" max="12547" width="4.7109375" style="22" customWidth="1"/>
    <col min="12548" max="12548" width="21.28515625" style="22" customWidth="1"/>
    <col min="12549" max="12554" width="1.7109375" style="22" customWidth="1"/>
    <col min="12555" max="12555" width="42.42578125" style="22" customWidth="1"/>
    <col min="12556" max="12556" width="15.140625" style="22" customWidth="1"/>
    <col min="12557" max="12557" width="9.140625" style="22" customWidth="1"/>
    <col min="12558" max="12558" width="6.85546875" style="22" hidden="1" customWidth="1"/>
    <col min="12559" max="12559" width="9.85546875" style="22" customWidth="1"/>
    <col min="12560" max="12560" width="10.85546875" style="22" customWidth="1"/>
    <col min="12561" max="12561" width="16.42578125" style="22" customWidth="1"/>
    <col min="12562" max="12562" width="8.28515625" style="22" customWidth="1"/>
    <col min="12563" max="12563" width="14.85546875" style="22" customWidth="1"/>
    <col min="12564" max="12564" width="8" style="22" customWidth="1"/>
    <col min="12565" max="12565" width="6.42578125" style="22" customWidth="1"/>
    <col min="12566" max="12566" width="25" style="22" customWidth="1"/>
    <col min="12567" max="12802" width="6.85546875" style="22"/>
    <col min="12803" max="12803" width="4.7109375" style="22" customWidth="1"/>
    <col min="12804" max="12804" width="21.28515625" style="22" customWidth="1"/>
    <col min="12805" max="12810" width="1.7109375" style="22" customWidth="1"/>
    <col min="12811" max="12811" width="42.42578125" style="22" customWidth="1"/>
    <col min="12812" max="12812" width="15.140625" style="22" customWidth="1"/>
    <col min="12813" max="12813" width="9.140625" style="22" customWidth="1"/>
    <col min="12814" max="12814" width="6.85546875" style="22" hidden="1" customWidth="1"/>
    <col min="12815" max="12815" width="9.85546875" style="22" customWidth="1"/>
    <col min="12816" max="12816" width="10.85546875" style="22" customWidth="1"/>
    <col min="12817" max="12817" width="16.42578125" style="22" customWidth="1"/>
    <col min="12818" max="12818" width="8.28515625" style="22" customWidth="1"/>
    <col min="12819" max="12819" width="14.85546875" style="22" customWidth="1"/>
    <col min="12820" max="12820" width="8" style="22" customWidth="1"/>
    <col min="12821" max="12821" width="6.42578125" style="22" customWidth="1"/>
    <col min="12822" max="12822" width="25" style="22" customWidth="1"/>
    <col min="12823" max="13058" width="6.85546875" style="22"/>
    <col min="13059" max="13059" width="4.7109375" style="22" customWidth="1"/>
    <col min="13060" max="13060" width="21.28515625" style="22" customWidth="1"/>
    <col min="13061" max="13066" width="1.7109375" style="22" customWidth="1"/>
    <col min="13067" max="13067" width="42.42578125" style="22" customWidth="1"/>
    <col min="13068" max="13068" width="15.140625" style="22" customWidth="1"/>
    <col min="13069" max="13069" width="9.140625" style="22" customWidth="1"/>
    <col min="13070" max="13070" width="6.85546875" style="22" hidden="1" customWidth="1"/>
    <col min="13071" max="13071" width="9.85546875" style="22" customWidth="1"/>
    <col min="13072" max="13072" width="10.85546875" style="22" customWidth="1"/>
    <col min="13073" max="13073" width="16.42578125" style="22" customWidth="1"/>
    <col min="13074" max="13074" width="8.28515625" style="22" customWidth="1"/>
    <col min="13075" max="13075" width="14.85546875" style="22" customWidth="1"/>
    <col min="13076" max="13076" width="8" style="22" customWidth="1"/>
    <col min="13077" max="13077" width="6.42578125" style="22" customWidth="1"/>
    <col min="13078" max="13078" width="25" style="22" customWidth="1"/>
    <col min="13079" max="13314" width="6.85546875" style="22"/>
    <col min="13315" max="13315" width="4.7109375" style="22" customWidth="1"/>
    <col min="13316" max="13316" width="21.28515625" style="22" customWidth="1"/>
    <col min="13317" max="13322" width="1.7109375" style="22" customWidth="1"/>
    <col min="13323" max="13323" width="42.42578125" style="22" customWidth="1"/>
    <col min="13324" max="13324" width="15.140625" style="22" customWidth="1"/>
    <col min="13325" max="13325" width="9.140625" style="22" customWidth="1"/>
    <col min="13326" max="13326" width="6.85546875" style="22" hidden="1" customWidth="1"/>
    <col min="13327" max="13327" width="9.85546875" style="22" customWidth="1"/>
    <col min="13328" max="13328" width="10.85546875" style="22" customWidth="1"/>
    <col min="13329" max="13329" width="16.42578125" style="22" customWidth="1"/>
    <col min="13330" max="13330" width="8.28515625" style="22" customWidth="1"/>
    <col min="13331" max="13331" width="14.85546875" style="22" customWidth="1"/>
    <col min="13332" max="13332" width="8" style="22" customWidth="1"/>
    <col min="13333" max="13333" width="6.42578125" style="22" customWidth="1"/>
    <col min="13334" max="13334" width="25" style="22" customWidth="1"/>
    <col min="13335" max="13570" width="6.85546875" style="22"/>
    <col min="13571" max="13571" width="4.7109375" style="22" customWidth="1"/>
    <col min="13572" max="13572" width="21.28515625" style="22" customWidth="1"/>
    <col min="13573" max="13578" width="1.7109375" style="22" customWidth="1"/>
    <col min="13579" max="13579" width="42.42578125" style="22" customWidth="1"/>
    <col min="13580" max="13580" width="15.140625" style="22" customWidth="1"/>
    <col min="13581" max="13581" width="9.140625" style="22" customWidth="1"/>
    <col min="13582" max="13582" width="6.85546875" style="22" hidden="1" customWidth="1"/>
    <col min="13583" max="13583" width="9.85546875" style="22" customWidth="1"/>
    <col min="13584" max="13584" width="10.85546875" style="22" customWidth="1"/>
    <col min="13585" max="13585" width="16.42578125" style="22" customWidth="1"/>
    <col min="13586" max="13586" width="8.28515625" style="22" customWidth="1"/>
    <col min="13587" max="13587" width="14.85546875" style="22" customWidth="1"/>
    <col min="13588" max="13588" width="8" style="22" customWidth="1"/>
    <col min="13589" max="13589" width="6.42578125" style="22" customWidth="1"/>
    <col min="13590" max="13590" width="25" style="22" customWidth="1"/>
    <col min="13591" max="13826" width="6.85546875" style="22"/>
    <col min="13827" max="13827" width="4.7109375" style="22" customWidth="1"/>
    <col min="13828" max="13828" width="21.28515625" style="22" customWidth="1"/>
    <col min="13829" max="13834" width="1.7109375" style="22" customWidth="1"/>
    <col min="13835" max="13835" width="42.42578125" style="22" customWidth="1"/>
    <col min="13836" max="13836" width="15.140625" style="22" customWidth="1"/>
    <col min="13837" max="13837" width="9.140625" style="22" customWidth="1"/>
    <col min="13838" max="13838" width="6.85546875" style="22" hidden="1" customWidth="1"/>
    <col min="13839" max="13839" width="9.85546875" style="22" customWidth="1"/>
    <col min="13840" max="13840" width="10.85546875" style="22" customWidth="1"/>
    <col min="13841" max="13841" width="16.42578125" style="22" customWidth="1"/>
    <col min="13842" max="13842" width="8.28515625" style="22" customWidth="1"/>
    <col min="13843" max="13843" width="14.85546875" style="22" customWidth="1"/>
    <col min="13844" max="13844" width="8" style="22" customWidth="1"/>
    <col min="13845" max="13845" width="6.42578125" style="22" customWidth="1"/>
    <col min="13846" max="13846" width="25" style="22" customWidth="1"/>
    <col min="13847" max="14082" width="6.85546875" style="22"/>
    <col min="14083" max="14083" width="4.7109375" style="22" customWidth="1"/>
    <col min="14084" max="14084" width="21.28515625" style="22" customWidth="1"/>
    <col min="14085" max="14090" width="1.7109375" style="22" customWidth="1"/>
    <col min="14091" max="14091" width="42.42578125" style="22" customWidth="1"/>
    <col min="14092" max="14092" width="15.140625" style="22" customWidth="1"/>
    <col min="14093" max="14093" width="9.140625" style="22" customWidth="1"/>
    <col min="14094" max="14094" width="6.85546875" style="22" hidden="1" customWidth="1"/>
    <col min="14095" max="14095" width="9.85546875" style="22" customWidth="1"/>
    <col min="14096" max="14096" width="10.85546875" style="22" customWidth="1"/>
    <col min="14097" max="14097" width="16.42578125" style="22" customWidth="1"/>
    <col min="14098" max="14098" width="8.28515625" style="22" customWidth="1"/>
    <col min="14099" max="14099" width="14.85546875" style="22" customWidth="1"/>
    <col min="14100" max="14100" width="8" style="22" customWidth="1"/>
    <col min="14101" max="14101" width="6.42578125" style="22" customWidth="1"/>
    <col min="14102" max="14102" width="25" style="22" customWidth="1"/>
    <col min="14103" max="14338" width="6.85546875" style="22"/>
    <col min="14339" max="14339" width="4.7109375" style="22" customWidth="1"/>
    <col min="14340" max="14340" width="21.28515625" style="22" customWidth="1"/>
    <col min="14341" max="14346" width="1.7109375" style="22" customWidth="1"/>
    <col min="14347" max="14347" width="42.42578125" style="22" customWidth="1"/>
    <col min="14348" max="14348" width="15.140625" style="22" customWidth="1"/>
    <col min="14349" max="14349" width="9.140625" style="22" customWidth="1"/>
    <col min="14350" max="14350" width="6.85546875" style="22" hidden="1" customWidth="1"/>
    <col min="14351" max="14351" width="9.85546875" style="22" customWidth="1"/>
    <col min="14352" max="14352" width="10.85546875" style="22" customWidth="1"/>
    <col min="14353" max="14353" width="16.42578125" style="22" customWidth="1"/>
    <col min="14354" max="14354" width="8.28515625" style="22" customWidth="1"/>
    <col min="14355" max="14355" width="14.85546875" style="22" customWidth="1"/>
    <col min="14356" max="14356" width="8" style="22" customWidth="1"/>
    <col min="14357" max="14357" width="6.42578125" style="22" customWidth="1"/>
    <col min="14358" max="14358" width="25" style="22" customWidth="1"/>
    <col min="14359" max="14594" width="6.85546875" style="22"/>
    <col min="14595" max="14595" width="4.7109375" style="22" customWidth="1"/>
    <col min="14596" max="14596" width="21.28515625" style="22" customWidth="1"/>
    <col min="14597" max="14602" width="1.7109375" style="22" customWidth="1"/>
    <col min="14603" max="14603" width="42.42578125" style="22" customWidth="1"/>
    <col min="14604" max="14604" width="15.140625" style="22" customWidth="1"/>
    <col min="14605" max="14605" width="9.140625" style="22" customWidth="1"/>
    <col min="14606" max="14606" width="6.85546875" style="22" hidden="1" customWidth="1"/>
    <col min="14607" max="14607" width="9.85546875" style="22" customWidth="1"/>
    <col min="14608" max="14608" width="10.85546875" style="22" customWidth="1"/>
    <col min="14609" max="14609" width="16.42578125" style="22" customWidth="1"/>
    <col min="14610" max="14610" width="8.28515625" style="22" customWidth="1"/>
    <col min="14611" max="14611" width="14.85546875" style="22" customWidth="1"/>
    <col min="14612" max="14612" width="8" style="22" customWidth="1"/>
    <col min="14613" max="14613" width="6.42578125" style="22" customWidth="1"/>
    <col min="14614" max="14614" width="25" style="22" customWidth="1"/>
    <col min="14615" max="14850" width="6.85546875" style="22"/>
    <col min="14851" max="14851" width="4.7109375" style="22" customWidth="1"/>
    <col min="14852" max="14852" width="21.28515625" style="22" customWidth="1"/>
    <col min="14853" max="14858" width="1.7109375" style="22" customWidth="1"/>
    <col min="14859" max="14859" width="42.42578125" style="22" customWidth="1"/>
    <col min="14860" max="14860" width="15.140625" style="22" customWidth="1"/>
    <col min="14861" max="14861" width="9.140625" style="22" customWidth="1"/>
    <col min="14862" max="14862" width="6.85546875" style="22" hidden="1" customWidth="1"/>
    <col min="14863" max="14863" width="9.85546875" style="22" customWidth="1"/>
    <col min="14864" max="14864" width="10.85546875" style="22" customWidth="1"/>
    <col min="14865" max="14865" width="16.42578125" style="22" customWidth="1"/>
    <col min="14866" max="14866" width="8.28515625" style="22" customWidth="1"/>
    <col min="14867" max="14867" width="14.85546875" style="22" customWidth="1"/>
    <col min="14868" max="14868" width="8" style="22" customWidth="1"/>
    <col min="14869" max="14869" width="6.42578125" style="22" customWidth="1"/>
    <col min="14870" max="14870" width="25" style="22" customWidth="1"/>
    <col min="14871" max="15106" width="6.85546875" style="22"/>
    <col min="15107" max="15107" width="4.7109375" style="22" customWidth="1"/>
    <col min="15108" max="15108" width="21.28515625" style="22" customWidth="1"/>
    <col min="15109" max="15114" width="1.7109375" style="22" customWidth="1"/>
    <col min="15115" max="15115" width="42.42578125" style="22" customWidth="1"/>
    <col min="15116" max="15116" width="15.140625" style="22" customWidth="1"/>
    <col min="15117" max="15117" width="9.140625" style="22" customWidth="1"/>
    <col min="15118" max="15118" width="6.85546875" style="22" hidden="1" customWidth="1"/>
    <col min="15119" max="15119" width="9.85546875" style="22" customWidth="1"/>
    <col min="15120" max="15120" width="10.85546875" style="22" customWidth="1"/>
    <col min="15121" max="15121" width="16.42578125" style="22" customWidth="1"/>
    <col min="15122" max="15122" width="8.28515625" style="22" customWidth="1"/>
    <col min="15123" max="15123" width="14.85546875" style="22" customWidth="1"/>
    <col min="15124" max="15124" width="8" style="22" customWidth="1"/>
    <col min="15125" max="15125" width="6.42578125" style="22" customWidth="1"/>
    <col min="15126" max="15126" width="25" style="22" customWidth="1"/>
    <col min="15127" max="15362" width="6.85546875" style="22"/>
    <col min="15363" max="15363" width="4.7109375" style="22" customWidth="1"/>
    <col min="15364" max="15364" width="21.28515625" style="22" customWidth="1"/>
    <col min="15365" max="15370" width="1.7109375" style="22" customWidth="1"/>
    <col min="15371" max="15371" width="42.42578125" style="22" customWidth="1"/>
    <col min="15372" max="15372" width="15.140625" style="22" customWidth="1"/>
    <col min="15373" max="15373" width="9.140625" style="22" customWidth="1"/>
    <col min="15374" max="15374" width="6.85546875" style="22" hidden="1" customWidth="1"/>
    <col min="15375" max="15375" width="9.85546875" style="22" customWidth="1"/>
    <col min="15376" max="15376" width="10.85546875" style="22" customWidth="1"/>
    <col min="15377" max="15377" width="16.42578125" style="22" customWidth="1"/>
    <col min="15378" max="15378" width="8.28515625" style="22" customWidth="1"/>
    <col min="15379" max="15379" width="14.85546875" style="22" customWidth="1"/>
    <col min="15380" max="15380" width="8" style="22" customWidth="1"/>
    <col min="15381" max="15381" width="6.42578125" style="22" customWidth="1"/>
    <col min="15382" max="15382" width="25" style="22" customWidth="1"/>
    <col min="15383" max="15618" width="6.85546875" style="22"/>
    <col min="15619" max="15619" width="4.7109375" style="22" customWidth="1"/>
    <col min="15620" max="15620" width="21.28515625" style="22" customWidth="1"/>
    <col min="15621" max="15626" width="1.7109375" style="22" customWidth="1"/>
    <col min="15627" max="15627" width="42.42578125" style="22" customWidth="1"/>
    <col min="15628" max="15628" width="15.140625" style="22" customWidth="1"/>
    <col min="15629" max="15629" width="9.140625" style="22" customWidth="1"/>
    <col min="15630" max="15630" width="6.85546875" style="22" hidden="1" customWidth="1"/>
    <col min="15631" max="15631" width="9.85546875" style="22" customWidth="1"/>
    <col min="15632" max="15632" width="10.85546875" style="22" customWidth="1"/>
    <col min="15633" max="15633" width="16.42578125" style="22" customWidth="1"/>
    <col min="15634" max="15634" width="8.28515625" style="22" customWidth="1"/>
    <col min="15635" max="15635" width="14.85546875" style="22" customWidth="1"/>
    <col min="15636" max="15636" width="8" style="22" customWidth="1"/>
    <col min="15637" max="15637" width="6.42578125" style="22" customWidth="1"/>
    <col min="15638" max="15638" width="25" style="22" customWidth="1"/>
    <col min="15639" max="15874" width="6.85546875" style="22"/>
    <col min="15875" max="15875" width="4.7109375" style="22" customWidth="1"/>
    <col min="15876" max="15876" width="21.28515625" style="22" customWidth="1"/>
    <col min="15877" max="15882" width="1.7109375" style="22" customWidth="1"/>
    <col min="15883" max="15883" width="42.42578125" style="22" customWidth="1"/>
    <col min="15884" max="15884" width="15.140625" style="22" customWidth="1"/>
    <col min="15885" max="15885" width="9.140625" style="22" customWidth="1"/>
    <col min="15886" max="15886" width="6.85546875" style="22" hidden="1" customWidth="1"/>
    <col min="15887" max="15887" width="9.85546875" style="22" customWidth="1"/>
    <col min="15888" max="15888" width="10.85546875" style="22" customWidth="1"/>
    <col min="15889" max="15889" width="16.42578125" style="22" customWidth="1"/>
    <col min="15890" max="15890" width="8.28515625" style="22" customWidth="1"/>
    <col min="15891" max="15891" width="14.85546875" style="22" customWidth="1"/>
    <col min="15892" max="15892" width="8" style="22" customWidth="1"/>
    <col min="15893" max="15893" width="6.42578125" style="22" customWidth="1"/>
    <col min="15894" max="15894" width="25" style="22" customWidth="1"/>
    <col min="15895" max="16130" width="6.85546875" style="22"/>
    <col min="16131" max="16131" width="4.7109375" style="22" customWidth="1"/>
    <col min="16132" max="16132" width="21.28515625" style="22" customWidth="1"/>
    <col min="16133" max="16138" width="1.7109375" style="22" customWidth="1"/>
    <col min="16139" max="16139" width="42.42578125" style="22" customWidth="1"/>
    <col min="16140" max="16140" width="15.140625" style="22" customWidth="1"/>
    <col min="16141" max="16141" width="9.140625" style="22" customWidth="1"/>
    <col min="16142" max="16142" width="6.85546875" style="22" hidden="1" customWidth="1"/>
    <col min="16143" max="16143" width="9.85546875" style="22" customWidth="1"/>
    <col min="16144" max="16144" width="10.85546875" style="22" customWidth="1"/>
    <col min="16145" max="16145" width="16.42578125" style="22" customWidth="1"/>
    <col min="16146" max="16146" width="8.28515625" style="22" customWidth="1"/>
    <col min="16147" max="16147" width="14.85546875" style="22" customWidth="1"/>
    <col min="16148" max="16148" width="8" style="22" customWidth="1"/>
    <col min="16149" max="16149" width="6.42578125" style="22" customWidth="1"/>
    <col min="16150" max="16150" width="25" style="22" customWidth="1"/>
    <col min="16151" max="16384" width="6.85546875" style="22"/>
  </cols>
  <sheetData>
    <row r="1" spans="1:22" ht="15" customHeight="1">
      <c r="A1" s="242"/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</row>
    <row r="2" spans="1:22" ht="15" customHeight="1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30"/>
    </row>
    <row r="3" spans="1:22" ht="12" customHeight="1">
      <c r="A3" s="243" t="s">
        <v>106</v>
      </c>
      <c r="B3" s="243"/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43"/>
      <c r="P3" s="243"/>
      <c r="Q3" s="243"/>
      <c r="R3" s="243"/>
      <c r="S3" s="243"/>
      <c r="T3" s="243"/>
      <c r="U3" s="243"/>
    </row>
    <row r="4" spans="1:22" ht="12" customHeight="1">
      <c r="A4" s="243" t="s">
        <v>107</v>
      </c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</row>
    <row r="5" spans="1:22" ht="12" customHeight="1">
      <c r="A5" s="28" t="s">
        <v>29</v>
      </c>
      <c r="B5" s="29"/>
      <c r="C5" s="29"/>
      <c r="D5" s="29"/>
      <c r="E5" s="29"/>
      <c r="F5" s="29"/>
      <c r="G5" s="29"/>
      <c r="H5" s="29"/>
      <c r="I5" s="29"/>
    </row>
    <row r="6" spans="1:22" ht="19.5" customHeight="1">
      <c r="A6" s="217" t="s">
        <v>105</v>
      </c>
      <c r="B6" s="220" t="s">
        <v>111</v>
      </c>
      <c r="C6" s="220"/>
      <c r="D6" s="220"/>
      <c r="E6" s="220"/>
      <c r="F6" s="220"/>
      <c r="G6" s="220"/>
      <c r="H6" s="220"/>
      <c r="I6" s="218" t="s">
        <v>30</v>
      </c>
      <c r="J6" s="219" t="s">
        <v>31</v>
      </c>
      <c r="K6" s="219" t="s">
        <v>138</v>
      </c>
      <c r="L6" s="219"/>
      <c r="M6" s="219"/>
      <c r="N6" s="219"/>
      <c r="O6" s="219"/>
      <c r="P6" s="241" t="s">
        <v>32</v>
      </c>
      <c r="Q6" s="241"/>
      <c r="R6" s="218" t="s">
        <v>33</v>
      </c>
      <c r="S6" s="218" t="s">
        <v>18</v>
      </c>
      <c r="T6" s="218" t="s">
        <v>114</v>
      </c>
      <c r="U6" s="218" t="s">
        <v>115</v>
      </c>
    </row>
    <row r="7" spans="1:22" ht="21.75" customHeight="1">
      <c r="A7" s="217"/>
      <c r="B7" s="220"/>
      <c r="C7" s="220"/>
      <c r="D7" s="220"/>
      <c r="E7" s="220"/>
      <c r="F7" s="220"/>
      <c r="G7" s="220"/>
      <c r="H7" s="220"/>
      <c r="I7" s="218"/>
      <c r="J7" s="219"/>
      <c r="K7" s="241" t="s">
        <v>108</v>
      </c>
      <c r="L7" s="241"/>
      <c r="M7" s="241" t="s">
        <v>34</v>
      </c>
      <c r="N7" s="241"/>
      <c r="O7" s="241"/>
      <c r="P7" s="241"/>
      <c r="Q7" s="241"/>
      <c r="R7" s="218"/>
      <c r="S7" s="218"/>
      <c r="T7" s="218"/>
      <c r="U7" s="218"/>
    </row>
    <row r="8" spans="1:22" ht="23.25" customHeight="1">
      <c r="A8" s="217"/>
      <c r="B8" s="220"/>
      <c r="C8" s="220"/>
      <c r="D8" s="220"/>
      <c r="E8" s="220"/>
      <c r="F8" s="220"/>
      <c r="G8" s="220"/>
      <c r="H8" s="220"/>
      <c r="I8" s="218"/>
      <c r="J8" s="219"/>
      <c r="K8" s="71" t="s">
        <v>35</v>
      </c>
      <c r="L8" s="71" t="s">
        <v>109</v>
      </c>
      <c r="M8" s="71" t="s">
        <v>110</v>
      </c>
      <c r="N8" s="71" t="s">
        <v>35</v>
      </c>
      <c r="O8" s="71" t="s">
        <v>20</v>
      </c>
      <c r="P8" s="241"/>
      <c r="Q8" s="241"/>
      <c r="R8" s="218"/>
      <c r="S8" s="218"/>
      <c r="T8" s="218"/>
      <c r="U8" s="218"/>
    </row>
    <row r="9" spans="1:22" s="18" customFormat="1" ht="18.75" customHeight="1">
      <c r="A9" s="80">
        <v>1</v>
      </c>
      <c r="B9" s="240">
        <v>2</v>
      </c>
      <c r="C9" s="240"/>
      <c r="D9" s="240"/>
      <c r="E9" s="240"/>
      <c r="F9" s="240"/>
      <c r="G9" s="240"/>
      <c r="H9" s="240"/>
      <c r="I9" s="81">
        <v>3</v>
      </c>
      <c r="J9" s="82">
        <v>4</v>
      </c>
      <c r="K9" s="83">
        <v>5</v>
      </c>
      <c r="L9" s="84">
        <v>6</v>
      </c>
      <c r="M9" s="84">
        <v>7</v>
      </c>
      <c r="N9" s="84">
        <v>8</v>
      </c>
      <c r="O9" s="84" t="s">
        <v>112</v>
      </c>
      <c r="P9" s="83" t="s">
        <v>116</v>
      </c>
      <c r="Q9" s="84" t="s">
        <v>127</v>
      </c>
      <c r="R9" s="85" t="s">
        <v>113</v>
      </c>
      <c r="S9" s="79">
        <v>13</v>
      </c>
      <c r="T9" s="79"/>
      <c r="U9" s="79">
        <v>14</v>
      </c>
      <c r="V9" s="70"/>
    </row>
    <row r="10" spans="1:22" s="18" customFormat="1" ht="15.75" customHeight="1">
      <c r="A10" s="73"/>
      <c r="B10" s="234"/>
      <c r="C10" s="235"/>
      <c r="D10" s="235"/>
      <c r="E10" s="235"/>
      <c r="F10" s="235"/>
      <c r="G10" s="235"/>
      <c r="H10" s="236"/>
      <c r="I10" s="74"/>
      <c r="J10" s="75"/>
      <c r="K10" s="76"/>
      <c r="L10" s="77"/>
      <c r="M10" s="77"/>
      <c r="N10" s="77"/>
      <c r="O10" s="77"/>
      <c r="P10" s="77"/>
      <c r="Q10" s="77"/>
      <c r="R10" s="78"/>
      <c r="S10" s="72"/>
      <c r="T10" s="72"/>
      <c r="U10" s="72"/>
      <c r="V10" s="70"/>
    </row>
    <row r="11" spans="1:22" s="18" customFormat="1" ht="15.75" customHeight="1">
      <c r="A11" s="73"/>
      <c r="B11" s="237" t="s">
        <v>117</v>
      </c>
      <c r="C11" s="238"/>
      <c r="D11" s="238"/>
      <c r="E11" s="238"/>
      <c r="F11" s="238"/>
      <c r="G11" s="238"/>
      <c r="H11" s="239"/>
      <c r="I11" s="170">
        <f>I13+I15</f>
        <v>8355064016</v>
      </c>
      <c r="J11" s="94" t="s">
        <v>37</v>
      </c>
      <c r="K11" s="180">
        <f>AVERAGE(K13:K15)</f>
        <v>79.303295167687111</v>
      </c>
      <c r="L11" s="180">
        <f>K11</f>
        <v>79.303295167687111</v>
      </c>
      <c r="M11" s="181">
        <f>M13+M15</f>
        <v>3447696498</v>
      </c>
      <c r="N11" s="180">
        <f>M11/I11*100</f>
        <v>41.264752626642235</v>
      </c>
      <c r="O11" s="180">
        <f>M11/I11*100</f>
        <v>41.264752626642235</v>
      </c>
      <c r="P11" s="180">
        <f>O11-L11</f>
        <v>-38.038542541044876</v>
      </c>
      <c r="Q11" s="180">
        <f>N11-K11</f>
        <v>-38.038542541044876</v>
      </c>
      <c r="R11" s="85">
        <f>I11-M11</f>
        <v>4907367518</v>
      </c>
      <c r="S11" s="180">
        <f>R11/I11*100</f>
        <v>58.735247373357765</v>
      </c>
      <c r="T11" s="72"/>
      <c r="U11" s="72"/>
      <c r="V11" s="70"/>
    </row>
    <row r="12" spans="1:22" s="18" customFormat="1" ht="15.75" customHeight="1">
      <c r="A12" s="73"/>
      <c r="B12" s="234"/>
      <c r="C12" s="235"/>
      <c r="D12" s="235"/>
      <c r="E12" s="235"/>
      <c r="F12" s="235"/>
      <c r="G12" s="235"/>
      <c r="H12" s="236"/>
      <c r="I12" s="74"/>
      <c r="J12" s="75"/>
      <c r="K12" s="185"/>
      <c r="L12" s="180"/>
      <c r="M12" s="182"/>
      <c r="N12" s="182"/>
      <c r="O12" s="182"/>
      <c r="P12" s="182"/>
      <c r="Q12" s="182"/>
      <c r="R12" s="85"/>
      <c r="S12" s="192"/>
      <c r="T12" s="72"/>
      <c r="U12" s="72"/>
      <c r="V12" s="70"/>
    </row>
    <row r="13" spans="1:22" s="18" customFormat="1" ht="15.75" customHeight="1">
      <c r="A13" s="73"/>
      <c r="B13" s="237" t="s">
        <v>118</v>
      </c>
      <c r="C13" s="238"/>
      <c r="D13" s="238"/>
      <c r="E13" s="238"/>
      <c r="F13" s="238"/>
      <c r="G13" s="238"/>
      <c r="H13" s="239"/>
      <c r="I13" s="168">
        <v>4072064016</v>
      </c>
      <c r="J13" s="94" t="s">
        <v>37</v>
      </c>
      <c r="K13" s="180">
        <v>84.254874248519201</v>
      </c>
      <c r="L13" s="180">
        <f>K13</f>
        <v>84.254874248519201</v>
      </c>
      <c r="M13" s="183">
        <v>1640488627</v>
      </c>
      <c r="N13" s="180">
        <f>M13/I13*100</f>
        <v>40.28641545305215</v>
      </c>
      <c r="O13" s="180">
        <f>M13/I13*100</f>
        <v>40.28641545305215</v>
      </c>
      <c r="P13" s="180">
        <f>O13-L13</f>
        <v>-43.96845879546705</v>
      </c>
      <c r="Q13" s="180">
        <f>N13-K13</f>
        <v>-43.96845879546705</v>
      </c>
      <c r="R13" s="85">
        <f>I13-M13</f>
        <v>2431575389</v>
      </c>
      <c r="S13" s="180">
        <f>R13/I13*100</f>
        <v>59.71358454694785</v>
      </c>
      <c r="T13" s="72"/>
      <c r="U13" s="72"/>
      <c r="V13" s="70"/>
    </row>
    <row r="14" spans="1:22" s="18" customFormat="1" ht="15.75" customHeight="1">
      <c r="A14" s="73"/>
      <c r="B14" s="237"/>
      <c r="C14" s="238"/>
      <c r="D14" s="238"/>
      <c r="E14" s="238"/>
      <c r="F14" s="238"/>
      <c r="G14" s="238"/>
      <c r="H14" s="239"/>
      <c r="I14" s="74"/>
      <c r="J14" s="75"/>
      <c r="K14" s="185"/>
      <c r="L14" s="182"/>
      <c r="M14" s="182"/>
      <c r="N14" s="182"/>
      <c r="O14" s="182"/>
      <c r="P14" s="182"/>
      <c r="Q14" s="182"/>
      <c r="R14" s="85"/>
      <c r="S14" s="79"/>
      <c r="T14" s="72"/>
      <c r="U14" s="72"/>
      <c r="V14" s="70"/>
    </row>
    <row r="15" spans="1:22" s="18" customFormat="1" ht="15.75" customHeight="1">
      <c r="A15" s="73"/>
      <c r="B15" s="237" t="s">
        <v>119</v>
      </c>
      <c r="C15" s="238"/>
      <c r="D15" s="238"/>
      <c r="E15" s="238"/>
      <c r="F15" s="238"/>
      <c r="G15" s="238"/>
      <c r="H15" s="239"/>
      <c r="I15" s="169">
        <f>I99</f>
        <v>4283000000</v>
      </c>
      <c r="J15" s="94" t="s">
        <v>37</v>
      </c>
      <c r="K15" s="186">
        <v>74.351716086855006</v>
      </c>
      <c r="L15" s="184">
        <f>K15</f>
        <v>74.351716086855006</v>
      </c>
      <c r="M15" s="179">
        <f>M17+M33+M39+M49+M61+M73+M89</f>
        <v>1807207871</v>
      </c>
      <c r="N15" s="180">
        <f>M15/I15*100</f>
        <v>42.194907097828626</v>
      </c>
      <c r="O15" s="180">
        <f>M15/I15*100</f>
        <v>42.194907097828626</v>
      </c>
      <c r="P15" s="180">
        <f>O15-L15</f>
        <v>-32.156808989026381</v>
      </c>
      <c r="Q15" s="180">
        <f>N15-K15</f>
        <v>-32.156808989026381</v>
      </c>
      <c r="R15" s="85">
        <f>I15-M15</f>
        <v>2475792129</v>
      </c>
      <c r="S15" s="180">
        <f>R15/I15*100</f>
        <v>57.805092902171374</v>
      </c>
      <c r="T15" s="72"/>
      <c r="U15" s="72"/>
      <c r="V15" s="164"/>
    </row>
    <row r="16" spans="1:22" s="19" customFormat="1" ht="11.25" customHeight="1">
      <c r="A16" s="86"/>
      <c r="B16" s="234"/>
      <c r="C16" s="235"/>
      <c r="D16" s="235"/>
      <c r="E16" s="235"/>
      <c r="F16" s="235"/>
      <c r="G16" s="235"/>
      <c r="H16" s="236"/>
      <c r="I16" s="87"/>
      <c r="J16" s="88"/>
      <c r="K16" s="87"/>
      <c r="L16" s="89"/>
      <c r="M16" s="89"/>
      <c r="N16" s="89"/>
      <c r="O16" s="89"/>
      <c r="P16" s="111"/>
      <c r="Q16" s="111"/>
      <c r="R16" s="91"/>
      <c r="S16" s="91"/>
      <c r="T16" s="91"/>
      <c r="U16" s="92"/>
      <c r="V16" s="31"/>
    </row>
    <row r="17" spans="1:22" s="19" customFormat="1" ht="12" customHeight="1">
      <c r="A17" s="149" t="s">
        <v>120</v>
      </c>
      <c r="B17" s="228" t="s">
        <v>36</v>
      </c>
      <c r="C17" s="229"/>
      <c r="D17" s="229"/>
      <c r="E17" s="229"/>
      <c r="F17" s="229"/>
      <c r="G17" s="229"/>
      <c r="H17" s="230"/>
      <c r="I17" s="93">
        <f>SUM(I19:I32)</f>
        <v>1028000000</v>
      </c>
      <c r="J17" s="94" t="s">
        <v>37</v>
      </c>
      <c r="K17" s="187">
        <f>896935000/I17*100</f>
        <v>87.250486381322958</v>
      </c>
      <c r="L17" s="187">
        <f>K17</f>
        <v>87.250486381322958</v>
      </c>
      <c r="M17" s="154">
        <f>SUM(M19:M32)</f>
        <v>668525371</v>
      </c>
      <c r="N17" s="95">
        <f>M17/I17*100</f>
        <v>65.031650875486378</v>
      </c>
      <c r="O17" s="95">
        <f>M17/I17*100</f>
        <v>65.031650875486378</v>
      </c>
      <c r="P17" s="180">
        <f>O17-L17</f>
        <v>-22.21883550583658</v>
      </c>
      <c r="Q17" s="180">
        <f>N17-K17</f>
        <v>-22.21883550583658</v>
      </c>
      <c r="R17" s="85">
        <f>I17-M17</f>
        <v>359474629</v>
      </c>
      <c r="S17" s="180">
        <f>R17/I17*100</f>
        <v>34.968349124513622</v>
      </c>
      <c r="T17" s="97"/>
      <c r="U17" s="98"/>
      <c r="V17" s="32"/>
    </row>
    <row r="18" spans="1:22" s="19" customFormat="1" ht="12" customHeight="1">
      <c r="A18" s="149"/>
      <c r="B18" s="222"/>
      <c r="C18" s="223"/>
      <c r="D18" s="223"/>
      <c r="E18" s="223"/>
      <c r="F18" s="223"/>
      <c r="G18" s="223"/>
      <c r="H18" s="224"/>
      <c r="I18" s="87"/>
      <c r="J18" s="99"/>
      <c r="K18" s="95"/>
      <c r="L18" s="155"/>
      <c r="M18" s="159"/>
      <c r="N18" s="100"/>
      <c r="O18" s="101"/>
      <c r="P18" s="111"/>
      <c r="Q18" s="111"/>
      <c r="R18" s="104"/>
      <c r="S18" s="102"/>
      <c r="T18" s="102"/>
      <c r="U18" s="103"/>
      <c r="V18" s="32"/>
    </row>
    <row r="19" spans="1:22" s="20" customFormat="1" ht="12" customHeight="1">
      <c r="A19" s="150">
        <v>1</v>
      </c>
      <c r="B19" s="225" t="s">
        <v>38</v>
      </c>
      <c r="C19" s="226"/>
      <c r="D19" s="226"/>
      <c r="E19" s="226"/>
      <c r="F19" s="226"/>
      <c r="G19" s="226"/>
      <c r="H19" s="227"/>
      <c r="I19" s="95">
        <v>227000000</v>
      </c>
      <c r="J19" s="94" t="s">
        <v>37</v>
      </c>
      <c r="K19" s="95">
        <f>182825000/I19*100</f>
        <v>80.539647577092509</v>
      </c>
      <c r="L19" s="188">
        <f>K19</f>
        <v>80.539647577092509</v>
      </c>
      <c r="M19" s="160">
        <v>126734245</v>
      </c>
      <c r="N19" s="95">
        <f>M19/I19*100</f>
        <v>55.830063876651984</v>
      </c>
      <c r="O19" s="95">
        <f>M19/I19*100</f>
        <v>55.830063876651984</v>
      </c>
      <c r="P19" s="180">
        <f>O19-L19</f>
        <v>-24.709583700440525</v>
      </c>
      <c r="Q19" s="180">
        <f>N19-K19</f>
        <v>-24.709583700440525</v>
      </c>
      <c r="R19" s="85">
        <f>I19-M19</f>
        <v>100265755</v>
      </c>
      <c r="S19" s="180">
        <f>R19/I19*100</f>
        <v>44.169936123348016</v>
      </c>
      <c r="T19" s="91"/>
      <c r="U19" s="105"/>
      <c r="V19" s="32"/>
    </row>
    <row r="20" spans="1:22" ht="12" customHeight="1">
      <c r="A20" s="151"/>
      <c r="B20" s="213"/>
      <c r="C20" s="214"/>
      <c r="D20" s="214"/>
      <c r="E20" s="214"/>
      <c r="F20" s="214"/>
      <c r="G20" s="214"/>
      <c r="H20" s="215"/>
      <c r="I20" s="107"/>
      <c r="J20" s="108"/>
      <c r="K20" s="95"/>
      <c r="L20" s="156"/>
      <c r="M20" s="161"/>
      <c r="N20" s="109"/>
      <c r="O20" s="110"/>
      <c r="P20" s="111"/>
      <c r="Q20" s="111"/>
      <c r="R20" s="104"/>
      <c r="S20" s="91"/>
      <c r="T20" s="91"/>
      <c r="U20" s="92"/>
      <c r="V20" s="32"/>
    </row>
    <row r="21" spans="1:22" ht="12" customHeight="1">
      <c r="A21" s="150">
        <v>2</v>
      </c>
      <c r="B21" s="210" t="s">
        <v>39</v>
      </c>
      <c r="C21" s="211"/>
      <c r="D21" s="211"/>
      <c r="E21" s="211"/>
      <c r="F21" s="211"/>
      <c r="G21" s="211"/>
      <c r="H21" s="212"/>
      <c r="I21" s="112">
        <v>206000000</v>
      </c>
      <c r="J21" s="89" t="s">
        <v>37</v>
      </c>
      <c r="K21" s="95">
        <f>203500000/I21*100</f>
        <v>98.786407766990294</v>
      </c>
      <c r="L21" s="189">
        <f>K21</f>
        <v>98.786407766990294</v>
      </c>
      <c r="M21" s="157">
        <v>192175600</v>
      </c>
      <c r="N21" s="95">
        <f>M21/I21*100</f>
        <v>93.289126213592226</v>
      </c>
      <c r="O21" s="95">
        <f>M21/I21*100</f>
        <v>93.289126213592226</v>
      </c>
      <c r="P21" s="180">
        <f>O21-L21</f>
        <v>-5.4972815533980679</v>
      </c>
      <c r="Q21" s="180">
        <f>N21-K21</f>
        <v>-5.4972815533980679</v>
      </c>
      <c r="R21" s="163">
        <f>I21-M21</f>
        <v>13824400</v>
      </c>
      <c r="S21" s="180">
        <f>R21/I21*100</f>
        <v>6.7108737864077668</v>
      </c>
      <c r="T21" s="91"/>
      <c r="U21" s="105"/>
      <c r="V21" s="33"/>
    </row>
    <row r="22" spans="1:22" ht="12" customHeight="1">
      <c r="A22" s="150"/>
      <c r="B22" s="213"/>
      <c r="C22" s="214"/>
      <c r="D22" s="214"/>
      <c r="E22" s="214"/>
      <c r="F22" s="214"/>
      <c r="G22" s="214"/>
      <c r="H22" s="215"/>
      <c r="I22" s="107"/>
      <c r="J22" s="108"/>
      <c r="K22" s="95"/>
      <c r="L22" s="156"/>
      <c r="M22" s="161"/>
      <c r="N22" s="109"/>
      <c r="O22" s="110"/>
      <c r="P22" s="89"/>
      <c r="Q22" s="89"/>
      <c r="R22" s="104"/>
      <c r="S22" s="91"/>
      <c r="T22" s="91"/>
      <c r="U22" s="92"/>
      <c r="V22" s="32"/>
    </row>
    <row r="23" spans="1:22" ht="12" customHeight="1">
      <c r="A23" s="151">
        <v>3</v>
      </c>
      <c r="B23" s="210" t="s">
        <v>40</v>
      </c>
      <c r="C23" s="211"/>
      <c r="D23" s="211"/>
      <c r="E23" s="211"/>
      <c r="F23" s="211"/>
      <c r="G23" s="211"/>
      <c r="H23" s="212"/>
      <c r="I23" s="112">
        <v>320000000</v>
      </c>
      <c r="J23" s="89" t="s">
        <v>37</v>
      </c>
      <c r="K23" s="95">
        <f>239800000/I23*100</f>
        <v>74.9375</v>
      </c>
      <c r="L23" s="189">
        <f>K23</f>
        <v>74.9375</v>
      </c>
      <c r="M23" s="157">
        <v>189121000</v>
      </c>
      <c r="N23" s="95">
        <f>M23/I23*100</f>
        <v>59.100312499999994</v>
      </c>
      <c r="O23" s="95">
        <f>M23/I23*100</f>
        <v>59.100312499999994</v>
      </c>
      <c r="P23" s="180">
        <f>O23-L23</f>
        <v>-15.837187500000006</v>
      </c>
      <c r="Q23" s="180">
        <f>N23-K23</f>
        <v>-15.837187500000006</v>
      </c>
      <c r="R23" s="163">
        <f>I23-M23</f>
        <v>130879000</v>
      </c>
      <c r="S23" s="180">
        <f>R23/I23*100</f>
        <v>40.899687499999999</v>
      </c>
      <c r="T23" s="91"/>
      <c r="U23" s="105"/>
      <c r="V23" s="32"/>
    </row>
    <row r="24" spans="1:22" ht="12" customHeight="1">
      <c r="A24" s="151"/>
      <c r="B24" s="213"/>
      <c r="C24" s="214"/>
      <c r="D24" s="214"/>
      <c r="E24" s="214"/>
      <c r="F24" s="214"/>
      <c r="G24" s="214"/>
      <c r="H24" s="215"/>
      <c r="I24" s="107"/>
      <c r="J24" s="89"/>
      <c r="K24" s="95"/>
      <c r="L24" s="156"/>
      <c r="M24" s="161"/>
      <c r="N24" s="109"/>
      <c r="O24" s="110"/>
      <c r="P24" s="111"/>
      <c r="Q24" s="111"/>
      <c r="R24" s="104"/>
      <c r="S24" s="91"/>
      <c r="T24" s="91"/>
      <c r="U24" s="92"/>
      <c r="V24" s="32"/>
    </row>
    <row r="25" spans="1:22" ht="25.5" customHeight="1">
      <c r="A25" s="151">
        <v>4</v>
      </c>
      <c r="B25" s="244" t="s">
        <v>41</v>
      </c>
      <c r="C25" s="245"/>
      <c r="D25" s="245"/>
      <c r="E25" s="245"/>
      <c r="F25" s="245"/>
      <c r="G25" s="245"/>
      <c r="H25" s="246"/>
      <c r="I25" s="112">
        <v>30000000</v>
      </c>
      <c r="J25" s="89" t="s">
        <v>37</v>
      </c>
      <c r="K25" s="190">
        <f>30000000/I25*100</f>
        <v>100</v>
      </c>
      <c r="L25" s="156">
        <f>K25</f>
        <v>100</v>
      </c>
      <c r="M25" s="157">
        <v>6250000</v>
      </c>
      <c r="N25" s="95">
        <f>M25/I25*100</f>
        <v>20.833333333333336</v>
      </c>
      <c r="O25" s="95">
        <f>M25/I25*100</f>
        <v>20.833333333333336</v>
      </c>
      <c r="P25" s="180">
        <f>O25-L25</f>
        <v>-79.166666666666657</v>
      </c>
      <c r="Q25" s="180">
        <f>N25-K25</f>
        <v>-79.166666666666657</v>
      </c>
      <c r="R25" s="85">
        <f>I25-M25</f>
        <v>23750000</v>
      </c>
      <c r="S25" s="180">
        <f>R25/I25*100</f>
        <v>79.166666666666657</v>
      </c>
      <c r="T25" s="91"/>
      <c r="U25" s="105"/>
      <c r="V25" s="32"/>
    </row>
    <row r="26" spans="1:22" ht="12" customHeight="1">
      <c r="A26" s="151"/>
      <c r="B26" s="213"/>
      <c r="C26" s="214"/>
      <c r="D26" s="214"/>
      <c r="E26" s="214"/>
      <c r="F26" s="214"/>
      <c r="G26" s="214"/>
      <c r="H26" s="215"/>
      <c r="I26" s="107"/>
      <c r="J26" s="89"/>
      <c r="K26" s="95"/>
      <c r="L26" s="156"/>
      <c r="M26" s="161"/>
      <c r="N26" s="109"/>
      <c r="O26" s="110"/>
      <c r="P26" s="111"/>
      <c r="Q26" s="111"/>
      <c r="R26" s="104"/>
      <c r="S26" s="91"/>
      <c r="T26" s="91"/>
      <c r="U26" s="92"/>
      <c r="V26" s="32"/>
    </row>
    <row r="27" spans="1:22" ht="24" customHeight="1">
      <c r="A27" s="150">
        <v>5</v>
      </c>
      <c r="B27" s="210" t="s">
        <v>42</v>
      </c>
      <c r="C27" s="211"/>
      <c r="D27" s="211"/>
      <c r="E27" s="211"/>
      <c r="F27" s="211"/>
      <c r="G27" s="211"/>
      <c r="H27" s="212"/>
      <c r="I27" s="112">
        <v>30000000</v>
      </c>
      <c r="J27" s="89" t="s">
        <v>37</v>
      </c>
      <c r="K27" s="190">
        <f>30000000/I27*100</f>
        <v>100</v>
      </c>
      <c r="L27" s="156">
        <f>K27</f>
        <v>100</v>
      </c>
      <c r="M27" s="157">
        <v>7500000</v>
      </c>
      <c r="N27" s="95">
        <f>M27/I27*100</f>
        <v>25</v>
      </c>
      <c r="O27" s="95">
        <f>M27/I27*100</f>
        <v>25</v>
      </c>
      <c r="P27" s="180">
        <f>O27-L27</f>
        <v>-75</v>
      </c>
      <c r="Q27" s="180">
        <f>N27-K27</f>
        <v>-75</v>
      </c>
      <c r="R27" s="163">
        <f>I27-M27</f>
        <v>22500000</v>
      </c>
      <c r="S27" s="32">
        <f>R27/I27*100</f>
        <v>75</v>
      </c>
      <c r="T27" s="91"/>
      <c r="U27" s="114"/>
      <c r="V27" s="32"/>
    </row>
    <row r="28" spans="1:22" ht="13.5" customHeight="1">
      <c r="A28" s="150"/>
      <c r="B28" s="213"/>
      <c r="C28" s="214"/>
      <c r="D28" s="214"/>
      <c r="E28" s="214"/>
      <c r="F28" s="214"/>
      <c r="G28" s="214"/>
      <c r="H28" s="215"/>
      <c r="I28" s="112"/>
      <c r="J28" s="108"/>
      <c r="K28" s="95"/>
      <c r="L28" s="156"/>
      <c r="M28" s="157"/>
      <c r="N28" s="109"/>
      <c r="O28" s="113"/>
      <c r="P28" s="89"/>
      <c r="Q28" s="89"/>
      <c r="R28" s="104"/>
      <c r="S28" s="91"/>
      <c r="T28" s="91"/>
      <c r="U28" s="92"/>
      <c r="V28" s="32"/>
    </row>
    <row r="29" spans="1:22" ht="12" customHeight="1">
      <c r="A29" s="151">
        <v>6</v>
      </c>
      <c r="B29" s="210" t="s">
        <v>43</v>
      </c>
      <c r="C29" s="211"/>
      <c r="D29" s="211"/>
      <c r="E29" s="211"/>
      <c r="F29" s="211"/>
      <c r="G29" s="211"/>
      <c r="H29" s="212"/>
      <c r="I29" s="112">
        <v>25000000</v>
      </c>
      <c r="J29" s="89" t="s">
        <v>37</v>
      </c>
      <c r="K29" s="95">
        <f>20810000/I29*100</f>
        <v>83.240000000000009</v>
      </c>
      <c r="L29" s="189">
        <f>K29</f>
        <v>83.240000000000009</v>
      </c>
      <c r="M29" s="157">
        <v>10140000</v>
      </c>
      <c r="N29" s="95">
        <f>M29/I29*100</f>
        <v>40.56</v>
      </c>
      <c r="O29" s="95">
        <f>M29/I29*100</f>
        <v>40.56</v>
      </c>
      <c r="P29" s="180">
        <f>O29-L29</f>
        <v>-42.680000000000007</v>
      </c>
      <c r="Q29" s="180">
        <f>N29-K29</f>
        <v>-42.680000000000007</v>
      </c>
      <c r="R29" s="163">
        <f>I29-M29</f>
        <v>14860000</v>
      </c>
      <c r="S29" s="32">
        <f>R29/I29*100</f>
        <v>59.440000000000005</v>
      </c>
      <c r="T29" s="91"/>
      <c r="U29" s="105"/>
    </row>
    <row r="30" spans="1:22" ht="12" customHeight="1">
      <c r="A30" s="151"/>
      <c r="B30" s="213"/>
      <c r="C30" s="214"/>
      <c r="D30" s="214"/>
      <c r="E30" s="214"/>
      <c r="F30" s="214"/>
      <c r="G30" s="214"/>
      <c r="H30" s="215"/>
      <c r="I30" s="107"/>
      <c r="J30" s="111"/>
      <c r="K30" s="95"/>
      <c r="L30" s="157"/>
      <c r="M30" s="161"/>
      <c r="N30" s="113"/>
      <c r="O30" s="110"/>
      <c r="P30" s="111"/>
      <c r="Q30" s="111"/>
      <c r="R30" s="115"/>
      <c r="S30" s="107"/>
      <c r="T30" s="107"/>
      <c r="U30" s="116"/>
    </row>
    <row r="31" spans="1:22" ht="22.5" customHeight="1">
      <c r="A31" s="151">
        <v>7</v>
      </c>
      <c r="B31" s="210" t="s">
        <v>44</v>
      </c>
      <c r="C31" s="211"/>
      <c r="D31" s="211"/>
      <c r="E31" s="211"/>
      <c r="F31" s="211"/>
      <c r="G31" s="211"/>
      <c r="H31" s="212"/>
      <c r="I31" s="112">
        <v>190000000</v>
      </c>
      <c r="J31" s="89" t="s">
        <v>37</v>
      </c>
      <c r="K31" s="190">
        <f>190000000/I31*100</f>
        <v>100</v>
      </c>
      <c r="L31" s="156">
        <f>K31</f>
        <v>100</v>
      </c>
      <c r="M31" s="157">
        <v>136604526</v>
      </c>
      <c r="N31" s="95">
        <f>M31/I31*100</f>
        <v>71.897118947368426</v>
      </c>
      <c r="O31" s="95">
        <f>M31/I31*100</f>
        <v>71.897118947368426</v>
      </c>
      <c r="P31" s="180">
        <f>O31-L31</f>
        <v>-28.102881052631574</v>
      </c>
      <c r="Q31" s="180">
        <f>N31-K31</f>
        <v>-28.102881052631574</v>
      </c>
      <c r="R31" s="163">
        <f>I31-M31</f>
        <v>53395474</v>
      </c>
      <c r="S31" s="32">
        <f>R31/I31*100</f>
        <v>28.102881052631577</v>
      </c>
      <c r="T31" s="91"/>
      <c r="U31" s="92"/>
    </row>
    <row r="32" spans="1:22" ht="12" customHeight="1">
      <c r="A32" s="148"/>
      <c r="B32" s="213"/>
      <c r="C32" s="214"/>
      <c r="D32" s="214"/>
      <c r="E32" s="214"/>
      <c r="F32" s="214"/>
      <c r="G32" s="214"/>
      <c r="H32" s="215"/>
      <c r="I32" s="107"/>
      <c r="J32" s="111"/>
      <c r="K32" s="95"/>
      <c r="L32" s="157"/>
      <c r="M32" s="161"/>
      <c r="N32" s="113"/>
      <c r="O32" s="110"/>
      <c r="P32" s="111"/>
      <c r="Q32" s="111"/>
      <c r="R32" s="115"/>
      <c r="S32" s="107"/>
      <c r="T32" s="107"/>
      <c r="U32" s="116"/>
    </row>
    <row r="33" spans="1:32" s="19" customFormat="1" ht="12.75" customHeight="1">
      <c r="A33" s="149" t="s">
        <v>121</v>
      </c>
      <c r="B33" s="231" t="s">
        <v>45</v>
      </c>
      <c r="C33" s="232"/>
      <c r="D33" s="232"/>
      <c r="E33" s="232"/>
      <c r="F33" s="232"/>
      <c r="G33" s="232"/>
      <c r="H33" s="233"/>
      <c r="I33" s="93">
        <f>SUM(I35:I37)</f>
        <v>25000000</v>
      </c>
      <c r="J33" s="89" t="s">
        <v>37</v>
      </c>
      <c r="K33" s="190">
        <f>25000000/I33*100</f>
        <v>100</v>
      </c>
      <c r="L33" s="154">
        <f>K33</f>
        <v>100</v>
      </c>
      <c r="M33" s="154">
        <f>SUM(M35:M37)</f>
        <v>21400000</v>
      </c>
      <c r="N33" s="95">
        <f>M33/I33*100</f>
        <v>85.6</v>
      </c>
      <c r="O33" s="95">
        <f>M33/I33*100</f>
        <v>85.6</v>
      </c>
      <c r="P33" s="180">
        <f>O33-L33</f>
        <v>-14.400000000000006</v>
      </c>
      <c r="Q33" s="180">
        <f>N33-K33</f>
        <v>-14.400000000000006</v>
      </c>
      <c r="R33" s="163">
        <f>I33-M33</f>
        <v>3600000</v>
      </c>
      <c r="S33" s="32">
        <f>R33/I33*100</f>
        <v>14.399999999999999</v>
      </c>
      <c r="T33" s="93"/>
      <c r="U33" s="98"/>
      <c r="V33" s="31"/>
    </row>
    <row r="34" spans="1:32" s="19" customFormat="1" ht="12.75" customHeight="1">
      <c r="A34" s="149"/>
      <c r="B34" s="222"/>
      <c r="C34" s="223"/>
      <c r="D34" s="223"/>
      <c r="E34" s="223"/>
      <c r="F34" s="223"/>
      <c r="G34" s="223"/>
      <c r="H34" s="224"/>
      <c r="I34" s="93"/>
      <c r="J34" s="117"/>
      <c r="K34" s="200"/>
      <c r="L34" s="154"/>
      <c r="M34" s="154"/>
      <c r="N34" s="96"/>
      <c r="O34" s="96"/>
      <c r="P34" s="120"/>
      <c r="Q34" s="120"/>
      <c r="R34" s="115"/>
      <c r="S34" s="118"/>
      <c r="T34" s="118"/>
      <c r="U34" s="119"/>
      <c r="V34" s="31"/>
    </row>
    <row r="35" spans="1:32" s="20" customFormat="1" ht="23.25" customHeight="1">
      <c r="A35" s="150">
        <v>1</v>
      </c>
      <c r="B35" s="225" t="s">
        <v>46</v>
      </c>
      <c r="C35" s="226"/>
      <c r="D35" s="226"/>
      <c r="E35" s="226"/>
      <c r="F35" s="226"/>
      <c r="G35" s="226"/>
      <c r="H35" s="227"/>
      <c r="I35" s="95">
        <v>22000000</v>
      </c>
      <c r="J35" s="89" t="s">
        <v>37</v>
      </c>
      <c r="K35" s="190">
        <f>22000000/I35*100</f>
        <v>100</v>
      </c>
      <c r="L35" s="156">
        <f>K35</f>
        <v>100</v>
      </c>
      <c r="M35" s="160">
        <v>20000000</v>
      </c>
      <c r="N35" s="95">
        <f>M35/I35*100</f>
        <v>90.909090909090907</v>
      </c>
      <c r="O35" s="95">
        <f>M35/I35*100</f>
        <v>90.909090909090907</v>
      </c>
      <c r="P35" s="180">
        <f>O35-L35</f>
        <v>-9.0909090909090935</v>
      </c>
      <c r="Q35" s="180">
        <f>N35-K35</f>
        <v>-9.0909090909090935</v>
      </c>
      <c r="R35" s="163">
        <f>I35-M35</f>
        <v>2000000</v>
      </c>
      <c r="S35" s="32">
        <f>R35/I35*100</f>
        <v>9.0909090909090917</v>
      </c>
      <c r="T35" s="91"/>
      <c r="U35" s="92"/>
    </row>
    <row r="36" spans="1:32" ht="12" customHeight="1">
      <c r="A36" s="151"/>
      <c r="B36" s="213"/>
      <c r="C36" s="214"/>
      <c r="D36" s="214"/>
      <c r="E36" s="214"/>
      <c r="F36" s="214"/>
      <c r="G36" s="214"/>
      <c r="H36" s="215"/>
      <c r="I36" s="112"/>
      <c r="J36" s="120"/>
      <c r="K36" s="95"/>
      <c r="L36" s="157"/>
      <c r="M36" s="157"/>
      <c r="N36" s="113"/>
      <c r="O36" s="113"/>
      <c r="P36" s="120"/>
      <c r="Q36" s="120"/>
      <c r="R36" s="115"/>
      <c r="S36" s="121"/>
      <c r="T36" s="121"/>
      <c r="U36" s="122"/>
    </row>
    <row r="37" spans="1:32" ht="12.75" customHeight="1">
      <c r="A37" s="151">
        <v>2</v>
      </c>
      <c r="B37" s="210" t="s">
        <v>47</v>
      </c>
      <c r="C37" s="211"/>
      <c r="D37" s="211"/>
      <c r="E37" s="211"/>
      <c r="F37" s="211"/>
      <c r="G37" s="211"/>
      <c r="H37" s="212"/>
      <c r="I37" s="112">
        <v>3000000</v>
      </c>
      <c r="J37" s="89" t="s">
        <v>37</v>
      </c>
      <c r="K37" s="190">
        <f>3000000/I37*100</f>
        <v>100</v>
      </c>
      <c r="L37" s="156">
        <f>K37</f>
        <v>100</v>
      </c>
      <c r="M37" s="157">
        <v>1400000</v>
      </c>
      <c r="N37" s="95">
        <f>M37/I37*100</f>
        <v>46.666666666666664</v>
      </c>
      <c r="O37" s="95">
        <f>M37/I37*100</f>
        <v>46.666666666666664</v>
      </c>
      <c r="P37" s="180">
        <f>O37-L37</f>
        <v>-53.333333333333336</v>
      </c>
      <c r="Q37" s="180">
        <f>N37-K37</f>
        <v>-53.333333333333336</v>
      </c>
      <c r="R37" s="163">
        <f>I37-M37</f>
        <v>1600000</v>
      </c>
      <c r="S37" s="32">
        <f>R37/I37*100</f>
        <v>53.333333333333336</v>
      </c>
      <c r="T37" s="91"/>
      <c r="U37" s="92"/>
      <c r="V37" s="34"/>
      <c r="W37" s="40"/>
      <c r="X37" s="40"/>
      <c r="Y37" s="40"/>
      <c r="Z37" s="40"/>
      <c r="AA37" s="40"/>
      <c r="AB37" s="40"/>
      <c r="AC37" s="40"/>
    </row>
    <row r="38" spans="1:32" s="19" customFormat="1" ht="12" customHeight="1">
      <c r="A38" s="152"/>
      <c r="B38" s="222"/>
      <c r="C38" s="223"/>
      <c r="D38" s="223"/>
      <c r="E38" s="223"/>
      <c r="F38" s="223"/>
      <c r="G38" s="223"/>
      <c r="H38" s="224"/>
      <c r="I38" s="87"/>
      <c r="J38" s="90"/>
      <c r="K38" s="87"/>
      <c r="L38" s="154"/>
      <c r="M38" s="159"/>
      <c r="N38" s="96"/>
      <c r="O38" s="101"/>
      <c r="P38" s="111"/>
      <c r="Q38" s="111"/>
      <c r="R38" s="115"/>
      <c r="S38" s="87"/>
      <c r="T38" s="87"/>
      <c r="U38" s="123"/>
      <c r="V38" s="35"/>
      <c r="W38" s="41"/>
      <c r="X38" s="41"/>
      <c r="Y38" s="41"/>
      <c r="Z38" s="41"/>
      <c r="AA38" s="41"/>
      <c r="AB38" s="41"/>
      <c r="AC38" s="41"/>
    </row>
    <row r="39" spans="1:32" s="19" customFormat="1" ht="24" customHeight="1">
      <c r="A39" s="149" t="s">
        <v>122</v>
      </c>
      <c r="B39" s="228" t="s">
        <v>48</v>
      </c>
      <c r="C39" s="229"/>
      <c r="D39" s="229"/>
      <c r="E39" s="229"/>
      <c r="F39" s="229"/>
      <c r="G39" s="229"/>
      <c r="H39" s="230"/>
      <c r="I39" s="93">
        <f>SUM(I41:I47)</f>
        <v>300000000</v>
      </c>
      <c r="J39" s="89" t="s">
        <v>37</v>
      </c>
      <c r="K39" s="202">
        <f>191375000/I39*100</f>
        <v>63.791666666666671</v>
      </c>
      <c r="L39" s="187">
        <f>K39</f>
        <v>63.791666666666671</v>
      </c>
      <c r="M39" s="154">
        <f>SUM(M41:M47)</f>
        <v>40709000</v>
      </c>
      <c r="N39" s="95">
        <f>M39/I39*100</f>
        <v>13.569666666666667</v>
      </c>
      <c r="O39" s="95">
        <f>M39/I39*100</f>
        <v>13.569666666666667</v>
      </c>
      <c r="P39" s="180">
        <f>O39-L39</f>
        <v>-50.222000000000008</v>
      </c>
      <c r="Q39" s="180">
        <f>N39-K39</f>
        <v>-50.222000000000008</v>
      </c>
      <c r="R39" s="163">
        <f>I39-M39</f>
        <v>259291000</v>
      </c>
      <c r="S39" s="32">
        <f>R39/I39*100</f>
        <v>86.430333333333337</v>
      </c>
      <c r="T39" s="93"/>
      <c r="U39" s="98"/>
      <c r="V39" s="36"/>
    </row>
    <row r="40" spans="1:32" ht="12" customHeight="1">
      <c r="A40" s="152"/>
      <c r="B40" s="213"/>
      <c r="C40" s="214"/>
      <c r="D40" s="214"/>
      <c r="E40" s="214"/>
      <c r="F40" s="214"/>
      <c r="G40" s="214"/>
      <c r="H40" s="215"/>
      <c r="I40" s="112"/>
      <c r="J40" s="120"/>
      <c r="K40" s="112"/>
      <c r="L40" s="157"/>
      <c r="M40" s="157"/>
      <c r="N40" s="113"/>
      <c r="O40" s="113"/>
      <c r="P40" s="120"/>
      <c r="Q40" s="120"/>
      <c r="R40" s="115"/>
      <c r="S40" s="107"/>
      <c r="T40" s="107"/>
      <c r="U40" s="116"/>
    </row>
    <row r="41" spans="1:32" ht="11.25" customHeight="1">
      <c r="A41" s="151">
        <v>1</v>
      </c>
      <c r="B41" s="210" t="s">
        <v>49</v>
      </c>
      <c r="C41" s="211"/>
      <c r="D41" s="211"/>
      <c r="E41" s="211"/>
      <c r="F41" s="211"/>
      <c r="G41" s="211"/>
      <c r="H41" s="212"/>
      <c r="I41" s="112">
        <v>100000000</v>
      </c>
      <c r="J41" s="89" t="s">
        <v>37</v>
      </c>
      <c r="K41" s="95">
        <f>95774000/I41*100</f>
        <v>95.774000000000001</v>
      </c>
      <c r="L41" s="189">
        <f>K41</f>
        <v>95.774000000000001</v>
      </c>
      <c r="M41" s="157">
        <v>0</v>
      </c>
      <c r="N41" s="95">
        <f>M41/I41*100</f>
        <v>0</v>
      </c>
      <c r="O41" s="95">
        <f>M41/I41*100</f>
        <v>0</v>
      </c>
      <c r="P41" s="180">
        <f>O41-L41</f>
        <v>-95.774000000000001</v>
      </c>
      <c r="Q41" s="180">
        <f>N41-K41</f>
        <v>-95.774000000000001</v>
      </c>
      <c r="R41" s="163">
        <f>I41-M41</f>
        <v>100000000</v>
      </c>
      <c r="S41" s="32">
        <f>R41/I41*100</f>
        <v>100</v>
      </c>
      <c r="T41" s="124"/>
      <c r="U41" s="125"/>
      <c r="V41" s="37"/>
    </row>
    <row r="42" spans="1:32" ht="12" customHeight="1">
      <c r="A42" s="152"/>
      <c r="B42" s="213"/>
      <c r="C42" s="214"/>
      <c r="D42" s="214"/>
      <c r="E42" s="214"/>
      <c r="F42" s="214"/>
      <c r="G42" s="214"/>
      <c r="H42" s="215"/>
      <c r="I42" s="112"/>
      <c r="J42" s="120"/>
      <c r="K42" s="112"/>
      <c r="L42" s="157"/>
      <c r="M42" s="157"/>
      <c r="N42" s="113"/>
      <c r="O42" s="113"/>
      <c r="P42" s="120"/>
      <c r="Q42" s="120"/>
      <c r="R42" s="126"/>
      <c r="S42" s="127"/>
      <c r="T42" s="127"/>
      <c r="U42" s="128"/>
      <c r="V42" s="38"/>
    </row>
    <row r="43" spans="1:32" ht="21.75" customHeight="1">
      <c r="A43" s="151">
        <v>2</v>
      </c>
      <c r="B43" s="210" t="s">
        <v>50</v>
      </c>
      <c r="C43" s="211"/>
      <c r="D43" s="211"/>
      <c r="E43" s="211"/>
      <c r="F43" s="211"/>
      <c r="G43" s="211"/>
      <c r="H43" s="212"/>
      <c r="I43" s="112">
        <v>80000000</v>
      </c>
      <c r="J43" s="89" t="s">
        <v>37</v>
      </c>
      <c r="K43" s="95">
        <f>20625000/I43*100</f>
        <v>25.78125</v>
      </c>
      <c r="L43" s="156">
        <f>K43</f>
        <v>25.78125</v>
      </c>
      <c r="M43" s="157">
        <v>0</v>
      </c>
      <c r="N43" s="95">
        <f>M43/I43*100</f>
        <v>0</v>
      </c>
      <c r="O43" s="95">
        <f>M43/I43*100</f>
        <v>0</v>
      </c>
      <c r="P43" s="180">
        <f>O43-L43</f>
        <v>-25.78125</v>
      </c>
      <c r="Q43" s="180">
        <f>N43-K43</f>
        <v>-25.78125</v>
      </c>
      <c r="R43" s="163">
        <f>I43-M43</f>
        <v>80000000</v>
      </c>
      <c r="S43" s="32">
        <f>R43/I43*100</f>
        <v>100</v>
      </c>
      <c r="T43" s="124"/>
      <c r="U43" s="125"/>
      <c r="V43" s="39"/>
      <c r="W43" s="42"/>
      <c r="X43" s="42"/>
      <c r="Y43" s="42"/>
      <c r="Z43" s="42"/>
      <c r="AA43" s="42"/>
      <c r="AB43" s="42"/>
      <c r="AC43" s="42"/>
      <c r="AD43" s="42"/>
      <c r="AE43" s="42"/>
      <c r="AF43" s="42"/>
    </row>
    <row r="44" spans="1:32" ht="12" customHeight="1">
      <c r="A44" s="151"/>
      <c r="B44" s="213"/>
      <c r="C44" s="214"/>
      <c r="D44" s="214"/>
      <c r="E44" s="214"/>
      <c r="F44" s="214"/>
      <c r="G44" s="214"/>
      <c r="H44" s="215"/>
      <c r="I44" s="112"/>
      <c r="J44" s="89"/>
      <c r="K44" s="112"/>
      <c r="L44" s="156"/>
      <c r="M44" s="157"/>
      <c r="N44" s="109"/>
      <c r="O44" s="113"/>
      <c r="P44" s="89"/>
      <c r="Q44" s="89"/>
      <c r="R44" s="129"/>
      <c r="S44" s="124"/>
      <c r="T44" s="124"/>
      <c r="U44" s="125"/>
      <c r="V44" s="39"/>
      <c r="W44" s="42"/>
      <c r="X44" s="42"/>
      <c r="Y44" s="42"/>
      <c r="Z44" s="42"/>
      <c r="AA44" s="42"/>
      <c r="AB44" s="42"/>
      <c r="AC44" s="42"/>
      <c r="AD44" s="42"/>
      <c r="AE44" s="42"/>
      <c r="AF44" s="42"/>
    </row>
    <row r="45" spans="1:32" ht="12" customHeight="1">
      <c r="A45" s="151">
        <v>3</v>
      </c>
      <c r="B45" s="210" t="s">
        <v>51</v>
      </c>
      <c r="C45" s="211"/>
      <c r="D45" s="211"/>
      <c r="E45" s="211"/>
      <c r="F45" s="211"/>
      <c r="G45" s="211"/>
      <c r="H45" s="212"/>
      <c r="I45" s="112">
        <v>40000000</v>
      </c>
      <c r="J45" s="89" t="s">
        <v>37</v>
      </c>
      <c r="K45" s="95">
        <f>19226000/I45*100</f>
        <v>48.065000000000005</v>
      </c>
      <c r="L45" s="189">
        <f>K45</f>
        <v>48.065000000000005</v>
      </c>
      <c r="M45" s="157">
        <v>9613000</v>
      </c>
      <c r="N45" s="95">
        <f>M45/I45*100</f>
        <v>24.032500000000002</v>
      </c>
      <c r="O45" s="95">
        <f>M45/I45*100</f>
        <v>24.032500000000002</v>
      </c>
      <c r="P45" s="180">
        <f>O45-L45</f>
        <v>-24.032500000000002</v>
      </c>
      <c r="Q45" s="180">
        <f>N45-K45</f>
        <v>-24.032500000000002</v>
      </c>
      <c r="R45" s="163">
        <f>I45-M45</f>
        <v>30387000</v>
      </c>
      <c r="S45" s="32">
        <f>R45/I45*100</f>
        <v>75.967500000000001</v>
      </c>
      <c r="T45" s="124"/>
      <c r="U45" s="125"/>
      <c r="V45" s="39"/>
      <c r="W45" s="42"/>
      <c r="X45" s="42"/>
      <c r="Y45" s="42"/>
      <c r="Z45" s="42"/>
      <c r="AA45" s="42"/>
      <c r="AB45" s="42"/>
      <c r="AC45" s="42"/>
      <c r="AD45" s="42"/>
      <c r="AE45" s="42"/>
      <c r="AF45" s="42"/>
    </row>
    <row r="46" spans="1:32" ht="12" customHeight="1">
      <c r="A46" s="151"/>
      <c r="B46" s="213"/>
      <c r="C46" s="214"/>
      <c r="D46" s="214"/>
      <c r="E46" s="214"/>
      <c r="F46" s="214"/>
      <c r="G46" s="214"/>
      <c r="H46" s="215"/>
      <c r="I46" s="112"/>
      <c r="J46" s="89"/>
      <c r="K46" s="112"/>
      <c r="L46" s="156"/>
      <c r="M46" s="157"/>
      <c r="N46" s="109"/>
      <c r="O46" s="113"/>
      <c r="P46" s="89"/>
      <c r="Q46" s="89"/>
      <c r="R46" s="129"/>
      <c r="S46" s="124"/>
      <c r="T46" s="124"/>
      <c r="U46" s="125"/>
      <c r="V46" s="39"/>
      <c r="W46" s="42"/>
      <c r="X46" s="42"/>
      <c r="Y46" s="42"/>
      <c r="Z46" s="42"/>
      <c r="AA46" s="42"/>
      <c r="AB46" s="42"/>
      <c r="AC46" s="42"/>
      <c r="AD46" s="42"/>
      <c r="AE46" s="42"/>
      <c r="AF46" s="42"/>
    </row>
    <row r="47" spans="1:32" ht="24" customHeight="1">
      <c r="A47" s="151">
        <v>4</v>
      </c>
      <c r="B47" s="210" t="s">
        <v>52</v>
      </c>
      <c r="C47" s="211"/>
      <c r="D47" s="211"/>
      <c r="E47" s="211"/>
      <c r="F47" s="211"/>
      <c r="G47" s="211"/>
      <c r="H47" s="212"/>
      <c r="I47" s="112">
        <v>80000000</v>
      </c>
      <c r="J47" s="89" t="s">
        <v>37</v>
      </c>
      <c r="K47" s="95">
        <f>55750000/I47*100</f>
        <v>69.6875</v>
      </c>
      <c r="L47" s="189">
        <f>K47</f>
        <v>69.6875</v>
      </c>
      <c r="M47" s="157">
        <v>31096000</v>
      </c>
      <c r="N47" s="95">
        <f>M47/I47*100</f>
        <v>38.869999999999997</v>
      </c>
      <c r="O47" s="95">
        <f>M47/I47*100</f>
        <v>38.869999999999997</v>
      </c>
      <c r="P47" s="180">
        <f>O47-L47</f>
        <v>-30.817500000000003</v>
      </c>
      <c r="Q47" s="180">
        <f>N47-K47</f>
        <v>-30.817500000000003</v>
      </c>
      <c r="R47" s="163">
        <f>I47-M47</f>
        <v>48904000</v>
      </c>
      <c r="S47" s="32">
        <f>R47/I47*100</f>
        <v>61.129999999999995</v>
      </c>
      <c r="T47" s="124"/>
      <c r="U47" s="125"/>
      <c r="V47" s="39"/>
      <c r="W47" s="42"/>
      <c r="X47" s="42"/>
      <c r="Y47" s="42"/>
      <c r="Z47" s="42"/>
      <c r="AA47" s="42"/>
      <c r="AB47" s="42"/>
      <c r="AC47" s="42"/>
      <c r="AD47" s="42"/>
      <c r="AE47" s="42"/>
      <c r="AF47" s="42"/>
    </row>
    <row r="48" spans="1:32" ht="12" customHeight="1">
      <c r="A48" s="151"/>
      <c r="B48" s="213"/>
      <c r="C48" s="214"/>
      <c r="D48" s="214"/>
      <c r="E48" s="214"/>
      <c r="F48" s="214"/>
      <c r="G48" s="214"/>
      <c r="H48" s="215"/>
      <c r="I48" s="130"/>
      <c r="J48" s="131"/>
      <c r="K48" s="130"/>
      <c r="L48" s="158"/>
      <c r="M48" s="162"/>
      <c r="N48" s="132"/>
      <c r="O48" s="133"/>
      <c r="P48" s="131"/>
      <c r="Q48" s="131"/>
      <c r="R48" s="115"/>
      <c r="S48" s="134"/>
      <c r="T48" s="134"/>
      <c r="U48" s="135"/>
    </row>
    <row r="49" spans="1:23" s="19" customFormat="1" ht="26.25" customHeight="1">
      <c r="A49" s="149" t="s">
        <v>123</v>
      </c>
      <c r="B49" s="228" t="s">
        <v>53</v>
      </c>
      <c r="C49" s="229"/>
      <c r="D49" s="229"/>
      <c r="E49" s="229"/>
      <c r="F49" s="229"/>
      <c r="G49" s="229"/>
      <c r="H49" s="230"/>
      <c r="I49" s="136">
        <f>SUM(I51:I59)</f>
        <v>1085000000</v>
      </c>
      <c r="J49" s="89" t="s">
        <v>37</v>
      </c>
      <c r="K49" s="95">
        <f>735000000/I49*100</f>
        <v>67.741935483870961</v>
      </c>
      <c r="L49" s="187">
        <f>K49</f>
        <v>67.741935483870961</v>
      </c>
      <c r="M49" s="154">
        <f>SUM(M50:M59)</f>
        <v>485624500</v>
      </c>
      <c r="N49" s="95">
        <f>M49/I49*100</f>
        <v>44.758018433179728</v>
      </c>
      <c r="O49" s="95">
        <f>M49/I49*100</f>
        <v>44.758018433179728</v>
      </c>
      <c r="P49" s="180">
        <f>O49-L49</f>
        <v>-22.983917050691232</v>
      </c>
      <c r="Q49" s="180">
        <f>N49-K49</f>
        <v>-22.983917050691232</v>
      </c>
      <c r="R49" s="163">
        <f>I49-M49</f>
        <v>599375500</v>
      </c>
      <c r="S49" s="180">
        <f>R49/I49*100</f>
        <v>55.241981566820272</v>
      </c>
      <c r="T49" s="136"/>
      <c r="U49" s="136"/>
      <c r="V49" s="31"/>
    </row>
    <row r="50" spans="1:23" ht="12" customHeight="1">
      <c r="A50" s="149"/>
      <c r="B50" s="222"/>
      <c r="C50" s="223"/>
      <c r="D50" s="223"/>
      <c r="E50" s="223"/>
      <c r="F50" s="223"/>
      <c r="G50" s="223"/>
      <c r="H50" s="224"/>
      <c r="I50" s="130"/>
      <c r="J50" s="131"/>
      <c r="K50" s="130"/>
      <c r="L50" s="158"/>
      <c r="M50" s="162"/>
      <c r="N50" s="132"/>
      <c r="O50" s="133"/>
      <c r="P50" s="131"/>
      <c r="Q50" s="131"/>
      <c r="R50" s="115"/>
      <c r="S50" s="134"/>
      <c r="T50" s="134"/>
      <c r="U50" s="135"/>
    </row>
    <row r="51" spans="1:23" ht="12" customHeight="1">
      <c r="A51" s="151">
        <v>1</v>
      </c>
      <c r="B51" s="210" t="s">
        <v>54</v>
      </c>
      <c r="C51" s="211"/>
      <c r="D51" s="211"/>
      <c r="E51" s="211"/>
      <c r="F51" s="211"/>
      <c r="G51" s="211"/>
      <c r="H51" s="212"/>
      <c r="I51" s="130">
        <v>65000000</v>
      </c>
      <c r="J51" s="89" t="s">
        <v>37</v>
      </c>
      <c r="K51" s="190">
        <f>65000000/I51*100</f>
        <v>100</v>
      </c>
      <c r="L51" s="156">
        <f>K51</f>
        <v>100</v>
      </c>
      <c r="M51" s="157">
        <v>0</v>
      </c>
      <c r="N51" s="95">
        <f>M51/I51*100</f>
        <v>0</v>
      </c>
      <c r="O51" s="95">
        <f>M51/I51*100</f>
        <v>0</v>
      </c>
      <c r="P51" s="180">
        <f>O51-L51</f>
        <v>-100</v>
      </c>
      <c r="Q51" s="180">
        <f>N51-K51</f>
        <v>-100</v>
      </c>
      <c r="R51" s="163">
        <f>I51-M51</f>
        <v>65000000</v>
      </c>
      <c r="S51" s="32">
        <f>R51/I51*100</f>
        <v>100</v>
      </c>
      <c r="T51" s="91"/>
      <c r="U51" s="92"/>
      <c r="V51" s="31"/>
      <c r="W51" s="43">
        <f>V51/I51*100</f>
        <v>0</v>
      </c>
    </row>
    <row r="52" spans="1:23" ht="12" customHeight="1">
      <c r="A52" s="152"/>
      <c r="B52" s="222"/>
      <c r="C52" s="223"/>
      <c r="D52" s="223"/>
      <c r="E52" s="223"/>
      <c r="F52" s="223"/>
      <c r="G52" s="223"/>
      <c r="H52" s="224"/>
      <c r="I52" s="130"/>
      <c r="J52" s="131"/>
      <c r="K52" s="130"/>
      <c r="L52" s="158"/>
      <c r="M52" s="162"/>
      <c r="N52" s="132"/>
      <c r="O52" s="133"/>
      <c r="P52" s="131"/>
      <c r="Q52" s="131"/>
      <c r="R52" s="115"/>
      <c r="S52" s="134"/>
      <c r="T52" s="134"/>
      <c r="U52" s="135"/>
    </row>
    <row r="53" spans="1:23" ht="12" customHeight="1">
      <c r="A53" s="151">
        <v>2</v>
      </c>
      <c r="B53" s="210" t="s">
        <v>55</v>
      </c>
      <c r="C53" s="211"/>
      <c r="D53" s="211"/>
      <c r="E53" s="211"/>
      <c r="F53" s="211"/>
      <c r="G53" s="211"/>
      <c r="H53" s="212"/>
      <c r="I53" s="130">
        <v>120000000</v>
      </c>
      <c r="J53" s="89" t="s">
        <v>37</v>
      </c>
      <c r="K53" s="190">
        <f>120000000/I53*100</f>
        <v>100</v>
      </c>
      <c r="L53" s="156">
        <f>K53</f>
        <v>100</v>
      </c>
      <c r="M53" s="157">
        <v>46424500</v>
      </c>
      <c r="N53" s="95">
        <f>M53/I53*100</f>
        <v>38.687083333333334</v>
      </c>
      <c r="O53" s="95">
        <f>M53/I53*100</f>
        <v>38.687083333333334</v>
      </c>
      <c r="P53" s="180">
        <f>O53-L53</f>
        <v>-61.312916666666666</v>
      </c>
      <c r="Q53" s="180">
        <f>N53-K53</f>
        <v>-61.312916666666666</v>
      </c>
      <c r="R53" s="163">
        <f>I53-M53</f>
        <v>73575500</v>
      </c>
      <c r="S53" s="32">
        <f>R53/I53*100</f>
        <v>61.312916666666659</v>
      </c>
      <c r="T53" s="91"/>
      <c r="U53" s="135"/>
    </row>
    <row r="54" spans="1:23" ht="12" customHeight="1">
      <c r="A54" s="151"/>
      <c r="B54" s="213"/>
      <c r="C54" s="214"/>
      <c r="D54" s="214"/>
      <c r="E54" s="214"/>
      <c r="F54" s="214"/>
      <c r="G54" s="214"/>
      <c r="H54" s="215"/>
      <c r="I54" s="130"/>
      <c r="J54" s="89"/>
      <c r="K54" s="112"/>
      <c r="L54" s="156"/>
      <c r="M54" s="157"/>
      <c r="N54" s="109"/>
      <c r="O54" s="113"/>
      <c r="P54" s="89"/>
      <c r="Q54" s="89"/>
      <c r="R54" s="104"/>
      <c r="S54" s="91"/>
      <c r="T54" s="91"/>
      <c r="U54" s="92"/>
    </row>
    <row r="55" spans="1:23" ht="11.25" customHeight="1">
      <c r="A55" s="151">
        <v>3</v>
      </c>
      <c r="B55" s="247" t="s">
        <v>56</v>
      </c>
      <c r="C55" s="248"/>
      <c r="D55" s="248"/>
      <c r="E55" s="248"/>
      <c r="F55" s="248"/>
      <c r="G55" s="248"/>
      <c r="H55" s="249"/>
      <c r="I55" s="130">
        <v>50000000</v>
      </c>
      <c r="J55" s="89" t="s">
        <v>37</v>
      </c>
      <c r="K55" s="95">
        <f>50000000/I55*100</f>
        <v>100</v>
      </c>
      <c r="L55" s="137">
        <f>K55</f>
        <v>100</v>
      </c>
      <c r="M55" s="157">
        <v>0</v>
      </c>
      <c r="N55" s="95">
        <f>M55/I55*100</f>
        <v>0</v>
      </c>
      <c r="O55" s="95">
        <f>M55/I55*100</f>
        <v>0</v>
      </c>
      <c r="P55" s="180">
        <f>O55-L55</f>
        <v>-100</v>
      </c>
      <c r="Q55" s="180">
        <f>N55-K55</f>
        <v>-100</v>
      </c>
      <c r="R55" s="163">
        <f>I55-M55</f>
        <v>50000000</v>
      </c>
      <c r="S55" s="32">
        <f>R55/I55*100</f>
        <v>100</v>
      </c>
      <c r="T55" s="91"/>
      <c r="U55" s="135"/>
    </row>
    <row r="56" spans="1:23" ht="12" customHeight="1">
      <c r="A56" s="152"/>
      <c r="B56" s="222"/>
      <c r="C56" s="223"/>
      <c r="D56" s="223"/>
      <c r="E56" s="223"/>
      <c r="F56" s="223"/>
      <c r="G56" s="223"/>
      <c r="H56" s="224"/>
      <c r="I56" s="130"/>
      <c r="J56" s="131"/>
      <c r="K56" s="130"/>
      <c r="L56" s="158"/>
      <c r="M56" s="162"/>
      <c r="N56" s="132"/>
      <c r="O56" s="133"/>
      <c r="P56" s="131"/>
      <c r="Q56" s="131"/>
      <c r="R56" s="115"/>
      <c r="S56" s="134"/>
      <c r="T56" s="134"/>
      <c r="U56" s="135"/>
    </row>
    <row r="57" spans="1:23" ht="22.5" customHeight="1">
      <c r="A57" s="151">
        <v>4</v>
      </c>
      <c r="B57" s="210" t="s">
        <v>57</v>
      </c>
      <c r="C57" s="211"/>
      <c r="D57" s="211"/>
      <c r="E57" s="211"/>
      <c r="F57" s="211"/>
      <c r="G57" s="211"/>
      <c r="H57" s="212"/>
      <c r="I57" s="130">
        <v>500000000</v>
      </c>
      <c r="J57" s="89" t="s">
        <v>37</v>
      </c>
      <c r="K57" s="190">
        <f>500000000/I57*100</f>
        <v>100</v>
      </c>
      <c r="L57" s="156">
        <f>K57</f>
        <v>100</v>
      </c>
      <c r="M57" s="157">
        <v>255200000</v>
      </c>
      <c r="N57" s="95">
        <f>M57/I57*100</f>
        <v>51.04</v>
      </c>
      <c r="O57" s="95">
        <f>M57/I57*100</f>
        <v>51.04</v>
      </c>
      <c r="P57" s="180">
        <f>O57-L57</f>
        <v>-48.96</v>
      </c>
      <c r="Q57" s="180">
        <f>N57-K57</f>
        <v>-48.96</v>
      </c>
      <c r="R57" s="163">
        <f>I57-M57</f>
        <v>244800000</v>
      </c>
      <c r="S57" s="32">
        <f>R57/I57*100</f>
        <v>48.96</v>
      </c>
      <c r="T57" s="91"/>
      <c r="U57" s="92"/>
    </row>
    <row r="58" spans="1:23" ht="12" customHeight="1">
      <c r="A58" s="152"/>
      <c r="B58" s="213"/>
      <c r="C58" s="214"/>
      <c r="D58" s="214"/>
      <c r="E58" s="214"/>
      <c r="F58" s="214"/>
      <c r="G58" s="214"/>
      <c r="H58" s="215"/>
      <c r="I58" s="130"/>
      <c r="J58" s="131"/>
      <c r="K58" s="130"/>
      <c r="L58" s="158"/>
      <c r="M58" s="162"/>
      <c r="N58" s="132"/>
      <c r="O58" s="133"/>
      <c r="P58" s="131"/>
      <c r="Q58" s="131"/>
      <c r="R58" s="115"/>
      <c r="S58" s="134"/>
      <c r="T58" s="134"/>
      <c r="U58" s="135"/>
    </row>
    <row r="59" spans="1:23" ht="12" customHeight="1">
      <c r="A59" s="151">
        <v>5</v>
      </c>
      <c r="B59" s="210" t="s">
        <v>58</v>
      </c>
      <c r="C59" s="211"/>
      <c r="D59" s="211"/>
      <c r="E59" s="211"/>
      <c r="F59" s="211"/>
      <c r="G59" s="211"/>
      <c r="H59" s="212"/>
      <c r="I59" s="130">
        <v>350000000</v>
      </c>
      <c r="J59" s="89" t="s">
        <v>37</v>
      </c>
      <c r="K59" s="190">
        <f>0/I59*100</f>
        <v>0</v>
      </c>
      <c r="L59" s="156">
        <f>K59</f>
        <v>0</v>
      </c>
      <c r="M59" s="157">
        <v>184000000</v>
      </c>
      <c r="N59" s="95">
        <f>M59/I59*100</f>
        <v>52.571428571428569</v>
      </c>
      <c r="O59" s="95">
        <f>M59/I59*100</f>
        <v>52.571428571428569</v>
      </c>
      <c r="P59" s="180">
        <f>O59-L59</f>
        <v>52.571428571428569</v>
      </c>
      <c r="Q59" s="180">
        <f>N59-K59</f>
        <v>52.571428571428569</v>
      </c>
      <c r="R59" s="163">
        <f>I59-M59</f>
        <v>166000000</v>
      </c>
      <c r="S59" s="32">
        <f>R59/I59*100</f>
        <v>47.428571428571431</v>
      </c>
      <c r="T59" s="134"/>
      <c r="U59" s="92"/>
    </row>
    <row r="60" spans="1:23" ht="12" customHeight="1">
      <c r="A60" s="149"/>
      <c r="B60" s="213"/>
      <c r="C60" s="214"/>
      <c r="D60" s="214"/>
      <c r="E60" s="214"/>
      <c r="F60" s="214"/>
      <c r="G60" s="214"/>
      <c r="H60" s="215"/>
      <c r="I60" s="130"/>
      <c r="J60" s="131"/>
      <c r="K60" s="130"/>
      <c r="L60" s="158"/>
      <c r="M60" s="162"/>
      <c r="N60" s="132"/>
      <c r="O60" s="133"/>
      <c r="P60" s="131"/>
      <c r="Q60" s="131"/>
      <c r="R60" s="115"/>
      <c r="S60" s="134"/>
      <c r="T60" s="134"/>
      <c r="U60" s="135"/>
    </row>
    <row r="61" spans="1:23" s="19" customFormat="1" ht="24.75" customHeight="1">
      <c r="A61" s="149" t="s">
        <v>124</v>
      </c>
      <c r="B61" s="228" t="s">
        <v>59</v>
      </c>
      <c r="C61" s="229"/>
      <c r="D61" s="229"/>
      <c r="E61" s="229"/>
      <c r="F61" s="229"/>
      <c r="G61" s="229"/>
      <c r="H61" s="230"/>
      <c r="I61" s="93">
        <f>SUM(I63:I71)</f>
        <v>885000000</v>
      </c>
      <c r="J61" s="89" t="s">
        <v>37</v>
      </c>
      <c r="K61" s="191">
        <f>853234000/I61*100</f>
        <v>96.41062146892655</v>
      </c>
      <c r="L61" s="187">
        <f>K61</f>
        <v>96.41062146892655</v>
      </c>
      <c r="M61" s="154">
        <f>SUM(M62:M71)</f>
        <v>101550000</v>
      </c>
      <c r="N61" s="95">
        <f>M61/I61*100</f>
        <v>11.474576271186439</v>
      </c>
      <c r="O61" s="95">
        <f>M61/I61*100</f>
        <v>11.474576271186439</v>
      </c>
      <c r="P61" s="180">
        <f>O61-L61</f>
        <v>-84.936045197740114</v>
      </c>
      <c r="Q61" s="180">
        <f>N61-K61</f>
        <v>-84.936045197740114</v>
      </c>
      <c r="R61" s="163">
        <f>I61-M61</f>
        <v>783450000</v>
      </c>
      <c r="S61" s="32">
        <f>R61/I61*100</f>
        <v>88.525423728813564</v>
      </c>
      <c r="T61" s="93"/>
      <c r="U61" s="98"/>
      <c r="V61" s="31"/>
    </row>
    <row r="62" spans="1:23" s="19" customFormat="1" ht="12" customHeight="1">
      <c r="A62" s="149"/>
      <c r="B62" s="222"/>
      <c r="C62" s="223"/>
      <c r="D62" s="223"/>
      <c r="E62" s="223"/>
      <c r="F62" s="223"/>
      <c r="G62" s="223"/>
      <c r="H62" s="224"/>
      <c r="I62" s="87"/>
      <c r="J62" s="90"/>
      <c r="K62" s="87"/>
      <c r="L62" s="154"/>
      <c r="M62" s="159"/>
      <c r="N62" s="96"/>
      <c r="O62" s="101"/>
      <c r="P62" s="111"/>
      <c r="Q62" s="111"/>
      <c r="R62" s="115"/>
      <c r="S62" s="87"/>
      <c r="T62" s="87"/>
      <c r="U62" s="123"/>
      <c r="V62" s="31"/>
    </row>
    <row r="63" spans="1:23" ht="12" customHeight="1">
      <c r="A63" s="151">
        <v>1</v>
      </c>
      <c r="B63" s="210" t="s">
        <v>60</v>
      </c>
      <c r="C63" s="211"/>
      <c r="D63" s="211"/>
      <c r="E63" s="211"/>
      <c r="F63" s="211"/>
      <c r="G63" s="211"/>
      <c r="H63" s="212"/>
      <c r="I63" s="138">
        <v>100000000</v>
      </c>
      <c r="J63" s="89" t="s">
        <v>37</v>
      </c>
      <c r="K63" s="95">
        <f>69884000/I63*100</f>
        <v>69.884</v>
      </c>
      <c r="L63" s="189">
        <f>K63</f>
        <v>69.884</v>
      </c>
      <c r="M63" s="161">
        <v>32846000</v>
      </c>
      <c r="N63" s="95">
        <f>M63/I63*100</f>
        <v>32.845999999999997</v>
      </c>
      <c r="O63" s="95">
        <f>M63/I63*100</f>
        <v>32.845999999999997</v>
      </c>
      <c r="P63" s="180">
        <f>O63-L63</f>
        <v>-37.038000000000004</v>
      </c>
      <c r="Q63" s="180">
        <f>N63-K63</f>
        <v>-37.038000000000004</v>
      </c>
      <c r="R63" s="163">
        <f>I63-M63</f>
        <v>67154000</v>
      </c>
      <c r="S63" s="32">
        <f>R63/I63*100</f>
        <v>67.153999999999996</v>
      </c>
      <c r="T63" s="91"/>
      <c r="U63" s="92"/>
    </row>
    <row r="64" spans="1:23" ht="12" customHeight="1">
      <c r="A64" s="151"/>
      <c r="B64" s="213"/>
      <c r="C64" s="214"/>
      <c r="D64" s="214"/>
      <c r="E64" s="214"/>
      <c r="F64" s="214"/>
      <c r="G64" s="214"/>
      <c r="H64" s="215"/>
      <c r="I64" s="107"/>
      <c r="J64" s="111"/>
      <c r="K64" s="107"/>
      <c r="L64" s="157"/>
      <c r="M64" s="161"/>
      <c r="N64" s="113"/>
      <c r="O64" s="110"/>
      <c r="P64" s="111"/>
      <c r="Q64" s="111"/>
      <c r="R64" s="115"/>
      <c r="S64" s="107"/>
      <c r="T64" s="107"/>
      <c r="U64" s="116"/>
    </row>
    <row r="65" spans="1:22" ht="12" customHeight="1">
      <c r="A65" s="151">
        <v>2</v>
      </c>
      <c r="B65" s="210" t="s">
        <v>61</v>
      </c>
      <c r="C65" s="211"/>
      <c r="D65" s="211"/>
      <c r="E65" s="211"/>
      <c r="F65" s="211"/>
      <c r="G65" s="211"/>
      <c r="H65" s="212"/>
      <c r="I65" s="112">
        <v>50000000</v>
      </c>
      <c r="J65" s="89" t="s">
        <v>37</v>
      </c>
      <c r="K65" s="95">
        <f>48350000/I65*100</f>
        <v>96.7</v>
      </c>
      <c r="L65" s="189">
        <f>K65</f>
        <v>96.7</v>
      </c>
      <c r="M65" s="157">
        <v>3792000</v>
      </c>
      <c r="N65" s="95">
        <f>M65/I65*100</f>
        <v>7.5840000000000005</v>
      </c>
      <c r="O65" s="95">
        <f>M65/I65*100</f>
        <v>7.5840000000000005</v>
      </c>
      <c r="P65" s="180">
        <f>O65-L65</f>
        <v>-89.116</v>
      </c>
      <c r="Q65" s="180">
        <f>N65-K65</f>
        <v>-89.116</v>
      </c>
      <c r="R65" s="163">
        <f>I65-M65</f>
        <v>46208000</v>
      </c>
      <c r="S65" s="32">
        <f>R65/I65*100</f>
        <v>92.415999999999997</v>
      </c>
      <c r="T65" s="91"/>
      <c r="U65" s="92"/>
    </row>
    <row r="66" spans="1:22" ht="12" customHeight="1">
      <c r="A66" s="151"/>
      <c r="B66" s="213"/>
      <c r="C66" s="214"/>
      <c r="D66" s="214"/>
      <c r="E66" s="214"/>
      <c r="F66" s="214"/>
      <c r="G66" s="214"/>
      <c r="H66" s="215"/>
      <c r="I66" s="107"/>
      <c r="J66" s="111"/>
      <c r="K66" s="107"/>
      <c r="L66" s="157"/>
      <c r="M66" s="161"/>
      <c r="N66" s="113"/>
      <c r="O66" s="110"/>
      <c r="P66" s="111"/>
      <c r="Q66" s="111"/>
      <c r="R66" s="115"/>
      <c r="S66" s="121"/>
      <c r="T66" s="121"/>
      <c r="U66" s="122"/>
    </row>
    <row r="67" spans="1:22" ht="23.25" customHeight="1">
      <c r="A67" s="151">
        <v>3</v>
      </c>
      <c r="B67" s="210" t="s">
        <v>62</v>
      </c>
      <c r="C67" s="211"/>
      <c r="D67" s="211"/>
      <c r="E67" s="211"/>
      <c r="F67" s="211"/>
      <c r="G67" s="211"/>
      <c r="H67" s="212"/>
      <c r="I67" s="112">
        <v>565000000</v>
      </c>
      <c r="J67" s="89" t="s">
        <v>37</v>
      </c>
      <c r="K67" s="190">
        <f>565000000/I67*100</f>
        <v>100</v>
      </c>
      <c r="L67" s="156">
        <f>K67</f>
        <v>100</v>
      </c>
      <c r="M67" s="157">
        <v>64912000</v>
      </c>
      <c r="N67" s="95">
        <f>M67/I67*100</f>
        <v>11.488849557522125</v>
      </c>
      <c r="O67" s="95">
        <f>M67/I67*100</f>
        <v>11.488849557522125</v>
      </c>
      <c r="P67" s="180">
        <f>O67-L67</f>
        <v>-88.51115044247787</v>
      </c>
      <c r="Q67" s="180">
        <f>N67-K67</f>
        <v>-88.51115044247787</v>
      </c>
      <c r="R67" s="163">
        <f>I67-M67</f>
        <v>500088000</v>
      </c>
      <c r="S67" s="32">
        <f>R67/I67*100</f>
        <v>88.51115044247787</v>
      </c>
      <c r="T67" s="91"/>
      <c r="U67" s="92"/>
    </row>
    <row r="68" spans="1:22" s="19" customFormat="1" ht="12" customHeight="1">
      <c r="A68" s="152"/>
      <c r="B68" s="222"/>
      <c r="C68" s="223"/>
      <c r="D68" s="223"/>
      <c r="E68" s="223"/>
      <c r="F68" s="223"/>
      <c r="G68" s="223"/>
      <c r="H68" s="224"/>
      <c r="I68" s="87"/>
      <c r="J68" s="90"/>
      <c r="K68" s="87"/>
      <c r="L68" s="154"/>
      <c r="M68" s="159"/>
      <c r="N68" s="96"/>
      <c r="O68" s="101"/>
      <c r="P68" s="111"/>
      <c r="Q68" s="111"/>
      <c r="R68" s="115"/>
      <c r="S68" s="87"/>
      <c r="T68" s="87"/>
      <c r="U68" s="123"/>
      <c r="V68" s="31"/>
    </row>
    <row r="69" spans="1:22" ht="14.25" customHeight="1">
      <c r="A69" s="151">
        <v>4</v>
      </c>
      <c r="B69" s="210" t="s">
        <v>63</v>
      </c>
      <c r="C69" s="211"/>
      <c r="D69" s="211"/>
      <c r="E69" s="211"/>
      <c r="F69" s="211"/>
      <c r="G69" s="211"/>
      <c r="H69" s="212"/>
      <c r="I69" s="112">
        <v>50000000</v>
      </c>
      <c r="J69" s="89" t="s">
        <v>37</v>
      </c>
      <c r="K69" s="190">
        <f>50000000/I69*100</f>
        <v>100</v>
      </c>
      <c r="L69" s="156">
        <f>K69</f>
        <v>100</v>
      </c>
      <c r="M69" s="157">
        <v>0</v>
      </c>
      <c r="N69" s="95">
        <f>M69/I69*100</f>
        <v>0</v>
      </c>
      <c r="O69" s="95">
        <f>M69/I69*100</f>
        <v>0</v>
      </c>
      <c r="P69" s="180">
        <f>O69-L69</f>
        <v>-100</v>
      </c>
      <c r="Q69" s="180">
        <f>N69-K69</f>
        <v>-100</v>
      </c>
      <c r="R69" s="163">
        <f>I69-M69</f>
        <v>50000000</v>
      </c>
      <c r="S69" s="32">
        <f>R69/I69*100</f>
        <v>100</v>
      </c>
      <c r="T69" s="91"/>
      <c r="U69" s="92"/>
    </row>
    <row r="70" spans="1:22" s="19" customFormat="1" ht="12" customHeight="1">
      <c r="A70" s="152"/>
      <c r="B70" s="222"/>
      <c r="C70" s="223"/>
      <c r="D70" s="223"/>
      <c r="E70" s="223"/>
      <c r="F70" s="223"/>
      <c r="G70" s="223"/>
      <c r="H70" s="224"/>
      <c r="I70" s="87"/>
      <c r="J70" s="90"/>
      <c r="K70" s="87"/>
      <c r="L70" s="154"/>
      <c r="M70" s="159"/>
      <c r="N70" s="96"/>
      <c r="O70" s="101"/>
      <c r="P70" s="111"/>
      <c r="Q70" s="111"/>
      <c r="R70" s="115"/>
      <c r="S70" s="87"/>
      <c r="T70" s="87"/>
      <c r="U70" s="123"/>
      <c r="V70" s="31"/>
    </row>
    <row r="71" spans="1:22" s="19" customFormat="1" ht="24" customHeight="1">
      <c r="A71" s="151">
        <v>5</v>
      </c>
      <c r="B71" s="210" t="s">
        <v>64</v>
      </c>
      <c r="C71" s="211"/>
      <c r="D71" s="211"/>
      <c r="E71" s="211"/>
      <c r="F71" s="211"/>
      <c r="G71" s="211"/>
      <c r="H71" s="212"/>
      <c r="I71" s="112">
        <v>120000000</v>
      </c>
      <c r="J71" s="89" t="s">
        <v>37</v>
      </c>
      <c r="K71" s="190">
        <f>120000000/I71*100</f>
        <v>100</v>
      </c>
      <c r="L71" s="156">
        <f>K71</f>
        <v>100</v>
      </c>
      <c r="M71" s="157">
        <v>0</v>
      </c>
      <c r="N71" s="95">
        <f>M71/I71*100</f>
        <v>0</v>
      </c>
      <c r="O71" s="95">
        <f>M71/I71*100</f>
        <v>0</v>
      </c>
      <c r="P71" s="180">
        <f>O71-L71</f>
        <v>-100</v>
      </c>
      <c r="Q71" s="180">
        <f>N71-K71</f>
        <v>-100</v>
      </c>
      <c r="R71" s="163">
        <f>I71-M71</f>
        <v>120000000</v>
      </c>
      <c r="S71" s="32">
        <f>R71/I71*100</f>
        <v>100</v>
      </c>
      <c r="T71" s="87"/>
      <c r="U71" s="92"/>
      <c r="V71" s="31"/>
    </row>
    <row r="72" spans="1:22" s="19" customFormat="1" ht="12" customHeight="1">
      <c r="A72" s="152"/>
      <c r="B72" s="222"/>
      <c r="C72" s="223"/>
      <c r="D72" s="223"/>
      <c r="E72" s="223"/>
      <c r="F72" s="223"/>
      <c r="G72" s="223"/>
      <c r="H72" s="224"/>
      <c r="I72" s="87"/>
      <c r="J72" s="90"/>
      <c r="K72" s="87"/>
      <c r="L72" s="154"/>
      <c r="M72" s="159"/>
      <c r="N72" s="96"/>
      <c r="O72" s="101"/>
      <c r="P72" s="111"/>
      <c r="Q72" s="111"/>
      <c r="R72" s="115"/>
      <c r="S72" s="87"/>
      <c r="T72" s="87"/>
      <c r="U72" s="123"/>
      <c r="V72" s="31"/>
    </row>
    <row r="73" spans="1:22" s="19" customFormat="1" ht="24.75" customHeight="1">
      <c r="A73" s="149" t="s">
        <v>125</v>
      </c>
      <c r="B73" s="231" t="s">
        <v>65</v>
      </c>
      <c r="C73" s="232"/>
      <c r="D73" s="232"/>
      <c r="E73" s="232"/>
      <c r="F73" s="232"/>
      <c r="G73" s="232"/>
      <c r="H73" s="233"/>
      <c r="I73" s="93">
        <f>SUM(I75:I87)</f>
        <v>580000000</v>
      </c>
      <c r="J73" s="89" t="s">
        <v>37</v>
      </c>
      <c r="K73" s="202">
        <f>455000000/I73*100</f>
        <v>78.448275862068968</v>
      </c>
      <c r="L73" s="187">
        <f>K73</f>
        <v>78.448275862068968</v>
      </c>
      <c r="M73" s="154">
        <f>SUM(M75:M87)</f>
        <v>344417000</v>
      </c>
      <c r="N73" s="95">
        <f>M73/I73*100</f>
        <v>59.382241379310344</v>
      </c>
      <c r="O73" s="95">
        <f>M73/I73*100</f>
        <v>59.382241379310344</v>
      </c>
      <c r="P73" s="180">
        <f>O73-L73</f>
        <v>-19.066034482758624</v>
      </c>
      <c r="Q73" s="180">
        <f>N73-K73</f>
        <v>-19.066034482758624</v>
      </c>
      <c r="R73" s="163">
        <f>I73-M73</f>
        <v>235583000</v>
      </c>
      <c r="S73" s="32">
        <f>R73/I73*100</f>
        <v>40.617758620689656</v>
      </c>
      <c r="T73" s="93"/>
      <c r="U73" s="98"/>
      <c r="V73" s="31"/>
    </row>
    <row r="74" spans="1:22" s="19" customFormat="1" ht="12" customHeight="1">
      <c r="A74" s="149"/>
      <c r="B74" s="222"/>
      <c r="C74" s="223"/>
      <c r="D74" s="223"/>
      <c r="E74" s="223"/>
      <c r="F74" s="223"/>
      <c r="G74" s="223"/>
      <c r="H74" s="224"/>
      <c r="I74" s="87"/>
      <c r="J74" s="90"/>
      <c r="K74" s="201"/>
      <c r="L74" s="154"/>
      <c r="M74" s="159"/>
      <c r="N74" s="96"/>
      <c r="O74" s="101"/>
      <c r="P74" s="111"/>
      <c r="Q74" s="111"/>
      <c r="R74" s="115"/>
      <c r="S74" s="139"/>
      <c r="T74" s="139"/>
      <c r="U74" s="140"/>
      <c r="V74" s="31"/>
    </row>
    <row r="75" spans="1:22" ht="23.25" customHeight="1">
      <c r="A75" s="153">
        <v>1</v>
      </c>
      <c r="B75" s="210" t="s">
        <v>66</v>
      </c>
      <c r="C75" s="211"/>
      <c r="D75" s="211"/>
      <c r="E75" s="211"/>
      <c r="F75" s="211"/>
      <c r="G75" s="211"/>
      <c r="H75" s="212"/>
      <c r="I75" s="138">
        <v>125000000</v>
      </c>
      <c r="J75" s="89" t="s">
        <v>37</v>
      </c>
      <c r="K75" s="190">
        <f>125000000/I75*100</f>
        <v>100</v>
      </c>
      <c r="L75" s="156">
        <f>K75</f>
        <v>100</v>
      </c>
      <c r="M75" s="161">
        <v>112117000</v>
      </c>
      <c r="N75" s="95">
        <f>M75/I75*100</f>
        <v>89.693599999999989</v>
      </c>
      <c r="O75" s="95">
        <f>M75/I75*100</f>
        <v>89.693599999999989</v>
      </c>
      <c r="P75" s="180">
        <f>O75-L75</f>
        <v>-10.306400000000011</v>
      </c>
      <c r="Q75" s="180">
        <f>N75-K75</f>
        <v>-10.306400000000011</v>
      </c>
      <c r="R75" s="163">
        <f>I75-M75</f>
        <v>12883000</v>
      </c>
      <c r="S75" s="32">
        <f>R75/I75*100</f>
        <v>10.3064</v>
      </c>
      <c r="T75" s="91"/>
      <c r="U75" s="92"/>
    </row>
    <row r="76" spans="1:22" ht="12" customHeight="1">
      <c r="A76" s="151"/>
      <c r="B76" s="213"/>
      <c r="C76" s="214"/>
      <c r="D76" s="214"/>
      <c r="E76" s="214"/>
      <c r="F76" s="214"/>
      <c r="G76" s="214"/>
      <c r="H76" s="215"/>
      <c r="I76" s="107"/>
      <c r="J76" s="111"/>
      <c r="K76" s="107"/>
      <c r="L76" s="157"/>
      <c r="M76" s="161"/>
      <c r="N76" s="113"/>
      <c r="O76" s="110"/>
      <c r="P76" s="111"/>
      <c r="Q76" s="111"/>
      <c r="R76" s="104"/>
      <c r="S76" s="91"/>
      <c r="T76" s="91"/>
      <c r="U76" s="92"/>
    </row>
    <row r="77" spans="1:22" ht="23.25" customHeight="1">
      <c r="A77" s="151">
        <v>2</v>
      </c>
      <c r="B77" s="210" t="s">
        <v>67</v>
      </c>
      <c r="C77" s="211"/>
      <c r="D77" s="211"/>
      <c r="E77" s="211"/>
      <c r="F77" s="211"/>
      <c r="G77" s="211"/>
      <c r="H77" s="212"/>
      <c r="I77" s="138">
        <v>70000000</v>
      </c>
      <c r="J77" s="89" t="s">
        <v>37</v>
      </c>
      <c r="K77" s="190">
        <f>70000000/I77*100</f>
        <v>100</v>
      </c>
      <c r="L77" s="156">
        <f>K77</f>
        <v>100</v>
      </c>
      <c r="M77" s="161">
        <v>63250000</v>
      </c>
      <c r="N77" s="95">
        <f>M77/I77*100</f>
        <v>90.357142857142861</v>
      </c>
      <c r="O77" s="95">
        <f>M77/I77*100</f>
        <v>90.357142857142861</v>
      </c>
      <c r="P77" s="180">
        <f>O77-L77</f>
        <v>-9.6428571428571388</v>
      </c>
      <c r="Q77" s="180">
        <f>N77-K77</f>
        <v>-9.6428571428571388</v>
      </c>
      <c r="R77" s="163">
        <f>I77-M77</f>
        <v>6750000</v>
      </c>
      <c r="S77" s="32">
        <f>R77/I77*100</f>
        <v>9.6428571428571441</v>
      </c>
      <c r="T77" s="91"/>
      <c r="U77" s="92"/>
    </row>
    <row r="78" spans="1:22" ht="12" customHeight="1">
      <c r="A78" s="151"/>
      <c r="B78" s="213"/>
      <c r="C78" s="214"/>
      <c r="D78" s="214"/>
      <c r="E78" s="214"/>
      <c r="F78" s="214"/>
      <c r="G78" s="214"/>
      <c r="H78" s="215"/>
      <c r="I78" s="107"/>
      <c r="J78" s="111"/>
      <c r="K78" s="107"/>
      <c r="L78" s="157"/>
      <c r="M78" s="161"/>
      <c r="N78" s="113"/>
      <c r="O78" s="110"/>
      <c r="P78" s="111"/>
      <c r="Q78" s="111"/>
      <c r="R78" s="104"/>
      <c r="S78" s="91"/>
      <c r="T78" s="91"/>
      <c r="U78" s="92"/>
    </row>
    <row r="79" spans="1:22" ht="24" customHeight="1">
      <c r="A79" s="151">
        <v>3</v>
      </c>
      <c r="B79" s="210" t="s">
        <v>68</v>
      </c>
      <c r="C79" s="211"/>
      <c r="D79" s="211"/>
      <c r="E79" s="211"/>
      <c r="F79" s="211"/>
      <c r="G79" s="211"/>
      <c r="H79" s="212"/>
      <c r="I79" s="121">
        <v>75000000</v>
      </c>
      <c r="J79" s="89" t="s">
        <v>37</v>
      </c>
      <c r="K79" s="190">
        <f>75000000/I79*100</f>
        <v>100</v>
      </c>
      <c r="L79" s="156">
        <f>K79</f>
        <v>100</v>
      </c>
      <c r="M79" s="161">
        <v>0</v>
      </c>
      <c r="N79" s="95">
        <f>M79/I79*100</f>
        <v>0</v>
      </c>
      <c r="O79" s="95">
        <f>M79/I79*100</f>
        <v>0</v>
      </c>
      <c r="P79" s="180">
        <f>O79-L79</f>
        <v>-100</v>
      </c>
      <c r="Q79" s="180">
        <f>N79-K79</f>
        <v>-100</v>
      </c>
      <c r="R79" s="163">
        <f>I79-M79</f>
        <v>75000000</v>
      </c>
      <c r="S79" s="32">
        <f>R79/I79*100</f>
        <v>100</v>
      </c>
      <c r="T79" s="91"/>
      <c r="U79" s="92"/>
    </row>
    <row r="80" spans="1:22" ht="12" customHeight="1">
      <c r="A80" s="151"/>
      <c r="B80" s="213"/>
      <c r="C80" s="214"/>
      <c r="D80" s="214"/>
      <c r="E80" s="214"/>
      <c r="F80" s="214"/>
      <c r="G80" s="214"/>
      <c r="H80" s="215"/>
      <c r="I80" s="121"/>
      <c r="J80" s="89"/>
      <c r="K80" s="121"/>
      <c r="L80" s="156"/>
      <c r="M80" s="161"/>
      <c r="N80" s="109"/>
      <c r="O80" s="110"/>
      <c r="P80" s="89"/>
      <c r="Q80" s="89"/>
      <c r="R80" s="104"/>
      <c r="S80" s="91"/>
      <c r="T80" s="91"/>
      <c r="U80" s="92"/>
    </row>
    <row r="81" spans="1:22" s="19" customFormat="1" ht="20.25" customHeight="1">
      <c r="A81" s="151">
        <v>4</v>
      </c>
      <c r="B81" s="252" t="s">
        <v>69</v>
      </c>
      <c r="C81" s="253"/>
      <c r="D81" s="253"/>
      <c r="E81" s="253"/>
      <c r="F81" s="253"/>
      <c r="G81" s="253"/>
      <c r="H81" s="254"/>
      <c r="I81" s="112">
        <v>125000000</v>
      </c>
      <c r="J81" s="89" t="s">
        <v>37</v>
      </c>
      <c r="K81" s="190">
        <f>0/I81*100</f>
        <v>0</v>
      </c>
      <c r="L81" s="157">
        <f>K81</f>
        <v>0</v>
      </c>
      <c r="M81" s="157">
        <v>0</v>
      </c>
      <c r="N81" s="95">
        <f>M81/I81*100</f>
        <v>0</v>
      </c>
      <c r="O81" s="95">
        <f>M81/I81*100</f>
        <v>0</v>
      </c>
      <c r="P81" s="180">
        <f>O81-L81</f>
        <v>0</v>
      </c>
      <c r="Q81" s="180">
        <f>N81-K81</f>
        <v>0</v>
      </c>
      <c r="R81" s="163">
        <f>I81-M81</f>
        <v>125000000</v>
      </c>
      <c r="S81" s="32">
        <f>R81/I81*100</f>
        <v>100</v>
      </c>
      <c r="T81" s="93"/>
      <c r="U81" s="105"/>
      <c r="V81" s="31"/>
    </row>
    <row r="82" spans="1:22" s="19" customFormat="1" ht="12" customHeight="1">
      <c r="A82" s="152"/>
      <c r="B82" s="222"/>
      <c r="C82" s="223"/>
      <c r="D82" s="223"/>
      <c r="E82" s="223"/>
      <c r="F82" s="223"/>
      <c r="G82" s="223"/>
      <c r="H82" s="224"/>
      <c r="I82" s="93"/>
      <c r="J82" s="141"/>
      <c r="K82" s="121"/>
      <c r="L82" s="157"/>
      <c r="M82" s="161"/>
      <c r="N82" s="113"/>
      <c r="O82" s="110"/>
      <c r="P82" s="120"/>
      <c r="Q82" s="120"/>
      <c r="R82" s="115"/>
      <c r="S82" s="121"/>
      <c r="T82" s="121"/>
      <c r="U82" s="122"/>
      <c r="V82" s="31"/>
    </row>
    <row r="83" spans="1:22" ht="24.75" customHeight="1">
      <c r="A83" s="151">
        <v>5</v>
      </c>
      <c r="B83" s="210" t="s">
        <v>70</v>
      </c>
      <c r="C83" s="211"/>
      <c r="D83" s="211"/>
      <c r="E83" s="211"/>
      <c r="F83" s="211"/>
      <c r="G83" s="211"/>
      <c r="H83" s="212"/>
      <c r="I83" s="112">
        <v>75000000</v>
      </c>
      <c r="J83" s="89" t="s">
        <v>37</v>
      </c>
      <c r="K83" s="190">
        <f>75000000/I83*100</f>
        <v>100</v>
      </c>
      <c r="L83" s="156">
        <f>K83</f>
        <v>100</v>
      </c>
      <c r="M83" s="157">
        <v>67000000</v>
      </c>
      <c r="N83" s="95">
        <f>M83/I83*100</f>
        <v>89.333333333333329</v>
      </c>
      <c r="O83" s="95">
        <f>M83/I83*100</f>
        <v>89.333333333333329</v>
      </c>
      <c r="P83" s="180">
        <f>O83-L83</f>
        <v>-10.666666666666671</v>
      </c>
      <c r="Q83" s="180">
        <f>N83-K83</f>
        <v>-10.666666666666671</v>
      </c>
      <c r="R83" s="163">
        <f>I83-M83</f>
        <v>8000000</v>
      </c>
      <c r="S83" s="32">
        <f>R83/I83*100</f>
        <v>10.666666666666668</v>
      </c>
      <c r="T83" s="142"/>
      <c r="U83" s="92"/>
    </row>
    <row r="84" spans="1:22">
      <c r="A84" s="151"/>
      <c r="B84" s="213"/>
      <c r="C84" s="214"/>
      <c r="D84" s="214"/>
      <c r="E84" s="214"/>
      <c r="F84" s="214"/>
      <c r="G84" s="214"/>
      <c r="H84" s="215"/>
      <c r="I84" s="112"/>
      <c r="J84" s="89"/>
      <c r="K84" s="95"/>
      <c r="L84" s="156"/>
      <c r="M84" s="157"/>
      <c r="N84" s="109"/>
      <c r="O84" s="113"/>
      <c r="P84" s="89"/>
      <c r="Q84" s="89"/>
      <c r="R84" s="104"/>
      <c r="S84" s="142"/>
      <c r="T84" s="142"/>
      <c r="U84" s="92"/>
    </row>
    <row r="85" spans="1:22" ht="21.75" customHeight="1">
      <c r="A85" s="151">
        <v>6</v>
      </c>
      <c r="B85" s="210" t="s">
        <v>71</v>
      </c>
      <c r="C85" s="211"/>
      <c r="D85" s="211"/>
      <c r="E85" s="211"/>
      <c r="F85" s="211"/>
      <c r="G85" s="211"/>
      <c r="H85" s="212"/>
      <c r="I85" s="112">
        <v>50000000</v>
      </c>
      <c r="J85" s="89" t="s">
        <v>37</v>
      </c>
      <c r="K85" s="190">
        <f>50000000/I85*100</f>
        <v>100</v>
      </c>
      <c r="L85" s="157">
        <f>K85</f>
        <v>100</v>
      </c>
      <c r="M85" s="157">
        <v>48050000</v>
      </c>
      <c r="N85" s="95">
        <f>M85/I85*100</f>
        <v>96.1</v>
      </c>
      <c r="O85" s="95">
        <f>M85/I85*100</f>
        <v>96.1</v>
      </c>
      <c r="P85" s="180">
        <f>O85-L85</f>
        <v>-3.9000000000000057</v>
      </c>
      <c r="Q85" s="180">
        <f>N85-K85</f>
        <v>-3.9000000000000057</v>
      </c>
      <c r="R85" s="163">
        <f>I85-M85</f>
        <v>1950000</v>
      </c>
      <c r="S85" s="32">
        <f>R85/I85*100</f>
        <v>3.9</v>
      </c>
      <c r="T85" s="142"/>
      <c r="U85" s="92"/>
    </row>
    <row r="86" spans="1:22">
      <c r="A86" s="151"/>
      <c r="B86" s="213"/>
      <c r="C86" s="214"/>
      <c r="D86" s="214"/>
      <c r="E86" s="214"/>
      <c r="F86" s="214"/>
      <c r="G86" s="214"/>
      <c r="H86" s="215"/>
      <c r="I86" s="112"/>
      <c r="J86" s="89"/>
      <c r="K86" s="143"/>
      <c r="L86" s="157"/>
      <c r="M86" s="157"/>
      <c r="N86" s="113"/>
      <c r="O86" s="113"/>
      <c r="P86" s="89"/>
      <c r="Q86" s="89"/>
      <c r="R86" s="104"/>
      <c r="S86" s="142"/>
      <c r="T86" s="142"/>
      <c r="U86" s="92"/>
    </row>
    <row r="87" spans="1:22" ht="22.5" customHeight="1">
      <c r="A87" s="151">
        <v>7</v>
      </c>
      <c r="B87" s="210" t="s">
        <v>72</v>
      </c>
      <c r="C87" s="211"/>
      <c r="D87" s="211"/>
      <c r="E87" s="211"/>
      <c r="F87" s="211"/>
      <c r="G87" s="211"/>
      <c r="H87" s="212"/>
      <c r="I87" s="112">
        <v>60000000</v>
      </c>
      <c r="J87" s="89" t="s">
        <v>37</v>
      </c>
      <c r="K87" s="190">
        <f>60000000/I87*100</f>
        <v>100</v>
      </c>
      <c r="L87" s="157">
        <f>K87</f>
        <v>100</v>
      </c>
      <c r="M87" s="157">
        <v>54000000</v>
      </c>
      <c r="N87" s="95">
        <f>M87/I87*100</f>
        <v>90</v>
      </c>
      <c r="O87" s="95">
        <f>M87/I87*100</f>
        <v>90</v>
      </c>
      <c r="P87" s="180">
        <f>O87-L87</f>
        <v>-10</v>
      </c>
      <c r="Q87" s="180">
        <f>N87-K87</f>
        <v>-10</v>
      </c>
      <c r="R87" s="163">
        <f>I87-M87</f>
        <v>6000000</v>
      </c>
      <c r="S87" s="32">
        <f>R87/I87*100</f>
        <v>10</v>
      </c>
      <c r="T87" s="142"/>
      <c r="U87" s="92"/>
    </row>
    <row r="88" spans="1:22" ht="12" customHeight="1">
      <c r="A88" s="148"/>
      <c r="B88" s="213"/>
      <c r="C88" s="214"/>
      <c r="D88" s="214"/>
      <c r="E88" s="214"/>
      <c r="F88" s="214"/>
      <c r="G88" s="214"/>
      <c r="H88" s="215"/>
      <c r="I88" s="112"/>
      <c r="J88" s="89"/>
      <c r="K88" s="112"/>
      <c r="L88" s="156"/>
      <c r="M88" s="157"/>
      <c r="N88" s="109"/>
      <c r="O88" s="113"/>
      <c r="P88" s="89"/>
      <c r="Q88" s="89"/>
      <c r="R88" s="104"/>
      <c r="S88" s="91"/>
      <c r="T88" s="91"/>
      <c r="U88" s="92"/>
    </row>
    <row r="89" spans="1:22" s="19" customFormat="1" ht="24" customHeight="1">
      <c r="A89" s="149" t="s">
        <v>126</v>
      </c>
      <c r="B89" s="231" t="s">
        <v>73</v>
      </c>
      <c r="C89" s="232"/>
      <c r="D89" s="232"/>
      <c r="E89" s="232"/>
      <c r="F89" s="232"/>
      <c r="G89" s="232"/>
      <c r="H89" s="233"/>
      <c r="I89" s="93">
        <f>SUM(I91:I97)</f>
        <v>380000000</v>
      </c>
      <c r="J89" s="89" t="s">
        <v>37</v>
      </c>
      <c r="K89" s="95">
        <f>336770000/I89*100</f>
        <v>88.623684210526321</v>
      </c>
      <c r="L89" s="187">
        <f>K89</f>
        <v>88.623684210526321</v>
      </c>
      <c r="M89" s="154">
        <f>SUM(M91:M97)</f>
        <v>144982000</v>
      </c>
      <c r="N89" s="95">
        <f>M89/I89*100</f>
        <v>38.153157894736843</v>
      </c>
      <c r="O89" s="95">
        <f>M89/I89*100</f>
        <v>38.153157894736843</v>
      </c>
      <c r="P89" s="180">
        <f>O89-L89</f>
        <v>-50.470526315789478</v>
      </c>
      <c r="Q89" s="180">
        <f>N89-K89</f>
        <v>-50.470526315789478</v>
      </c>
      <c r="R89" s="163">
        <f>I89-M89</f>
        <v>235018000</v>
      </c>
      <c r="S89" s="32">
        <f>R89/I89*100</f>
        <v>61.846842105263157</v>
      </c>
      <c r="T89" s="93"/>
      <c r="U89" s="98"/>
      <c r="V89" s="31"/>
    </row>
    <row r="90" spans="1:22" s="19" customFormat="1" ht="12" customHeight="1">
      <c r="A90" s="149"/>
      <c r="B90" s="222"/>
      <c r="C90" s="223"/>
      <c r="D90" s="223"/>
      <c r="E90" s="223"/>
      <c r="F90" s="223"/>
      <c r="G90" s="223"/>
      <c r="H90" s="224"/>
      <c r="I90" s="87"/>
      <c r="J90" s="90"/>
      <c r="K90" s="87"/>
      <c r="L90" s="154"/>
      <c r="M90" s="159"/>
      <c r="N90" s="96"/>
      <c r="O90" s="101"/>
      <c r="P90" s="111"/>
      <c r="Q90" s="111"/>
      <c r="R90" s="115"/>
      <c r="S90" s="139"/>
      <c r="T90" s="139"/>
      <c r="U90" s="140"/>
      <c r="V90" s="31"/>
    </row>
    <row r="91" spans="1:22" ht="23.25" customHeight="1">
      <c r="A91" s="151">
        <v>1</v>
      </c>
      <c r="B91" s="210" t="s">
        <v>74</v>
      </c>
      <c r="C91" s="211"/>
      <c r="D91" s="211"/>
      <c r="E91" s="211"/>
      <c r="F91" s="211"/>
      <c r="G91" s="211"/>
      <c r="H91" s="212"/>
      <c r="I91" s="138">
        <v>80000000</v>
      </c>
      <c r="J91" s="89" t="s">
        <v>37</v>
      </c>
      <c r="K91" s="190">
        <f>80000000/I91*100</f>
        <v>100</v>
      </c>
      <c r="L91" s="156">
        <f>K91</f>
        <v>100</v>
      </c>
      <c r="M91" s="161">
        <v>65932000</v>
      </c>
      <c r="N91" s="95">
        <f>M91/I91*100</f>
        <v>82.415000000000006</v>
      </c>
      <c r="O91" s="95">
        <f>M91/I91*100</f>
        <v>82.415000000000006</v>
      </c>
      <c r="P91" s="180">
        <f>O91-L91</f>
        <v>-17.584999999999994</v>
      </c>
      <c r="Q91" s="180">
        <f>N91-K91</f>
        <v>-17.584999999999994</v>
      </c>
      <c r="R91" s="163">
        <f>I91-M91</f>
        <v>14068000</v>
      </c>
      <c r="S91" s="32">
        <f>R91/I91*100</f>
        <v>17.585000000000001</v>
      </c>
      <c r="T91" s="91"/>
      <c r="U91" s="92"/>
    </row>
    <row r="92" spans="1:22" ht="12" customHeight="1">
      <c r="A92" s="151"/>
      <c r="B92" s="213"/>
      <c r="C92" s="214"/>
      <c r="D92" s="214"/>
      <c r="E92" s="214"/>
      <c r="F92" s="214"/>
      <c r="G92" s="214"/>
      <c r="H92" s="215"/>
      <c r="I92" s="107"/>
      <c r="J92" s="111"/>
      <c r="K92" s="107"/>
      <c r="L92" s="157"/>
      <c r="M92" s="161"/>
      <c r="N92" s="113"/>
      <c r="O92" s="110"/>
      <c r="P92" s="111"/>
      <c r="Q92" s="111"/>
      <c r="R92" s="104"/>
      <c r="S92" s="91"/>
      <c r="T92" s="91"/>
      <c r="U92" s="92"/>
    </row>
    <row r="93" spans="1:22" ht="24" customHeight="1">
      <c r="A93" s="151">
        <v>2</v>
      </c>
      <c r="B93" s="210" t="s">
        <v>75</v>
      </c>
      <c r="C93" s="211"/>
      <c r="D93" s="211"/>
      <c r="E93" s="211"/>
      <c r="F93" s="211"/>
      <c r="G93" s="211"/>
      <c r="H93" s="212"/>
      <c r="I93" s="138">
        <v>75000000</v>
      </c>
      <c r="J93" s="89" t="s">
        <v>37</v>
      </c>
      <c r="K93" s="190">
        <f>75000000/I93*100</f>
        <v>100</v>
      </c>
      <c r="L93" s="156">
        <f>K93</f>
        <v>100</v>
      </c>
      <c r="M93" s="161">
        <v>0</v>
      </c>
      <c r="N93" s="95">
        <f>M93/I93*100</f>
        <v>0</v>
      </c>
      <c r="O93" s="95">
        <f>M93/I93*100</f>
        <v>0</v>
      </c>
      <c r="P93" s="180">
        <f>O93-L93</f>
        <v>-100</v>
      </c>
      <c r="Q93" s="180">
        <f>N93-K93</f>
        <v>-100</v>
      </c>
      <c r="R93" s="163">
        <f>I93-M93</f>
        <v>75000000</v>
      </c>
      <c r="S93" s="32">
        <f>R93/I93*100</f>
        <v>100</v>
      </c>
      <c r="T93" s="91"/>
      <c r="U93" s="92"/>
    </row>
    <row r="94" spans="1:22" ht="12" customHeight="1">
      <c r="A94" s="151"/>
      <c r="B94" s="213"/>
      <c r="C94" s="214"/>
      <c r="D94" s="214"/>
      <c r="E94" s="214"/>
      <c r="F94" s="214"/>
      <c r="G94" s="214"/>
      <c r="H94" s="215"/>
      <c r="I94" s="112"/>
      <c r="J94" s="141"/>
      <c r="K94" s="121"/>
      <c r="L94" s="157"/>
      <c r="M94" s="161"/>
      <c r="N94" s="113"/>
      <c r="O94" s="110"/>
      <c r="P94" s="141"/>
      <c r="Q94" s="141"/>
      <c r="R94" s="115"/>
      <c r="S94" s="121"/>
      <c r="T94" s="121"/>
      <c r="U94" s="122"/>
    </row>
    <row r="95" spans="1:22" ht="23.25" customHeight="1">
      <c r="A95" s="151">
        <v>3</v>
      </c>
      <c r="B95" s="210" t="s">
        <v>76</v>
      </c>
      <c r="C95" s="211"/>
      <c r="D95" s="211"/>
      <c r="E95" s="211"/>
      <c r="F95" s="211"/>
      <c r="G95" s="211"/>
      <c r="H95" s="212"/>
      <c r="I95" s="144">
        <v>125000000</v>
      </c>
      <c r="J95" s="89" t="s">
        <v>37</v>
      </c>
      <c r="K95" s="190">
        <f>125000000/I95*100</f>
        <v>100</v>
      </c>
      <c r="L95" s="156">
        <f>K95</f>
        <v>100</v>
      </c>
      <c r="M95" s="157">
        <v>36800000</v>
      </c>
      <c r="N95" s="95">
        <f>M95/I95*100</f>
        <v>29.439999999999998</v>
      </c>
      <c r="O95" s="95">
        <f>M95/I95*100</f>
        <v>29.439999999999998</v>
      </c>
      <c r="P95" s="180">
        <f>O95-L95</f>
        <v>-70.56</v>
      </c>
      <c r="Q95" s="180">
        <f>N95-K95</f>
        <v>-70.56</v>
      </c>
      <c r="R95" s="163">
        <f>I95-M95</f>
        <v>88200000</v>
      </c>
      <c r="S95" s="32">
        <f>R95/I95*100</f>
        <v>70.56</v>
      </c>
      <c r="T95" s="91"/>
      <c r="U95" s="92"/>
    </row>
    <row r="96" spans="1:22" ht="12" customHeight="1">
      <c r="A96" s="151"/>
      <c r="B96" s="213"/>
      <c r="C96" s="214"/>
      <c r="D96" s="214"/>
      <c r="E96" s="214"/>
      <c r="F96" s="214"/>
      <c r="G96" s="214"/>
      <c r="H96" s="215"/>
      <c r="I96" s="107"/>
      <c r="J96" s="111"/>
      <c r="K96" s="107"/>
      <c r="L96" s="157"/>
      <c r="M96" s="161"/>
      <c r="N96" s="113"/>
      <c r="O96" s="110"/>
      <c r="P96" s="111"/>
      <c r="Q96" s="111"/>
      <c r="R96" s="115"/>
      <c r="S96" s="121"/>
      <c r="T96" s="121"/>
      <c r="U96" s="122"/>
    </row>
    <row r="97" spans="1:22" ht="23.25" customHeight="1">
      <c r="A97" s="151">
        <v>4</v>
      </c>
      <c r="B97" s="210" t="s">
        <v>77</v>
      </c>
      <c r="C97" s="211"/>
      <c r="D97" s="211"/>
      <c r="E97" s="211"/>
      <c r="F97" s="211"/>
      <c r="G97" s="211"/>
      <c r="H97" s="212"/>
      <c r="I97" s="144">
        <v>100000000</v>
      </c>
      <c r="J97" s="89" t="s">
        <v>37</v>
      </c>
      <c r="K97" s="95">
        <f>56770000/I97*100</f>
        <v>56.769999999999996</v>
      </c>
      <c r="L97" s="189">
        <f>K97</f>
        <v>56.769999999999996</v>
      </c>
      <c r="M97" s="157">
        <v>42250000</v>
      </c>
      <c r="N97" s="95">
        <f>M97/I97*100</f>
        <v>42.25</v>
      </c>
      <c r="O97" s="95">
        <f>M97/I97*100</f>
        <v>42.25</v>
      </c>
      <c r="P97" s="180">
        <f>O97-L97</f>
        <v>-14.519999999999996</v>
      </c>
      <c r="Q97" s="180">
        <f>N97-K97</f>
        <v>-14.519999999999996</v>
      </c>
      <c r="R97" s="163">
        <f>I97-M97</f>
        <v>57750000</v>
      </c>
      <c r="S97" s="180">
        <f>R97/I97*100</f>
        <v>57.75</v>
      </c>
      <c r="T97" s="91"/>
      <c r="U97" s="92"/>
      <c r="V97" s="22"/>
    </row>
    <row r="98" spans="1:22" ht="12" customHeight="1">
      <c r="A98" s="106"/>
      <c r="B98" s="213"/>
      <c r="C98" s="214"/>
      <c r="D98" s="214"/>
      <c r="E98" s="214"/>
      <c r="F98" s="214"/>
      <c r="G98" s="214"/>
      <c r="H98" s="215"/>
      <c r="I98" s="112"/>
      <c r="J98" s="89"/>
      <c r="K98" s="89"/>
      <c r="L98" s="145"/>
      <c r="M98" s="145"/>
      <c r="N98" s="145"/>
      <c r="O98" s="145"/>
      <c r="P98" s="89"/>
      <c r="Q98" s="89"/>
      <c r="R98" s="104"/>
      <c r="S98" s="91"/>
      <c r="T98" s="91"/>
      <c r="U98" s="92"/>
      <c r="V98" s="22"/>
    </row>
    <row r="99" spans="1:22" ht="12" customHeight="1">
      <c r="A99" s="221" t="s">
        <v>78</v>
      </c>
      <c r="B99" s="221"/>
      <c r="C99" s="221"/>
      <c r="D99" s="221"/>
      <c r="E99" s="221"/>
      <c r="F99" s="221"/>
      <c r="G99" s="221"/>
      <c r="H99" s="221"/>
      <c r="I99" s="146">
        <f>SUM(I17+I33+I39+I49+I61+I73+I89)</f>
        <v>4283000000</v>
      </c>
      <c r="J99" s="94"/>
      <c r="K99" s="94"/>
      <c r="L99" s="146"/>
      <c r="M99" s="146">
        <f>M17+M33+M39+M49+M61+M73+M89</f>
        <v>1807207871</v>
      </c>
      <c r="N99" s="94">
        <f>M99/I99*100</f>
        <v>42.194907097828626</v>
      </c>
      <c r="O99" s="146">
        <f>M99/I99*100</f>
        <v>42.194907097828626</v>
      </c>
      <c r="P99" s="89"/>
      <c r="Q99" s="89"/>
      <c r="R99" s="145"/>
      <c r="S99" s="147"/>
      <c r="T99" s="147"/>
      <c r="U99" s="103"/>
      <c r="V99" s="22"/>
    </row>
    <row r="100" spans="1:22" ht="12" customHeight="1">
      <c r="A100" s="44"/>
      <c r="B100" s="44"/>
      <c r="C100" s="44"/>
      <c r="D100" s="44"/>
      <c r="E100" s="44"/>
      <c r="F100" s="44"/>
      <c r="G100" s="44"/>
      <c r="H100" s="44"/>
      <c r="I100" s="40"/>
      <c r="J100" s="46"/>
      <c r="K100" s="46"/>
      <c r="L100" s="46"/>
      <c r="M100" s="46"/>
      <c r="N100" s="46"/>
      <c r="O100" s="48"/>
      <c r="P100" s="48"/>
      <c r="Q100" s="48"/>
      <c r="R100" s="49"/>
      <c r="S100" s="49"/>
      <c r="T100" s="49"/>
      <c r="U100" s="50"/>
      <c r="V100" s="22"/>
    </row>
    <row r="101" spans="1:22" ht="12.75" customHeight="1">
      <c r="B101" s="18"/>
      <c r="C101" s="18"/>
      <c r="D101" s="18"/>
      <c r="E101" s="18"/>
      <c r="F101" s="18"/>
      <c r="G101" s="18"/>
      <c r="H101" s="45"/>
      <c r="I101" s="40"/>
      <c r="P101" s="255"/>
      <c r="Q101" s="255"/>
      <c r="R101" s="255"/>
      <c r="S101" s="255"/>
      <c r="T101" s="255"/>
      <c r="U101" s="255"/>
      <c r="V101" s="51"/>
    </row>
    <row r="102" spans="1:22" ht="12.75" customHeight="1">
      <c r="B102" s="18"/>
      <c r="C102" s="18"/>
      <c r="D102" s="18"/>
      <c r="E102" s="18"/>
      <c r="F102" s="18"/>
      <c r="G102" s="18"/>
      <c r="H102" s="45"/>
      <c r="I102" s="40"/>
      <c r="P102" s="6"/>
      <c r="Q102" s="257" t="s">
        <v>137</v>
      </c>
      <c r="R102" s="257"/>
      <c r="S102" s="257"/>
      <c r="T102" s="257"/>
      <c r="U102" s="257"/>
      <c r="V102" s="42"/>
    </row>
    <row r="103" spans="1:22" ht="12.75" customHeight="1">
      <c r="B103" s="18"/>
      <c r="C103" s="18"/>
      <c r="D103" s="18"/>
      <c r="E103" s="18"/>
      <c r="F103" s="18"/>
      <c r="G103" s="18"/>
      <c r="H103" s="45"/>
      <c r="I103" s="40"/>
      <c r="P103" s="27"/>
      <c r="Q103" s="258" t="s">
        <v>79</v>
      </c>
      <c r="R103" s="258"/>
      <c r="S103" s="258"/>
      <c r="T103" s="258"/>
      <c r="U103" s="258"/>
      <c r="V103" s="52"/>
    </row>
    <row r="104" spans="1:22" ht="12.75" customHeight="1">
      <c r="B104" s="18"/>
      <c r="C104" s="18"/>
      <c r="D104" s="18"/>
      <c r="E104" s="18"/>
      <c r="F104" s="18"/>
      <c r="G104" s="18"/>
      <c r="H104" s="45"/>
      <c r="I104" s="40"/>
      <c r="P104" s="27"/>
      <c r="Q104" s="258" t="s">
        <v>80</v>
      </c>
      <c r="R104" s="258"/>
      <c r="S104" s="258"/>
      <c r="T104" s="258"/>
      <c r="U104" s="258"/>
      <c r="V104" s="22"/>
    </row>
    <row r="105" spans="1:22" ht="12.75" customHeight="1">
      <c r="B105" s="18"/>
      <c r="C105" s="18"/>
      <c r="D105" s="18"/>
      <c r="E105" s="18"/>
      <c r="F105" s="18"/>
      <c r="G105" s="18"/>
      <c r="H105" s="45"/>
      <c r="I105" s="40"/>
      <c r="P105" s="27"/>
      <c r="Q105" s="258" t="s">
        <v>81</v>
      </c>
      <c r="R105" s="258"/>
      <c r="S105" s="258"/>
      <c r="T105" s="258"/>
      <c r="U105" s="258"/>
      <c r="V105" s="22"/>
    </row>
    <row r="106" spans="1:22" ht="12.75" customHeight="1">
      <c r="B106" s="18"/>
      <c r="C106" s="18"/>
      <c r="D106" s="18"/>
      <c r="E106" s="18"/>
      <c r="F106" s="18"/>
      <c r="G106" s="18"/>
      <c r="H106" s="45"/>
      <c r="I106" s="40"/>
      <c r="P106" s="67"/>
      <c r="Q106" s="69"/>
      <c r="R106" s="67"/>
      <c r="S106" s="67"/>
      <c r="T106" s="69"/>
      <c r="U106" s="67"/>
      <c r="V106" s="22"/>
    </row>
    <row r="107" spans="1:22" ht="12.75" customHeight="1">
      <c r="B107" s="18"/>
      <c r="C107" s="18"/>
      <c r="D107" s="18"/>
      <c r="E107" s="18"/>
      <c r="F107" s="18"/>
      <c r="G107" s="18"/>
      <c r="H107" s="45"/>
      <c r="I107" s="40"/>
      <c r="P107" s="67"/>
      <c r="Q107" s="69"/>
      <c r="R107" s="67"/>
      <c r="S107" s="67"/>
      <c r="T107" s="69"/>
      <c r="U107" s="67"/>
      <c r="V107" s="22"/>
    </row>
    <row r="108" spans="1:22" ht="12.75" customHeight="1">
      <c r="B108" s="18"/>
      <c r="C108" s="18"/>
      <c r="D108" s="18"/>
      <c r="E108" s="18"/>
      <c r="F108" s="18"/>
      <c r="G108" s="18"/>
      <c r="H108" s="45"/>
      <c r="I108" s="40"/>
      <c r="P108" s="67"/>
      <c r="Q108" s="69"/>
      <c r="R108" s="67"/>
      <c r="S108" s="67"/>
      <c r="T108" s="69"/>
      <c r="U108" s="67"/>
      <c r="V108" s="22"/>
    </row>
    <row r="109" spans="1:22" ht="12.75" customHeight="1">
      <c r="B109" s="18"/>
      <c r="C109" s="18"/>
      <c r="D109" s="18"/>
      <c r="E109" s="18"/>
      <c r="F109" s="18"/>
      <c r="G109" s="18"/>
      <c r="H109" s="45"/>
      <c r="I109" s="40"/>
      <c r="P109" s="256"/>
      <c r="Q109" s="256"/>
      <c r="R109" s="256"/>
      <c r="S109" s="8"/>
      <c r="T109" s="69"/>
      <c r="U109" s="9"/>
      <c r="V109" s="22"/>
    </row>
    <row r="110" spans="1:22" ht="12.75" customHeight="1">
      <c r="B110" s="18"/>
      <c r="C110" s="18"/>
      <c r="D110" s="18"/>
      <c r="E110" s="18"/>
      <c r="F110" s="18"/>
      <c r="G110" s="18"/>
      <c r="H110" s="45"/>
      <c r="I110" s="40"/>
      <c r="P110" s="6"/>
      <c r="Q110" s="68"/>
      <c r="R110" s="6"/>
      <c r="S110" s="6"/>
      <c r="T110" s="68"/>
      <c r="U110" s="7"/>
      <c r="V110" s="22"/>
    </row>
    <row r="111" spans="1:22" ht="12.75" customHeight="1">
      <c r="B111" s="18"/>
      <c r="C111" s="18"/>
      <c r="D111" s="18"/>
      <c r="E111" s="18"/>
      <c r="F111" s="18"/>
      <c r="G111" s="18"/>
      <c r="H111" s="45"/>
      <c r="I111" s="40"/>
      <c r="P111" s="6"/>
      <c r="Q111" s="250" t="s">
        <v>82</v>
      </c>
      <c r="R111" s="250"/>
      <c r="S111" s="250"/>
      <c r="T111" s="250"/>
      <c r="U111" s="250"/>
      <c r="V111" s="22"/>
    </row>
    <row r="112" spans="1:22" ht="12.75" customHeight="1">
      <c r="P112" s="165"/>
      <c r="Q112" s="251" t="s">
        <v>83</v>
      </c>
      <c r="R112" s="251"/>
      <c r="S112" s="251"/>
      <c r="T112" s="251"/>
      <c r="U112" s="251"/>
      <c r="V112" s="22"/>
    </row>
    <row r="113" spans="1:22" ht="12.75" customHeight="1">
      <c r="P113" s="166"/>
      <c r="Q113" s="251" t="s">
        <v>84</v>
      </c>
      <c r="R113" s="251"/>
      <c r="S113" s="251"/>
      <c r="T113" s="251"/>
      <c r="U113" s="251"/>
      <c r="V113" s="22"/>
    </row>
    <row r="114" spans="1:22" ht="12.75" customHeight="1">
      <c r="A114" s="22"/>
      <c r="B114" s="216"/>
      <c r="C114" s="216"/>
      <c r="D114" s="216"/>
      <c r="E114" s="216"/>
      <c r="F114" s="216"/>
      <c r="G114" s="216"/>
      <c r="H114" s="216"/>
      <c r="I114" s="47"/>
      <c r="P114" s="166"/>
      <c r="Q114" s="166"/>
      <c r="R114" s="166"/>
      <c r="S114" s="166"/>
      <c r="T114" s="166"/>
      <c r="U114" s="166"/>
      <c r="V114" s="22"/>
    </row>
    <row r="115" spans="1:22" ht="12.75" customHeight="1">
      <c r="A115" s="22"/>
      <c r="P115" s="167"/>
      <c r="Q115" s="167"/>
      <c r="R115" s="167"/>
      <c r="S115" s="167"/>
      <c r="T115" s="167"/>
      <c r="U115" s="167"/>
      <c r="V115" s="22"/>
    </row>
    <row r="116" spans="1:22" ht="12.75" customHeight="1">
      <c r="A116" s="22"/>
      <c r="V116" s="22"/>
    </row>
    <row r="117" spans="1:22" ht="12.75" customHeight="1">
      <c r="A117" s="22"/>
      <c r="V117" s="22"/>
    </row>
  </sheetData>
  <mergeCells count="116">
    <mergeCell ref="Q111:U111"/>
    <mergeCell ref="Q112:U112"/>
    <mergeCell ref="Q113:U113"/>
    <mergeCell ref="B85:H85"/>
    <mergeCell ref="B86:H86"/>
    <mergeCell ref="B87:H87"/>
    <mergeCell ref="B88:H88"/>
    <mergeCell ref="B89:H89"/>
    <mergeCell ref="B80:H80"/>
    <mergeCell ref="B81:H81"/>
    <mergeCell ref="B82:H82"/>
    <mergeCell ref="B83:H83"/>
    <mergeCell ref="B84:H84"/>
    <mergeCell ref="P101:U101"/>
    <mergeCell ref="P109:R109"/>
    <mergeCell ref="Q102:U102"/>
    <mergeCell ref="Q103:U103"/>
    <mergeCell ref="Q104:U104"/>
    <mergeCell ref="Q105:U105"/>
    <mergeCell ref="B95:H95"/>
    <mergeCell ref="B96:H96"/>
    <mergeCell ref="B97:H97"/>
    <mergeCell ref="B98:H98"/>
    <mergeCell ref="B90:H90"/>
    <mergeCell ref="B63:H63"/>
    <mergeCell ref="B64:H64"/>
    <mergeCell ref="B50:H50"/>
    <mergeCell ref="B51:H51"/>
    <mergeCell ref="B52:H52"/>
    <mergeCell ref="B53:H53"/>
    <mergeCell ref="B54:H54"/>
    <mergeCell ref="B40:H40"/>
    <mergeCell ref="B41:H41"/>
    <mergeCell ref="B42:H42"/>
    <mergeCell ref="B43:H43"/>
    <mergeCell ref="B44:H44"/>
    <mergeCell ref="B49:H49"/>
    <mergeCell ref="B55:H55"/>
    <mergeCell ref="B56:H56"/>
    <mergeCell ref="B57:H57"/>
    <mergeCell ref="B58:H58"/>
    <mergeCell ref="B59:H59"/>
    <mergeCell ref="B60:H60"/>
    <mergeCell ref="B61:H61"/>
    <mergeCell ref="B62:H62"/>
    <mergeCell ref="B48:H48"/>
    <mergeCell ref="B30:H30"/>
    <mergeCell ref="B31:H31"/>
    <mergeCell ref="B32:H32"/>
    <mergeCell ref="B33:H33"/>
    <mergeCell ref="B34:H34"/>
    <mergeCell ref="B19:H19"/>
    <mergeCell ref="B20:H20"/>
    <mergeCell ref="B21:H21"/>
    <mergeCell ref="B22:H22"/>
    <mergeCell ref="B23:H23"/>
    <mergeCell ref="B25:H25"/>
    <mergeCell ref="B26:H26"/>
    <mergeCell ref="B27:H27"/>
    <mergeCell ref="B28:H28"/>
    <mergeCell ref="B29:H29"/>
    <mergeCell ref="P6:Q8"/>
    <mergeCell ref="T6:T8"/>
    <mergeCell ref="M7:O7"/>
    <mergeCell ref="A1:U1"/>
    <mergeCell ref="A3:U3"/>
    <mergeCell ref="A4:U4"/>
    <mergeCell ref="R6:R8"/>
    <mergeCell ref="S6:S8"/>
    <mergeCell ref="U6:U8"/>
    <mergeCell ref="K7:L7"/>
    <mergeCell ref="B12:H12"/>
    <mergeCell ref="B15:H15"/>
    <mergeCell ref="B16:H16"/>
    <mergeCell ref="B17:H17"/>
    <mergeCell ref="B18:H18"/>
    <mergeCell ref="B24:H24"/>
    <mergeCell ref="K6:O6"/>
    <mergeCell ref="B13:H13"/>
    <mergeCell ref="B14:H14"/>
    <mergeCell ref="B9:H9"/>
    <mergeCell ref="B10:H10"/>
    <mergeCell ref="B11:H11"/>
    <mergeCell ref="B65:H65"/>
    <mergeCell ref="B66:H66"/>
    <mergeCell ref="B67:H67"/>
    <mergeCell ref="B68:H68"/>
    <mergeCell ref="B69:H69"/>
    <mergeCell ref="B70:H70"/>
    <mergeCell ref="B71:H71"/>
    <mergeCell ref="B72:H72"/>
    <mergeCell ref="B73:H73"/>
    <mergeCell ref="B91:H91"/>
    <mergeCell ref="B92:H92"/>
    <mergeCell ref="B93:H93"/>
    <mergeCell ref="B94:H94"/>
    <mergeCell ref="B114:H114"/>
    <mergeCell ref="A6:A8"/>
    <mergeCell ref="I6:I8"/>
    <mergeCell ref="J6:J8"/>
    <mergeCell ref="B6:H8"/>
    <mergeCell ref="A99:H99"/>
    <mergeCell ref="B74:H74"/>
    <mergeCell ref="B75:H75"/>
    <mergeCell ref="B76:H76"/>
    <mergeCell ref="B77:H77"/>
    <mergeCell ref="B78:H78"/>
    <mergeCell ref="B79:H79"/>
    <mergeCell ref="B35:H35"/>
    <mergeCell ref="B36:H36"/>
    <mergeCell ref="B37:H37"/>
    <mergeCell ref="B38:H38"/>
    <mergeCell ref="B39:H39"/>
    <mergeCell ref="B45:H45"/>
    <mergeCell ref="B46:H46"/>
    <mergeCell ref="B47:H47"/>
  </mergeCells>
  <pageMargins left="0.70866141732283472" right="0.31496062992125984" top="0.74803149606299213" bottom="0.55118110236220474" header="0.31496062992125984" footer="0.31496062992125984"/>
  <pageSetup paperSize="5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J19"/>
  <sheetViews>
    <sheetView workbookViewId="0">
      <selection activeCell="C13" sqref="C13"/>
    </sheetView>
  </sheetViews>
  <sheetFormatPr defaultColWidth="9" defaultRowHeight="15"/>
  <cols>
    <col min="1" max="1" width="29.42578125" customWidth="1"/>
    <col min="2" max="2" width="5.28515625" customWidth="1"/>
    <col min="3" max="4" width="13.7109375" customWidth="1"/>
    <col min="5" max="5" width="5.28515625" customWidth="1"/>
    <col min="6" max="6" width="19.28515625" customWidth="1"/>
    <col min="7" max="7" width="21.7109375" customWidth="1"/>
    <col min="8" max="8" width="5.28515625" customWidth="1"/>
    <col min="9" max="9" width="15.42578125" customWidth="1"/>
    <col min="10" max="10" width="11.42578125" customWidth="1"/>
  </cols>
  <sheetData>
    <row r="2" spans="1:10" ht="18.75">
      <c r="A2" s="272" t="s">
        <v>85</v>
      </c>
      <c r="B2" s="272"/>
      <c r="C2" s="272"/>
      <c r="D2" s="272"/>
      <c r="E2" s="272"/>
      <c r="F2" s="272"/>
      <c r="G2" s="272"/>
      <c r="H2" s="272"/>
      <c r="I2" s="272"/>
      <c r="J2" s="272"/>
    </row>
    <row r="4" spans="1:10">
      <c r="A4" s="2" t="s">
        <v>86</v>
      </c>
      <c r="C4" s="209" t="s">
        <v>87</v>
      </c>
      <c r="D4" s="209"/>
      <c r="F4" s="273" t="s">
        <v>88</v>
      </c>
      <c r="G4" s="273"/>
      <c r="I4" s="209" t="s">
        <v>89</v>
      </c>
      <c r="J4" s="209"/>
    </row>
    <row r="5" spans="1:10" ht="60" customHeight="1">
      <c r="A5" s="10">
        <v>6005540790</v>
      </c>
      <c r="C5" s="207"/>
      <c r="D5" s="207"/>
      <c r="F5" s="274" t="s">
        <v>90</v>
      </c>
      <c r="G5" s="275"/>
      <c r="I5" s="276" t="s">
        <v>91</v>
      </c>
      <c r="J5" s="277"/>
    </row>
    <row r="6" spans="1:10" ht="29.25" customHeight="1"/>
    <row r="7" spans="1:10">
      <c r="A7" s="3" t="s">
        <v>92</v>
      </c>
      <c r="F7" s="209" t="s">
        <v>93</v>
      </c>
      <c r="G7" s="209"/>
    </row>
    <row r="8" spans="1:10" ht="39.75" customHeight="1">
      <c r="A8" s="11">
        <v>2961016425</v>
      </c>
      <c r="C8" s="12"/>
      <c r="F8" s="270">
        <v>3044524365</v>
      </c>
      <c r="G8" s="271"/>
    </row>
    <row r="9" spans="1:10" ht="33.75" customHeight="1"/>
    <row r="10" spans="1:10">
      <c r="A10" s="2" t="s">
        <v>94</v>
      </c>
      <c r="C10" s="269" t="s">
        <v>95</v>
      </c>
      <c r="D10" s="269"/>
      <c r="F10" s="269" t="s">
        <v>94</v>
      </c>
      <c r="G10" s="269"/>
      <c r="I10" s="209" t="s">
        <v>95</v>
      </c>
      <c r="J10" s="209"/>
    </row>
    <row r="11" spans="1:10">
      <c r="A11" s="259">
        <v>2961016425</v>
      </c>
      <c r="C11" s="2" t="s">
        <v>96</v>
      </c>
      <c r="D11" s="2" t="s">
        <v>97</v>
      </c>
      <c r="F11" s="261">
        <v>100802000</v>
      </c>
      <c r="G11" s="262"/>
      <c r="H11" s="13"/>
      <c r="I11" s="261">
        <v>2943722365</v>
      </c>
      <c r="J11" s="262"/>
    </row>
    <row r="12" spans="1:10" ht="38.25" customHeight="1">
      <c r="A12" s="260"/>
      <c r="C12" s="14"/>
      <c r="D12" s="14"/>
      <c r="F12" s="263"/>
      <c r="G12" s="264"/>
      <c r="H12" s="13"/>
      <c r="I12" s="263"/>
      <c r="J12" s="264"/>
    </row>
    <row r="13" spans="1:10" ht="45" customHeight="1"/>
    <row r="14" spans="1:10">
      <c r="F14" s="209" t="s">
        <v>98</v>
      </c>
      <c r="G14" s="209"/>
      <c r="I14" s="209" t="s">
        <v>99</v>
      </c>
      <c r="J14" s="209"/>
    </row>
    <row r="15" spans="1:10" ht="47.25" customHeight="1">
      <c r="F15" s="265">
        <v>2943722365</v>
      </c>
      <c r="G15" s="266"/>
      <c r="I15" s="267">
        <v>0</v>
      </c>
      <c r="J15" s="268"/>
    </row>
    <row r="16" spans="1:10">
      <c r="F16" s="15" t="s">
        <v>100</v>
      </c>
      <c r="G16" s="16" t="s">
        <v>101</v>
      </c>
      <c r="I16" s="15" t="s">
        <v>100</v>
      </c>
      <c r="J16" s="16" t="s">
        <v>101</v>
      </c>
    </row>
    <row r="17" spans="6:9" ht="24" customHeight="1"/>
    <row r="18" spans="6:9" ht="30">
      <c r="F18" s="17" t="s">
        <v>102</v>
      </c>
      <c r="G18" s="17" t="s">
        <v>103</v>
      </c>
      <c r="H18" s="269" t="s">
        <v>104</v>
      </c>
      <c r="I18" s="269"/>
    </row>
    <row r="19" spans="6:9" ht="38.25" customHeight="1">
      <c r="F19" s="14"/>
      <c r="G19" s="14"/>
      <c r="H19" s="207"/>
      <c r="I19" s="207"/>
    </row>
  </sheetData>
  <mergeCells count="21">
    <mergeCell ref="A2:J2"/>
    <mergeCell ref="C4:D4"/>
    <mergeCell ref="F4:G4"/>
    <mergeCell ref="I4:J4"/>
    <mergeCell ref="C5:D5"/>
    <mergeCell ref="F5:G5"/>
    <mergeCell ref="I5:J5"/>
    <mergeCell ref="F7:G7"/>
    <mergeCell ref="F8:G8"/>
    <mergeCell ref="C10:D10"/>
    <mergeCell ref="F10:G10"/>
    <mergeCell ref="I10:J10"/>
    <mergeCell ref="H19:I19"/>
    <mergeCell ref="A11:A12"/>
    <mergeCell ref="I11:J12"/>
    <mergeCell ref="F11:G12"/>
    <mergeCell ref="F14:G14"/>
    <mergeCell ref="I14:J14"/>
    <mergeCell ref="F15:G15"/>
    <mergeCell ref="I15:J15"/>
    <mergeCell ref="H18:I18"/>
  </mergeCells>
  <pageMargins left="0.70763888888888904" right="0.70763888888888904" top="0.74791666666666701" bottom="0.74791666666666701" header="0.31388888888888899" footer="0.31388888888888899"/>
  <pageSetup paperSize="512" scale="95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20E48-98CA-44CC-B3E9-C57E97899B67}">
  <dimension ref="A1:N17"/>
  <sheetViews>
    <sheetView workbookViewId="0">
      <selection activeCell="B19" sqref="B19"/>
    </sheetView>
  </sheetViews>
  <sheetFormatPr defaultRowHeight="15"/>
  <cols>
    <col min="2" max="2" width="17.28515625" customWidth="1"/>
    <col min="3" max="3" width="15.85546875" customWidth="1"/>
    <col min="4" max="4" width="17" customWidth="1"/>
    <col min="5" max="5" width="18.140625" customWidth="1"/>
    <col min="6" max="6" width="13.42578125" customWidth="1"/>
    <col min="7" max="7" width="16.85546875" customWidth="1"/>
    <col min="8" max="8" width="18.85546875" customWidth="1"/>
    <col min="9" max="9" width="20.28515625" customWidth="1"/>
    <col min="10" max="10" width="21.7109375" customWidth="1"/>
    <col min="11" max="11" width="15.28515625" customWidth="1"/>
    <col min="12" max="12" width="14.28515625" customWidth="1"/>
    <col min="13" max="13" width="16" customWidth="1"/>
    <col min="14" max="14" width="19" customWidth="1"/>
  </cols>
  <sheetData>
    <row r="1" spans="1:14">
      <c r="A1" s="193" t="s">
        <v>133</v>
      </c>
    </row>
    <row r="2" spans="1:14">
      <c r="A2" s="193" t="s">
        <v>134</v>
      </c>
    </row>
    <row r="4" spans="1:14">
      <c r="A4" s="23" t="s">
        <v>131</v>
      </c>
      <c r="B4" s="24"/>
      <c r="C4" s="24"/>
      <c r="D4" s="24"/>
      <c r="E4" s="22"/>
      <c r="F4" s="22"/>
      <c r="G4" s="22"/>
      <c r="H4" s="25"/>
      <c r="I4" s="26"/>
      <c r="J4" s="22"/>
      <c r="K4" s="22"/>
      <c r="L4" s="22"/>
      <c r="M4" s="22"/>
      <c r="N4" s="22"/>
    </row>
    <row r="5" spans="1:14">
      <c r="A5" s="121" t="s">
        <v>128</v>
      </c>
      <c r="B5" s="194">
        <f>SUM(C5:K5)</f>
        <v>4072064016</v>
      </c>
      <c r="C5" s="279">
        <v>1822323476</v>
      </c>
      <c r="D5" s="279"/>
      <c r="E5" s="279"/>
      <c r="F5" s="280">
        <v>1608588940</v>
      </c>
      <c r="G5" s="280"/>
      <c r="H5" s="280"/>
      <c r="I5" s="278">
        <v>641151600</v>
      </c>
      <c r="J5" s="278"/>
      <c r="K5" s="278"/>
      <c r="L5" s="22"/>
      <c r="M5" s="22"/>
      <c r="N5" s="22"/>
    </row>
    <row r="6" spans="1:14">
      <c r="A6" s="121" t="s">
        <v>129</v>
      </c>
      <c r="B6" s="141"/>
      <c r="C6" s="171">
        <f>C5/3</f>
        <v>607441158.66666663</v>
      </c>
      <c r="D6" s="172">
        <f>C5/3</f>
        <v>607441158.66666663</v>
      </c>
      <c r="E6" s="173">
        <f>C5/3</f>
        <v>607441158.66666663</v>
      </c>
      <c r="F6" s="171">
        <f>F5/3</f>
        <v>536196313.33333331</v>
      </c>
      <c r="G6" s="172">
        <f>F5/3</f>
        <v>536196313.33333331</v>
      </c>
      <c r="H6" s="173">
        <f>F5/3</f>
        <v>536196313.33333331</v>
      </c>
      <c r="I6" s="171">
        <f>I5/3</f>
        <v>213717200</v>
      </c>
      <c r="J6" s="172">
        <f>I5/3</f>
        <v>213717200</v>
      </c>
      <c r="K6" s="173">
        <f>I5/3</f>
        <v>213717200</v>
      </c>
      <c r="L6" s="22"/>
      <c r="M6" s="22"/>
      <c r="N6" s="22"/>
    </row>
    <row r="7" spans="1:14">
      <c r="A7" s="121" t="s">
        <v>130</v>
      </c>
      <c r="B7" s="141"/>
      <c r="C7" s="174">
        <f>C6</f>
        <v>607441158.66666663</v>
      </c>
      <c r="D7" s="174">
        <f>D6+C7</f>
        <v>1214882317.3333333</v>
      </c>
      <c r="E7" s="175">
        <f t="shared" ref="E7:K7" si="0">E6+D7</f>
        <v>1822323476</v>
      </c>
      <c r="F7" s="174">
        <f t="shared" si="0"/>
        <v>2358519789.3333335</v>
      </c>
      <c r="G7" s="174">
        <f>G6+F7</f>
        <v>2894716102.666667</v>
      </c>
      <c r="H7" s="175">
        <f t="shared" si="0"/>
        <v>3430912416.0000005</v>
      </c>
      <c r="I7" s="174">
        <f t="shared" si="0"/>
        <v>3644629616.0000005</v>
      </c>
      <c r="J7" s="174">
        <f t="shared" si="0"/>
        <v>3858346816.0000005</v>
      </c>
      <c r="K7" s="175">
        <f t="shared" si="0"/>
        <v>4072064016.0000005</v>
      </c>
      <c r="L7" s="22"/>
      <c r="M7" s="22"/>
      <c r="N7" s="22"/>
    </row>
    <row r="8" spans="1:14">
      <c r="A8" s="121" t="s">
        <v>18</v>
      </c>
      <c r="B8" s="141"/>
      <c r="C8" s="141">
        <f>C7/B5*100</f>
        <v>14.917279204843096</v>
      </c>
      <c r="D8" s="141">
        <f>D7/B5*100</f>
        <v>29.834558409686192</v>
      </c>
      <c r="E8" s="176">
        <f>E7/B5*100</f>
        <v>44.751837614529286</v>
      </c>
      <c r="F8" s="176">
        <f>F7/B5*100</f>
        <v>57.919516492525922</v>
      </c>
      <c r="G8" s="176">
        <f>G7/B5*100</f>
        <v>71.087195370522565</v>
      </c>
      <c r="H8" s="177">
        <f>H7/B5*100</f>
        <v>84.254874248519201</v>
      </c>
      <c r="I8" s="178">
        <f>I7/B5*100</f>
        <v>89.50324949901281</v>
      </c>
      <c r="J8" s="176">
        <f>J7/B5*100</f>
        <v>94.751624749506405</v>
      </c>
      <c r="K8" s="175">
        <f>K7/B5*100</f>
        <v>100.00000000000003</v>
      </c>
      <c r="L8" s="22"/>
      <c r="M8" s="22"/>
      <c r="N8" s="22"/>
    </row>
    <row r="9" spans="1:14">
      <c r="A9" s="195"/>
      <c r="B9" s="196"/>
      <c r="C9" s="196"/>
      <c r="D9" s="196"/>
      <c r="E9" s="197"/>
      <c r="F9" s="197"/>
      <c r="G9" s="197"/>
      <c r="H9" s="198"/>
      <c r="I9" s="164"/>
      <c r="J9" s="197"/>
      <c r="K9" s="199"/>
      <c r="L9" s="22"/>
      <c r="M9" s="22"/>
      <c r="N9" s="22"/>
    </row>
    <row r="10" spans="1:14">
      <c r="A10" s="195" t="s">
        <v>135</v>
      </c>
      <c r="B10" s="196"/>
      <c r="C10" s="196"/>
      <c r="D10" s="196"/>
      <c r="E10" s="197"/>
      <c r="F10" s="197"/>
      <c r="G10" s="197"/>
      <c r="H10" s="198"/>
      <c r="I10" s="164"/>
      <c r="J10" s="197"/>
      <c r="K10" s="199"/>
      <c r="L10" s="22"/>
      <c r="M10" s="22"/>
      <c r="N10" s="22"/>
    </row>
    <row r="11" spans="1:14">
      <c r="A11" s="195" t="s">
        <v>136</v>
      </c>
      <c r="B11" s="196"/>
      <c r="C11" s="196"/>
      <c r="D11" s="196"/>
      <c r="E11" s="197"/>
      <c r="F11" s="197"/>
      <c r="G11" s="197"/>
      <c r="H11" s="198"/>
      <c r="I11" s="164"/>
      <c r="J11" s="197"/>
      <c r="K11" s="199"/>
      <c r="L11" s="22"/>
      <c r="M11" s="22"/>
      <c r="N11" s="22"/>
    </row>
    <row r="12" spans="1:14">
      <c r="A12" s="23"/>
      <c r="B12" s="24"/>
      <c r="C12" s="24"/>
      <c r="D12" s="24"/>
      <c r="E12" s="22"/>
      <c r="F12" s="22"/>
      <c r="G12" s="22"/>
      <c r="H12" s="25"/>
      <c r="I12" s="26"/>
      <c r="J12" s="22"/>
      <c r="K12" s="22"/>
      <c r="L12" s="22"/>
      <c r="M12" s="22"/>
      <c r="N12" s="22"/>
    </row>
    <row r="13" spans="1:14">
      <c r="A13" s="23" t="s">
        <v>132</v>
      </c>
      <c r="B13" s="24"/>
      <c r="C13" s="24"/>
      <c r="D13" s="24"/>
      <c r="E13" s="22"/>
      <c r="F13" s="22"/>
      <c r="G13" s="22"/>
      <c r="H13" s="25"/>
      <c r="I13" s="26"/>
      <c r="J13" s="22"/>
      <c r="K13" s="22"/>
      <c r="L13" s="22"/>
      <c r="M13" s="22"/>
      <c r="N13" s="22"/>
    </row>
    <row r="14" spans="1:14">
      <c r="A14" s="121" t="s">
        <v>128</v>
      </c>
      <c r="B14" s="194">
        <f>SUM(C14:N14)</f>
        <v>4283000000</v>
      </c>
      <c r="C14" s="279">
        <v>1720394000</v>
      </c>
      <c r="D14" s="279"/>
      <c r="E14" s="279"/>
      <c r="F14" s="280">
        <v>1464090000</v>
      </c>
      <c r="G14" s="280"/>
      <c r="H14" s="280"/>
      <c r="I14" s="278">
        <v>798518000</v>
      </c>
      <c r="J14" s="278"/>
      <c r="K14" s="278"/>
      <c r="L14" s="278">
        <v>299998000</v>
      </c>
      <c r="M14" s="278"/>
      <c r="N14" s="278"/>
    </row>
    <row r="15" spans="1:14">
      <c r="A15" s="121" t="s">
        <v>129</v>
      </c>
      <c r="B15" s="141"/>
      <c r="C15" s="171">
        <f>C14/3</f>
        <v>573464666.66666663</v>
      </c>
      <c r="D15" s="172">
        <f>C14/3</f>
        <v>573464666.66666663</v>
      </c>
      <c r="E15" s="173">
        <f>C14/3</f>
        <v>573464666.66666663</v>
      </c>
      <c r="F15" s="171">
        <f>F14/3</f>
        <v>488030000</v>
      </c>
      <c r="G15" s="172">
        <f>F14/3</f>
        <v>488030000</v>
      </c>
      <c r="H15" s="173">
        <f>F14/3</f>
        <v>488030000</v>
      </c>
      <c r="I15" s="171">
        <f>I14/3</f>
        <v>266172666.66666666</v>
      </c>
      <c r="J15" s="172">
        <f>I14/3</f>
        <v>266172666.66666666</v>
      </c>
      <c r="K15" s="173">
        <f>I14/3</f>
        <v>266172666.66666666</v>
      </c>
      <c r="L15" s="171">
        <f>L14/3</f>
        <v>99999333.333333328</v>
      </c>
      <c r="M15" s="172">
        <f>L14/3</f>
        <v>99999333.333333328</v>
      </c>
      <c r="N15" s="173">
        <f>L14/3</f>
        <v>99999333.333333328</v>
      </c>
    </row>
    <row r="16" spans="1:14">
      <c r="A16" s="121" t="s">
        <v>130</v>
      </c>
      <c r="B16" s="141"/>
      <c r="C16" s="174">
        <f>C15</f>
        <v>573464666.66666663</v>
      </c>
      <c r="D16" s="174">
        <f t="shared" ref="D16:N16" si="1">D15+C16</f>
        <v>1146929333.3333333</v>
      </c>
      <c r="E16" s="175">
        <f t="shared" si="1"/>
        <v>1720394000</v>
      </c>
      <c r="F16" s="174">
        <f t="shared" si="1"/>
        <v>2208424000</v>
      </c>
      <c r="G16" s="174">
        <f t="shared" si="1"/>
        <v>2696454000</v>
      </c>
      <c r="H16" s="175">
        <f t="shared" si="1"/>
        <v>3184484000</v>
      </c>
      <c r="I16" s="174">
        <f t="shared" si="1"/>
        <v>3450656666.6666665</v>
      </c>
      <c r="J16" s="174">
        <f t="shared" si="1"/>
        <v>3716829333.333333</v>
      </c>
      <c r="K16" s="175">
        <f t="shared" si="1"/>
        <v>3983001999.9999995</v>
      </c>
      <c r="L16" s="174">
        <f t="shared" si="1"/>
        <v>4083001333.333333</v>
      </c>
      <c r="M16" s="174">
        <f t="shared" si="1"/>
        <v>4183000666.6666665</v>
      </c>
      <c r="N16" s="175">
        <f t="shared" si="1"/>
        <v>4283000000</v>
      </c>
    </row>
    <row r="17" spans="1:14">
      <c r="A17" s="121" t="s">
        <v>18</v>
      </c>
      <c r="B17" s="141"/>
      <c r="C17" s="141">
        <f>C16/B14*100</f>
        <v>13.389322126235504</v>
      </c>
      <c r="D17" s="141">
        <f>D16/B14*100</f>
        <v>26.778644252471008</v>
      </c>
      <c r="E17" s="176">
        <f>E16/B14*100</f>
        <v>40.167966378706517</v>
      </c>
      <c r="F17" s="176">
        <f>F16/B14*100</f>
        <v>51.562549614756016</v>
      </c>
      <c r="G17" s="176">
        <f>G16/B14*100</f>
        <v>62.957132850805507</v>
      </c>
      <c r="H17" s="177">
        <f>H16/B14*100</f>
        <v>74.351716086855006</v>
      </c>
      <c r="I17" s="178">
        <f>I16/B14*100</f>
        <v>80.566347575686819</v>
      </c>
      <c r="J17" s="176">
        <f>J16/B14*100</f>
        <v>86.780979064518633</v>
      </c>
      <c r="K17" s="175">
        <f>K16/B14*100</f>
        <v>92.995610553350446</v>
      </c>
      <c r="L17" s="178">
        <f>L16/B14*100</f>
        <v>95.330407035566964</v>
      </c>
      <c r="M17" s="176">
        <f>M16/B14*100</f>
        <v>97.665203517783482</v>
      </c>
      <c r="N17" s="175">
        <f>N16/B14*100</f>
        <v>100</v>
      </c>
    </row>
  </sheetData>
  <mergeCells count="7">
    <mergeCell ref="L14:N14"/>
    <mergeCell ref="C5:E5"/>
    <mergeCell ref="F5:H5"/>
    <mergeCell ref="I5:K5"/>
    <mergeCell ref="C14:E14"/>
    <mergeCell ref="F14:H14"/>
    <mergeCell ref="I14:K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FORMAT 2</vt:lpstr>
      <vt:lpstr>FORMAT 3</vt:lpstr>
      <vt:lpstr>FORMAT 5</vt:lpstr>
      <vt:lpstr>FORMAT 1</vt:lpstr>
      <vt:lpstr>Sheet1</vt:lpstr>
      <vt:lpstr>'FORMAT 5'!Print_Titles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HERGANZ</dc:creator>
  <cp:lastModifiedBy>ASUS</cp:lastModifiedBy>
  <cp:lastPrinted>2019-08-06T07:43:10Z</cp:lastPrinted>
  <dcterms:created xsi:type="dcterms:W3CDTF">2018-03-08T03:47:00Z</dcterms:created>
  <dcterms:modified xsi:type="dcterms:W3CDTF">2019-08-08T01:53:35Z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1033-10.2.0.7635</vt:lpwstr>
  </property>
</Properties>
</file>