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PMPTSP\LAPORAN BULANAN 2020\"/>
    </mc:Choice>
  </mc:AlternateContent>
  <bookViews>
    <workbookView xWindow="-120" yWindow="-120" windowWidth="29040" windowHeight="15840" tabRatio="646" firstSheet="4" activeTab="6"/>
  </bookViews>
  <sheets>
    <sheet name="LAPORAN BULANAN ADPEM (3)" sheetId="9" state="hidden" r:id="rId1"/>
    <sheet name="LAPORAN BULANAN ADPEM (2)" sheetId="8" state="hidden" r:id="rId2"/>
    <sheet name="bahan pak kaban (2)" sheetId="10" state="hidden" r:id="rId3"/>
    <sheet name="LAPORAN BULANAN ADPEM (4)" sheetId="11" state="hidden" r:id="rId4"/>
    <sheet name="bahan pak kaban (3)" sheetId="14" r:id="rId5"/>
    <sheet name="bahan pak kaban" sheetId="7" r:id="rId6"/>
    <sheet name="LAPORAN BULANAN ADPEM 2019" sheetId="13" r:id="rId7"/>
  </sheets>
  <externalReferences>
    <externalReference r:id="rId8"/>
  </externalReferences>
  <definedNames>
    <definedName name="_xlnm.Print_Area" localSheetId="5">'bahan pak kaban'!$A$1:$L$93</definedName>
    <definedName name="_xlnm.Print_Area" localSheetId="2">'bahan pak kaban (2)'!$A$1:$L$107</definedName>
    <definedName name="_xlnm.Print_Area" localSheetId="4">'bahan pak kaban (3)'!$A$1:$L$95</definedName>
    <definedName name="_xlnm.Print_Area" localSheetId="1">'LAPORAN BULANAN ADPEM (2)'!$A$7:$AJ$82</definedName>
    <definedName name="_xlnm.Print_Area" localSheetId="0">'LAPORAN BULANAN ADPEM (3)'!$A$7:$AJ$82</definedName>
    <definedName name="_xlnm.Print_Area" localSheetId="3">'LAPORAN BULANAN ADPEM (4)'!$R$7:$AF$86</definedName>
    <definedName name="_xlnm.Print_Area" localSheetId="6">'LAPORAN BULANAN ADPEM 2019'!$A$1:$AH$84</definedName>
    <definedName name="_xlnm.Print_Titles" localSheetId="1">'LAPORAN BULANAN ADPEM (2)'!$11:$12</definedName>
    <definedName name="_xlnm.Print_Titles" localSheetId="0">'LAPORAN BULANAN ADPEM (3)'!$11:$12</definedName>
    <definedName name="_xlnm.Print_Titles" localSheetId="3">'LAPORAN BULANAN ADPEM (4)'!$11:$12</definedName>
    <definedName name="_xlnm.Print_Titles" localSheetId="6">'LAPORAN BULANAN ADPEM 2019'!$10:$11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33" i="13" l="1"/>
  <c r="AD15" i="13" s="1"/>
  <c r="AC28" i="13" l="1"/>
  <c r="Y62" i="13" l="1"/>
  <c r="AD62" i="13"/>
  <c r="AF62" i="13" s="1"/>
  <c r="AG62" i="13" s="1"/>
  <c r="O63" i="13"/>
  <c r="Y63" i="13"/>
  <c r="AD63" i="13" s="1"/>
  <c r="AD64" i="13"/>
  <c r="AE64" i="13" s="1"/>
  <c r="N65" i="13"/>
  <c r="R65" i="13"/>
  <c r="S65" i="13"/>
  <c r="T65" i="13"/>
  <c r="U65" i="13"/>
  <c r="V65" i="13"/>
  <c r="W65" i="13"/>
  <c r="X65" i="13"/>
  <c r="Z65" i="13"/>
  <c r="AA65" i="13"/>
  <c r="AB65" i="13"/>
  <c r="AC65" i="13"/>
  <c r="B66" i="13"/>
  <c r="B67" i="13" s="1"/>
  <c r="B68" i="13" s="1"/>
  <c r="C66" i="13"/>
  <c r="D66" i="13"/>
  <c r="D67" i="13" s="1"/>
  <c r="D68" i="13" s="1"/>
  <c r="Y66" i="13"/>
  <c r="AD66" i="13" s="1"/>
  <c r="AF66" i="13" s="1"/>
  <c r="AG66" i="13"/>
  <c r="C67" i="13"/>
  <c r="C68" i="13" s="1"/>
  <c r="Y67" i="13"/>
  <c r="AD67" i="13" s="1"/>
  <c r="AF67" i="13" s="1"/>
  <c r="Y68" i="13"/>
  <c r="AD68" i="13" s="1"/>
  <c r="N69" i="13"/>
  <c r="R69" i="13"/>
  <c r="S69" i="13"/>
  <c r="T69" i="13"/>
  <c r="U69" i="13"/>
  <c r="V69" i="13"/>
  <c r="W69" i="13"/>
  <c r="X69" i="13"/>
  <c r="Z69" i="13"/>
  <c r="AA69" i="13"/>
  <c r="AB69" i="13"/>
  <c r="AC69" i="13"/>
  <c r="Y71" i="13"/>
  <c r="AD71" i="13" s="1"/>
  <c r="Y72" i="13"/>
  <c r="AE67" i="13" l="1"/>
  <c r="AG67" i="13"/>
  <c r="P67" i="13"/>
  <c r="AF63" i="13"/>
  <c r="AG63" i="13" s="1"/>
  <c r="AE63" i="13"/>
  <c r="P63" i="13"/>
  <c r="Q63" i="13" s="1"/>
  <c r="P62" i="13"/>
  <c r="AE66" i="13"/>
  <c r="AE62" i="13"/>
  <c r="P66" i="13"/>
  <c r="AD69" i="13"/>
  <c r="P71" i="13"/>
  <c r="AE71" i="13"/>
  <c r="AF71" i="13"/>
  <c r="AG71" i="13" s="1"/>
  <c r="P68" i="13"/>
  <c r="AE68" i="13"/>
  <c r="AF68" i="13"/>
  <c r="AG68" i="13" s="1"/>
  <c r="AD65" i="13"/>
  <c r="AF65" i="13" s="1"/>
  <c r="AG65" i="13" s="1"/>
  <c r="Y69" i="13"/>
  <c r="Y65" i="13"/>
  <c r="AF64" i="13"/>
  <c r="AG64" i="13" s="1"/>
  <c r="P64" i="13"/>
  <c r="AD30" i="13"/>
  <c r="AE65" i="13" l="1"/>
  <c r="P65" i="13"/>
  <c r="AE69" i="13"/>
  <c r="P69" i="13"/>
  <c r="AF69" i="13"/>
  <c r="AG69" i="13" s="1"/>
  <c r="Y61" i="13"/>
  <c r="Y59" i="13"/>
  <c r="Z58" i="13"/>
  <c r="Y57" i="13"/>
  <c r="Y56" i="13"/>
  <c r="Y55" i="13"/>
  <c r="Y54" i="13"/>
  <c r="Y53" i="13"/>
  <c r="Z52" i="13"/>
  <c r="Y51" i="13"/>
  <c r="Y50" i="13"/>
  <c r="Y49" i="13"/>
  <c r="Y48" i="13"/>
  <c r="Y47" i="13"/>
  <c r="Z46" i="13"/>
  <c r="Y45" i="13"/>
  <c r="Z44" i="13"/>
  <c r="Z43" i="13" s="1"/>
  <c r="Y44" i="13"/>
  <c r="Y42" i="13"/>
  <c r="Y41" i="13"/>
  <c r="Z40" i="13"/>
  <c r="Y40" i="13"/>
  <c r="Y39" i="13"/>
  <c r="AD39" i="13" s="1"/>
  <c r="Y38" i="13"/>
  <c r="Y37" i="13"/>
  <c r="Y36" i="13"/>
  <c r="Z35" i="13"/>
  <c r="Y35" i="13"/>
  <c r="Z31" i="13"/>
  <c r="Y31" i="13"/>
  <c r="Z28" i="13"/>
  <c r="Y28" i="13"/>
  <c r="Z18" i="13"/>
  <c r="Y18" i="13"/>
  <c r="Z13" i="13"/>
  <c r="Z12" i="13" s="1"/>
  <c r="Y13" i="13"/>
  <c r="Y12" i="13" s="1"/>
  <c r="Y17" i="13" l="1"/>
  <c r="Y16" i="13" s="1"/>
  <c r="Y52" i="13"/>
  <c r="Z34" i="13"/>
  <c r="Z33" i="13" s="1"/>
  <c r="Y43" i="13"/>
  <c r="Y34" i="13"/>
  <c r="Z17" i="13"/>
  <c r="Z16" i="13" s="1"/>
  <c r="Y46" i="13"/>
  <c r="Y58" i="13"/>
  <c r="I81" i="14"/>
  <c r="I84" i="14" s="1"/>
  <c r="A75" i="14"/>
  <c r="J70" i="14"/>
  <c r="J95" i="14" s="1"/>
  <c r="J69" i="14"/>
  <c r="J94" i="14" s="1"/>
  <c r="J68" i="14"/>
  <c r="J93" i="14" s="1"/>
  <c r="J61" i="14"/>
  <c r="J86" i="14" s="1"/>
  <c r="I57" i="14"/>
  <c r="C57" i="14"/>
  <c r="I56" i="14"/>
  <c r="C56" i="14"/>
  <c r="I55" i="14"/>
  <c r="C55" i="14"/>
  <c r="B54" i="14"/>
  <c r="I52" i="14"/>
  <c r="C52" i="14"/>
  <c r="I51" i="14"/>
  <c r="C51" i="14"/>
  <c r="I50" i="14"/>
  <c r="C50" i="14"/>
  <c r="B49" i="14"/>
  <c r="I47" i="14"/>
  <c r="C47" i="14"/>
  <c r="I46" i="14"/>
  <c r="C46" i="14"/>
  <c r="I45" i="14"/>
  <c r="C45" i="14"/>
  <c r="I44" i="14"/>
  <c r="C44" i="14"/>
  <c r="I43" i="14"/>
  <c r="C43" i="14"/>
  <c r="I42" i="14"/>
  <c r="C42" i="14"/>
  <c r="B41" i="14"/>
  <c r="I39" i="14"/>
  <c r="C39" i="14"/>
  <c r="I38" i="14"/>
  <c r="C38" i="14"/>
  <c r="I37" i="14"/>
  <c r="C37" i="14"/>
  <c r="I36" i="14"/>
  <c r="C36" i="14"/>
  <c r="I35" i="14"/>
  <c r="C35" i="14"/>
  <c r="B34" i="14"/>
  <c r="I32" i="14"/>
  <c r="C32" i="14"/>
  <c r="I31" i="14"/>
  <c r="C31" i="14"/>
  <c r="I30" i="14"/>
  <c r="C30" i="14"/>
  <c r="I29" i="14"/>
  <c r="C29" i="14"/>
  <c r="I28" i="14"/>
  <c r="C28" i="14"/>
  <c r="B27" i="14"/>
  <c r="I26" i="14"/>
  <c r="I25" i="14"/>
  <c r="C25" i="14"/>
  <c r="I24" i="14"/>
  <c r="C24" i="14"/>
  <c r="B23" i="14"/>
  <c r="I21" i="14"/>
  <c r="C21" i="14"/>
  <c r="I20" i="14"/>
  <c r="C20" i="14"/>
  <c r="I19" i="14"/>
  <c r="C19" i="14"/>
  <c r="I18" i="14"/>
  <c r="C18" i="14"/>
  <c r="I17" i="14"/>
  <c r="C17" i="14"/>
  <c r="I16" i="14"/>
  <c r="C16" i="14"/>
  <c r="I15" i="14"/>
  <c r="C15" i="14"/>
  <c r="I14" i="14"/>
  <c r="C14" i="14"/>
  <c r="B13" i="14"/>
  <c r="A5" i="14"/>
  <c r="A76" i="14" s="1"/>
  <c r="I13" i="14" l="1"/>
  <c r="Y33" i="13"/>
  <c r="Y15" i="13" s="1"/>
  <c r="I54" i="14"/>
  <c r="I49" i="14"/>
  <c r="Z15" i="13"/>
  <c r="I23" i="14"/>
  <c r="I27" i="14"/>
  <c r="I41" i="14"/>
  <c r="I34" i="14"/>
  <c r="J51" i="14"/>
  <c r="K51" i="14" s="1"/>
  <c r="L51" i="14" l="1"/>
  <c r="I12" i="14"/>
  <c r="T57" i="13"/>
  <c r="J69" i="7" l="1"/>
  <c r="J68" i="7"/>
  <c r="J67" i="7"/>
  <c r="U46" i="13"/>
  <c r="J93" i="7" l="1"/>
  <c r="J92" i="7"/>
  <c r="J91" i="7"/>
  <c r="AD14" i="13" l="1"/>
  <c r="AD13" i="13" l="1"/>
  <c r="J82" i="14"/>
  <c r="AD61" i="13"/>
  <c r="AD60" i="13"/>
  <c r="AD56" i="13"/>
  <c r="AD55" i="13"/>
  <c r="J46" i="14" l="1"/>
  <c r="AE55" i="13"/>
  <c r="J37" i="14"/>
  <c r="L82" i="14"/>
  <c r="L81" i="14" s="1"/>
  <c r="J81" i="14"/>
  <c r="K82" i="14"/>
  <c r="J45" i="14"/>
  <c r="AE56" i="13"/>
  <c r="J38" i="14"/>
  <c r="AE60" i="13"/>
  <c r="J43" i="14"/>
  <c r="AE61" i="13"/>
  <c r="J44" i="14"/>
  <c r="AF61" i="13"/>
  <c r="AG61" i="13" s="1"/>
  <c r="AF60" i="13"/>
  <c r="AG60" i="13" s="1"/>
  <c r="AF56" i="13"/>
  <c r="AG56" i="13" s="1"/>
  <c r="AF55" i="13"/>
  <c r="AG55" i="13" s="1"/>
  <c r="K37" i="14" l="1"/>
  <c r="L37" i="14"/>
  <c r="L44" i="14"/>
  <c r="K44" i="14"/>
  <c r="K38" i="14"/>
  <c r="L38" i="14"/>
  <c r="J84" i="14"/>
  <c r="K81" i="14"/>
  <c r="K46" i="14"/>
  <c r="L46" i="14"/>
  <c r="K43" i="14"/>
  <c r="L43" i="14"/>
  <c r="K45" i="14"/>
  <c r="L45" i="14"/>
  <c r="T18" i="13"/>
  <c r="J46" i="7"/>
  <c r="J45" i="7"/>
  <c r="J44" i="7"/>
  <c r="J43" i="7"/>
  <c r="J38" i="7"/>
  <c r="J37" i="7"/>
  <c r="I46" i="7"/>
  <c r="I45" i="7"/>
  <c r="I44" i="7"/>
  <c r="I43" i="7"/>
  <c r="C46" i="7"/>
  <c r="C45" i="7"/>
  <c r="C44" i="7"/>
  <c r="C43" i="7"/>
  <c r="I38" i="7"/>
  <c r="I37" i="7"/>
  <c r="C38" i="7"/>
  <c r="C37" i="7"/>
  <c r="P61" i="13"/>
  <c r="P60" i="13"/>
  <c r="P56" i="13"/>
  <c r="P55" i="13"/>
  <c r="K84" i="14" l="1"/>
  <c r="L84" i="14"/>
  <c r="K43" i="7"/>
  <c r="L43" i="7"/>
  <c r="K38" i="7"/>
  <c r="L38" i="7"/>
  <c r="K37" i="7"/>
  <c r="L37" i="7"/>
  <c r="L44" i="7"/>
  <c r="K44" i="7"/>
  <c r="K46" i="7"/>
  <c r="L46" i="7"/>
  <c r="K45" i="7"/>
  <c r="L45" i="7"/>
  <c r="J81" i="7" l="1"/>
  <c r="A5" i="7" l="1"/>
  <c r="J61" i="7"/>
  <c r="C57" i="7"/>
  <c r="C56" i="7"/>
  <c r="C55" i="7"/>
  <c r="B54" i="7"/>
  <c r="C52" i="7"/>
  <c r="C51" i="7"/>
  <c r="C50" i="7"/>
  <c r="B49" i="7"/>
  <c r="C47" i="7"/>
  <c r="C42" i="7"/>
  <c r="B41" i="7"/>
  <c r="C39" i="7"/>
  <c r="C36" i="7"/>
  <c r="C35" i="7"/>
  <c r="B34" i="7"/>
  <c r="C32" i="7"/>
  <c r="C31" i="7"/>
  <c r="C30" i="7"/>
  <c r="C29" i="7"/>
  <c r="C28" i="7"/>
  <c r="B27" i="7"/>
  <c r="I57" i="7"/>
  <c r="I55" i="7"/>
  <c r="I51" i="7"/>
  <c r="I50" i="7"/>
  <c r="I47" i="7"/>
  <c r="I42" i="7"/>
  <c r="I39" i="7"/>
  <c r="I35" i="7"/>
  <c r="I31" i="7"/>
  <c r="I29" i="7"/>
  <c r="I28" i="7"/>
  <c r="C25" i="7"/>
  <c r="C24" i="7"/>
  <c r="B13" i="7"/>
  <c r="B23" i="7"/>
  <c r="C21" i="7"/>
  <c r="C20" i="7"/>
  <c r="C19" i="7"/>
  <c r="C18" i="7"/>
  <c r="C17" i="7"/>
  <c r="C16" i="7"/>
  <c r="C15" i="7"/>
  <c r="C14" i="7"/>
  <c r="I14" i="7"/>
  <c r="AB43" i="13" l="1"/>
  <c r="AC34" i="13"/>
  <c r="AB34" i="13"/>
  <c r="AA34" i="13"/>
  <c r="X34" i="13"/>
  <c r="W34" i="13"/>
  <c r="V34" i="13"/>
  <c r="U34" i="13"/>
  <c r="T34" i="13"/>
  <c r="S34" i="13"/>
  <c r="R34" i="13"/>
  <c r="AC43" i="13"/>
  <c r="AA43" i="13"/>
  <c r="X43" i="13"/>
  <c r="W43" i="13"/>
  <c r="V43" i="13"/>
  <c r="U43" i="13"/>
  <c r="T43" i="13"/>
  <c r="S43" i="13"/>
  <c r="R43" i="13"/>
  <c r="AC46" i="13"/>
  <c r="AB46" i="13"/>
  <c r="AA46" i="13"/>
  <c r="X46" i="13"/>
  <c r="W46" i="13"/>
  <c r="V46" i="13"/>
  <c r="T46" i="13"/>
  <c r="S46" i="13"/>
  <c r="R46" i="13"/>
  <c r="AC52" i="13"/>
  <c r="AB52" i="13"/>
  <c r="AA52" i="13"/>
  <c r="X52" i="13"/>
  <c r="W52" i="13"/>
  <c r="V52" i="13"/>
  <c r="U52" i="13"/>
  <c r="T52" i="13"/>
  <c r="S52" i="13"/>
  <c r="R52" i="13"/>
  <c r="AC58" i="13"/>
  <c r="AB58" i="13"/>
  <c r="AA58" i="13"/>
  <c r="X58" i="13"/>
  <c r="W58" i="13"/>
  <c r="V58" i="13"/>
  <c r="U58" i="13"/>
  <c r="T58" i="13"/>
  <c r="S58" i="13"/>
  <c r="R58" i="13"/>
  <c r="R31" i="13"/>
  <c r="R28" i="13"/>
  <c r="R18" i="13"/>
  <c r="AA33" i="13" l="1"/>
  <c r="W33" i="13"/>
  <c r="X33" i="13"/>
  <c r="AB33" i="13"/>
  <c r="U33" i="13"/>
  <c r="AC33" i="13"/>
  <c r="V33" i="13"/>
  <c r="T33" i="13"/>
  <c r="S33" i="13"/>
  <c r="R33" i="13"/>
  <c r="I56" i="7"/>
  <c r="I52" i="7"/>
  <c r="I36" i="7"/>
  <c r="I32" i="7"/>
  <c r="I30" i="7"/>
  <c r="I25" i="7"/>
  <c r="I24" i="7"/>
  <c r="I21" i="7"/>
  <c r="I20" i="7"/>
  <c r="I19" i="7"/>
  <c r="I18" i="7"/>
  <c r="I17" i="7"/>
  <c r="I16" i="7"/>
  <c r="I15" i="7"/>
  <c r="J55" i="14"/>
  <c r="D59" i="13"/>
  <c r="D64" i="13" s="1"/>
  <c r="C59" i="13"/>
  <c r="C64" i="13" s="1"/>
  <c r="B59" i="13"/>
  <c r="B64" i="13" s="1"/>
  <c r="N58" i="13"/>
  <c r="AD57" i="13"/>
  <c r="AD54" i="13"/>
  <c r="AD53" i="13"/>
  <c r="J35" i="14" s="1"/>
  <c r="D53" i="13"/>
  <c r="D54" i="13" s="1"/>
  <c r="C53" i="13"/>
  <c r="C54" i="13" s="1"/>
  <c r="B53" i="13"/>
  <c r="B54" i="13" s="1"/>
  <c r="N52" i="13"/>
  <c r="AD51" i="13"/>
  <c r="J32" i="14" s="1"/>
  <c r="AD49" i="13"/>
  <c r="J30" i="14" s="1"/>
  <c r="AD44" i="13"/>
  <c r="J24" i="14" s="1"/>
  <c r="AD42" i="13"/>
  <c r="J21" i="14" s="1"/>
  <c r="AD41" i="13"/>
  <c r="J20" i="14" s="1"/>
  <c r="AD40" i="13"/>
  <c r="J19" i="14" s="1"/>
  <c r="J18" i="14"/>
  <c r="AD37" i="13"/>
  <c r="AD32" i="13"/>
  <c r="AE32" i="13" s="1"/>
  <c r="AE31" i="13" s="1"/>
  <c r="AC31" i="13"/>
  <c r="AB31" i="13"/>
  <c r="AA31" i="13"/>
  <c r="X31" i="13"/>
  <c r="W31" i="13"/>
  <c r="V31" i="13"/>
  <c r="U31" i="13"/>
  <c r="T31" i="13"/>
  <c r="S31" i="13"/>
  <c r="N31" i="13"/>
  <c r="AE30" i="13"/>
  <c r="AD29" i="13"/>
  <c r="P29" i="13" s="1"/>
  <c r="AB28" i="13"/>
  <c r="AA28" i="13"/>
  <c r="X28" i="13"/>
  <c r="W28" i="13"/>
  <c r="V28" i="13"/>
  <c r="U28" i="13"/>
  <c r="T28" i="13"/>
  <c r="S28" i="13"/>
  <c r="N28" i="13"/>
  <c r="AD27" i="13"/>
  <c r="AF27" i="13" s="1"/>
  <c r="AG27" i="13" s="1"/>
  <c r="AD26" i="13"/>
  <c r="AF26" i="13" s="1"/>
  <c r="AG26" i="13" s="1"/>
  <c r="AD25" i="13"/>
  <c r="P25" i="13" s="1"/>
  <c r="AD23" i="13"/>
  <c r="P23" i="13" s="1"/>
  <c r="AD22" i="13"/>
  <c r="AF22" i="13" s="1"/>
  <c r="AG22" i="13" s="1"/>
  <c r="AD21" i="13"/>
  <c r="AF21" i="13" s="1"/>
  <c r="AG21" i="13" s="1"/>
  <c r="AD20" i="13"/>
  <c r="AD19" i="13"/>
  <c r="AC18" i="13"/>
  <c r="AB18" i="13"/>
  <c r="AA18" i="13"/>
  <c r="X18" i="13"/>
  <c r="V18" i="13"/>
  <c r="U18" i="13"/>
  <c r="S18" i="13"/>
  <c r="N18" i="13"/>
  <c r="O62" i="13" s="1"/>
  <c r="Q62" i="13" s="1"/>
  <c r="R17" i="13"/>
  <c r="R16" i="13" s="1"/>
  <c r="AE14" i="13"/>
  <c r="P14" i="13"/>
  <c r="AC13" i="13"/>
  <c r="AC12" i="13" s="1"/>
  <c r="AB13" i="13"/>
  <c r="AB12" i="13" s="1"/>
  <c r="AA13" i="13"/>
  <c r="AA12" i="13" s="1"/>
  <c r="X13" i="13"/>
  <c r="X12" i="13" s="1"/>
  <c r="W13" i="13"/>
  <c r="W12" i="13" s="1"/>
  <c r="V13" i="13"/>
  <c r="V12" i="13" s="1"/>
  <c r="U13" i="13"/>
  <c r="U12" i="13" s="1"/>
  <c r="T13" i="13"/>
  <c r="T12" i="13" s="1"/>
  <c r="S13" i="13"/>
  <c r="S12" i="13" s="1"/>
  <c r="R13" i="13"/>
  <c r="R12" i="13" s="1"/>
  <c r="N13" i="13"/>
  <c r="J47" i="7" l="1"/>
  <c r="L47" i="7" s="1"/>
  <c r="J47" i="14"/>
  <c r="P37" i="13"/>
  <c r="J16" i="14"/>
  <c r="K21" i="14"/>
  <c r="L21" i="14"/>
  <c r="K35" i="14"/>
  <c r="L35" i="14"/>
  <c r="J52" i="7"/>
  <c r="L52" i="7" s="1"/>
  <c r="J52" i="14"/>
  <c r="K32" i="14"/>
  <c r="L32" i="14"/>
  <c r="L18" i="14"/>
  <c r="K18" i="14"/>
  <c r="K24" i="14"/>
  <c r="L24" i="14"/>
  <c r="J36" i="7"/>
  <c r="J36" i="14"/>
  <c r="K20" i="14"/>
  <c r="L20" i="14"/>
  <c r="J57" i="7"/>
  <c r="J57" i="14"/>
  <c r="K19" i="14"/>
  <c r="L19" i="14"/>
  <c r="K30" i="14"/>
  <c r="L30" i="14"/>
  <c r="J39" i="7"/>
  <c r="J39" i="14"/>
  <c r="L55" i="14"/>
  <c r="K55" i="14"/>
  <c r="T17" i="13"/>
  <c r="T16" i="13" s="1"/>
  <c r="T15" i="13" s="1"/>
  <c r="B57" i="13"/>
  <c r="B55" i="13"/>
  <c r="B56" i="13" s="1"/>
  <c r="C60" i="13"/>
  <c r="C61" i="13" s="1"/>
  <c r="C62" i="13" s="1"/>
  <c r="C63" i="13" s="1"/>
  <c r="C57" i="13"/>
  <c r="C55" i="13"/>
  <c r="C56" i="13" s="1"/>
  <c r="D60" i="13"/>
  <c r="D61" i="13" s="1"/>
  <c r="D62" i="13" s="1"/>
  <c r="D63" i="13" s="1"/>
  <c r="B60" i="13"/>
  <c r="B61" i="13" s="1"/>
  <c r="B62" i="13" s="1"/>
  <c r="B63" i="13" s="1"/>
  <c r="D57" i="13"/>
  <c r="D55" i="13"/>
  <c r="D56" i="13" s="1"/>
  <c r="J35" i="7"/>
  <c r="AD52" i="13"/>
  <c r="J24" i="7"/>
  <c r="AF20" i="13"/>
  <c r="AG20" i="13" s="1"/>
  <c r="N46" i="13"/>
  <c r="AF41" i="13"/>
  <c r="AG41" i="13" s="1"/>
  <c r="S17" i="13"/>
  <c r="S16" i="13" s="1"/>
  <c r="U17" i="13"/>
  <c r="U16" i="13" s="1"/>
  <c r="U15" i="13" s="1"/>
  <c r="AF37" i="13"/>
  <c r="AG37" i="13" s="1"/>
  <c r="N17" i="13"/>
  <c r="N34" i="13"/>
  <c r="X17" i="13"/>
  <c r="X16" i="13" s="1"/>
  <c r="X15" i="13" s="1"/>
  <c r="AB17" i="13"/>
  <c r="AB16" i="13" s="1"/>
  <c r="AB15" i="13" s="1"/>
  <c r="AC17" i="13"/>
  <c r="AC16" i="13" s="1"/>
  <c r="AC15" i="13" s="1"/>
  <c r="P32" i="13"/>
  <c r="P31" i="13" s="1"/>
  <c r="P40" i="13"/>
  <c r="N43" i="13"/>
  <c r="J55" i="7"/>
  <c r="J51" i="7"/>
  <c r="L51" i="7" s="1"/>
  <c r="AE51" i="13"/>
  <c r="J32" i="7"/>
  <c r="AF49" i="13"/>
  <c r="AG49" i="13" s="1"/>
  <c r="J30" i="7"/>
  <c r="AF44" i="13"/>
  <c r="AG44" i="13" s="1"/>
  <c r="AE44" i="13"/>
  <c r="P44" i="13"/>
  <c r="P42" i="13"/>
  <c r="J21" i="7"/>
  <c r="AE37" i="13"/>
  <c r="J16" i="7"/>
  <c r="L16" i="7" s="1"/>
  <c r="AF40" i="13"/>
  <c r="AG40" i="13" s="1"/>
  <c r="J19" i="7"/>
  <c r="AF42" i="13"/>
  <c r="AG42" i="13" s="1"/>
  <c r="AF39" i="13"/>
  <c r="AG39" i="13" s="1"/>
  <c r="J18" i="7"/>
  <c r="P41" i="13"/>
  <c r="J20" i="7"/>
  <c r="V17" i="13"/>
  <c r="V16" i="13" s="1"/>
  <c r="V15" i="13" s="1"/>
  <c r="AA17" i="13"/>
  <c r="AA16" i="13" s="1"/>
  <c r="AE29" i="13"/>
  <c r="P27" i="13"/>
  <c r="P22" i="13"/>
  <c r="AE22" i="13"/>
  <c r="AE27" i="13"/>
  <c r="R15" i="13"/>
  <c r="AE41" i="13"/>
  <c r="P49" i="13"/>
  <c r="AE40" i="13"/>
  <c r="AE42" i="13"/>
  <c r="P39" i="13"/>
  <c r="AE39" i="13"/>
  <c r="AD31" i="13"/>
  <c r="AF32" i="13"/>
  <c r="P26" i="13"/>
  <c r="AE26" i="13"/>
  <c r="P20" i="13"/>
  <c r="AE20" i="13"/>
  <c r="AE21" i="13"/>
  <c r="P21" i="13"/>
  <c r="P13" i="13"/>
  <c r="AF14" i="13"/>
  <c r="AG14" i="13" s="1"/>
  <c r="N12" i="13"/>
  <c r="O14" i="13" s="1"/>
  <c r="AE19" i="13"/>
  <c r="AF19" i="13"/>
  <c r="AG19" i="13" s="1"/>
  <c r="P19" i="13"/>
  <c r="C49" i="13"/>
  <c r="C50" i="13" s="1"/>
  <c r="AF53" i="13"/>
  <c r="AG53" i="13" s="1"/>
  <c r="AE53" i="13"/>
  <c r="AE25" i="13"/>
  <c r="AD28" i="13"/>
  <c r="AE28" i="13" s="1"/>
  <c r="AD45" i="13"/>
  <c r="B49" i="13"/>
  <c r="B50" i="13" s="1"/>
  <c r="P53" i="13"/>
  <c r="AD36" i="13"/>
  <c r="AD38" i="13"/>
  <c r="W18" i="13"/>
  <c r="W17" i="13" s="1"/>
  <c r="W16" i="13" s="1"/>
  <c r="AD24" i="13"/>
  <c r="AF25" i="13"/>
  <c r="AG25" i="13" s="1"/>
  <c r="AD35" i="13"/>
  <c r="J14" i="14" s="1"/>
  <c r="AF30" i="13"/>
  <c r="AG30" i="13" s="1"/>
  <c r="AF23" i="13"/>
  <c r="AG23" i="13" s="1"/>
  <c r="AE23" i="13"/>
  <c r="P30" i="13"/>
  <c r="P28" i="13" s="1"/>
  <c r="D49" i="13"/>
  <c r="D50" i="13" s="1"/>
  <c r="AF29" i="13"/>
  <c r="AD48" i="13"/>
  <c r="P51" i="13"/>
  <c r="AF57" i="13"/>
  <c r="AG57" i="13" s="1"/>
  <c r="P57" i="13"/>
  <c r="AE57" i="13"/>
  <c r="AD59" i="13"/>
  <c r="J42" i="14" s="1"/>
  <c r="AD47" i="13"/>
  <c r="J28" i="14" s="1"/>
  <c r="AE49" i="13"/>
  <c r="AD50" i="13"/>
  <c r="AF51" i="13"/>
  <c r="AG51" i="13" s="1"/>
  <c r="AF54" i="13"/>
  <c r="AG54" i="13" s="1"/>
  <c r="AE54" i="13"/>
  <c r="P54" i="13"/>
  <c r="J50" i="14"/>
  <c r="K47" i="7" l="1"/>
  <c r="J34" i="7"/>
  <c r="AE38" i="13"/>
  <c r="AF38" i="13"/>
  <c r="AG38" i="13" s="1"/>
  <c r="J34" i="14"/>
  <c r="L34" i="14" s="1"/>
  <c r="K57" i="14"/>
  <c r="L57" i="14"/>
  <c r="K16" i="14"/>
  <c r="L16" i="14"/>
  <c r="J31" i="7"/>
  <c r="J31" i="14"/>
  <c r="J41" i="14"/>
  <c r="L42" i="14"/>
  <c r="K42" i="14"/>
  <c r="L14" i="14"/>
  <c r="K14" i="14"/>
  <c r="J17" i="7"/>
  <c r="J17" i="14"/>
  <c r="K52" i="14"/>
  <c r="L52" i="14"/>
  <c r="J29" i="7"/>
  <c r="J29" i="14"/>
  <c r="J15" i="7"/>
  <c r="J15" i="14"/>
  <c r="J25" i="7"/>
  <c r="J23" i="7" s="1"/>
  <c r="J25" i="14"/>
  <c r="L39" i="14"/>
  <c r="K39" i="14"/>
  <c r="K47" i="14"/>
  <c r="L47" i="14"/>
  <c r="L36" i="14"/>
  <c r="K36" i="14"/>
  <c r="J56" i="7"/>
  <c r="J54" i="7" s="1"/>
  <c r="J56" i="14"/>
  <c r="J49" i="14"/>
  <c r="K50" i="14"/>
  <c r="L50" i="14"/>
  <c r="K28" i="14"/>
  <c r="L28" i="14"/>
  <c r="O13" i="13"/>
  <c r="Q13" i="13" s="1"/>
  <c r="J50" i="7"/>
  <c r="J49" i="7" s="1"/>
  <c r="J42" i="7"/>
  <c r="J41" i="7" s="1"/>
  <c r="AD58" i="13"/>
  <c r="J28" i="7"/>
  <c r="AD46" i="13"/>
  <c r="AD43" i="13"/>
  <c r="AD34" i="13"/>
  <c r="AD18" i="13"/>
  <c r="AF18" i="13" s="1"/>
  <c r="AG18" i="13" s="1"/>
  <c r="N16" i="13"/>
  <c r="I10" i="14" s="1"/>
  <c r="I59" i="14" s="1"/>
  <c r="O61" i="13"/>
  <c r="Q61" i="13" s="1"/>
  <c r="O56" i="13"/>
  <c r="Q56" i="13" s="1"/>
  <c r="N33" i="13"/>
  <c r="S15" i="13"/>
  <c r="J14" i="7"/>
  <c r="AA15" i="13"/>
  <c r="AG32" i="13"/>
  <c r="AF31" i="13"/>
  <c r="AG31" i="13" s="1"/>
  <c r="AF13" i="13"/>
  <c r="AG13" i="13" s="1"/>
  <c r="AD12" i="13"/>
  <c r="AF12" i="13" s="1"/>
  <c r="AG12" i="13" s="1"/>
  <c r="AE13" i="13"/>
  <c r="Q14" i="13"/>
  <c r="O12" i="13"/>
  <c r="D51" i="13"/>
  <c r="P38" i="13"/>
  <c r="B51" i="13"/>
  <c r="AE50" i="13"/>
  <c r="P50" i="13"/>
  <c r="AF50" i="13"/>
  <c r="AG50" i="13" s="1"/>
  <c r="AE47" i="13"/>
  <c r="P47" i="13"/>
  <c r="AF47" i="13"/>
  <c r="AG47" i="13" s="1"/>
  <c r="AE48" i="13"/>
  <c r="P48" i="13"/>
  <c r="AF48" i="13"/>
  <c r="AG48" i="13" s="1"/>
  <c r="AE24" i="13"/>
  <c r="P24" i="13"/>
  <c r="P18" i="13" s="1"/>
  <c r="P17" i="13" s="1"/>
  <c r="P16" i="13" s="1"/>
  <c r="AF24" i="13"/>
  <c r="AG24" i="13" s="1"/>
  <c r="AE36" i="13"/>
  <c r="P36" i="13"/>
  <c r="AF36" i="13"/>
  <c r="AG36" i="13" s="1"/>
  <c r="AF45" i="13"/>
  <c r="AG45" i="13" s="1"/>
  <c r="P45" i="13"/>
  <c r="AE45" i="13"/>
  <c r="AF59" i="13"/>
  <c r="AG59" i="13" s="1"/>
  <c r="AE59" i="13"/>
  <c r="P59" i="13"/>
  <c r="AG29" i="13"/>
  <c r="AF28" i="13"/>
  <c r="AG28" i="13" s="1"/>
  <c r="AF35" i="13"/>
  <c r="AG35" i="13" s="1"/>
  <c r="AE35" i="13"/>
  <c r="P35" i="13"/>
  <c r="W15" i="13"/>
  <c r="AE52" i="13"/>
  <c r="P52" i="13"/>
  <c r="AF52" i="13"/>
  <c r="AG52" i="13" s="1"/>
  <c r="C51" i="13"/>
  <c r="K34" i="14" l="1"/>
  <c r="J13" i="7"/>
  <c r="J27" i="7"/>
  <c r="K49" i="14"/>
  <c r="L49" i="14"/>
  <c r="K31" i="14"/>
  <c r="L31" i="14"/>
  <c r="J27" i="14"/>
  <c r="K56" i="14"/>
  <c r="L56" i="14"/>
  <c r="J54" i="14"/>
  <c r="K25" i="14"/>
  <c r="L25" i="14"/>
  <c r="J23" i="14"/>
  <c r="K29" i="14"/>
  <c r="L29" i="14"/>
  <c r="K17" i="14"/>
  <c r="L17" i="14"/>
  <c r="J13" i="14"/>
  <c r="K15" i="14"/>
  <c r="L15" i="14"/>
  <c r="L41" i="14"/>
  <c r="K41" i="14"/>
  <c r="N15" i="13"/>
  <c r="P33" i="13"/>
  <c r="P15" i="13" s="1"/>
  <c r="AE18" i="13"/>
  <c r="AD17" i="13"/>
  <c r="AD16" i="13" s="1"/>
  <c r="I10" i="7"/>
  <c r="O60" i="13"/>
  <c r="Q60" i="13" s="1"/>
  <c r="O55" i="13"/>
  <c r="Q55" i="13" s="1"/>
  <c r="AE12" i="13"/>
  <c r="P12" i="13" s="1"/>
  <c r="Q12" i="13" s="1"/>
  <c r="P58" i="13"/>
  <c r="AE58" i="13"/>
  <c r="AF58" i="13"/>
  <c r="AG58" i="13" s="1"/>
  <c r="AF43" i="13"/>
  <c r="AG43" i="13" s="1"/>
  <c r="P43" i="13"/>
  <c r="AE43" i="13"/>
  <c r="P46" i="13"/>
  <c r="AE46" i="13"/>
  <c r="AF46" i="13"/>
  <c r="AG46" i="13" s="1"/>
  <c r="AF34" i="13"/>
  <c r="AG34" i="13" s="1"/>
  <c r="P34" i="13"/>
  <c r="AE34" i="13"/>
  <c r="O64" i="13" l="1"/>
  <c r="Q64" i="13" s="1"/>
  <c r="O68" i="13"/>
  <c r="Q68" i="13" s="1"/>
  <c r="O71" i="13"/>
  <c r="Q71" i="13" s="1"/>
  <c r="O67" i="13"/>
  <c r="Q67" i="13" s="1"/>
  <c r="O69" i="13"/>
  <c r="Q69" i="13" s="1"/>
  <c r="O66" i="13"/>
  <c r="Q66" i="13" s="1"/>
  <c r="O65" i="13"/>
  <c r="Q65" i="13" s="1"/>
  <c r="O29" i="13"/>
  <c r="Q29" i="13" s="1"/>
  <c r="J12" i="7"/>
  <c r="O20" i="13"/>
  <c r="Q20" i="13" s="1"/>
  <c r="O50" i="13"/>
  <c r="Q50" i="13" s="1"/>
  <c r="O23" i="13"/>
  <c r="Q23" i="13" s="1"/>
  <c r="O26" i="13"/>
  <c r="Q26" i="13" s="1"/>
  <c r="O53" i="13"/>
  <c r="Q53" i="13" s="1"/>
  <c r="O33" i="13"/>
  <c r="O36" i="13"/>
  <c r="Q36" i="13" s="1"/>
  <c r="O39" i="13"/>
  <c r="Q39" i="13" s="1"/>
  <c r="O47" i="13"/>
  <c r="Q47" i="13" s="1"/>
  <c r="O38" i="13"/>
  <c r="Q38" i="13" s="1"/>
  <c r="O42" i="13"/>
  <c r="Q42" i="13" s="1"/>
  <c r="O30" i="13"/>
  <c r="Q30" i="13" s="1"/>
  <c r="O48" i="13"/>
  <c r="Q48" i="13" s="1"/>
  <c r="O24" i="13"/>
  <c r="Q24" i="13" s="1"/>
  <c r="O21" i="13"/>
  <c r="Q21" i="13" s="1"/>
  <c r="O54" i="13"/>
  <c r="Q54" i="13" s="1"/>
  <c r="O32" i="13"/>
  <c r="Q32" i="13" s="1"/>
  <c r="O44" i="13"/>
  <c r="Q44" i="13" s="1"/>
  <c r="O40" i="13"/>
  <c r="Q40" i="13" s="1"/>
  <c r="O57" i="13"/>
  <c r="Q57" i="13" s="1"/>
  <c r="O49" i="13"/>
  <c r="Q49" i="13" s="1"/>
  <c r="O27" i="13"/>
  <c r="Q27" i="13" s="1"/>
  <c r="O25" i="13"/>
  <c r="Q25" i="13" s="1"/>
  <c r="O22" i="13"/>
  <c r="Q22" i="13" s="1"/>
  <c r="O37" i="13"/>
  <c r="Q37" i="13" s="1"/>
  <c r="O45" i="13"/>
  <c r="Q45" i="13" s="1"/>
  <c r="O41" i="13"/>
  <c r="Q41" i="13" s="1"/>
  <c r="O59" i="13"/>
  <c r="Q59" i="13" s="1"/>
  <c r="O51" i="13"/>
  <c r="Q51" i="13" s="1"/>
  <c r="J12" i="14"/>
  <c r="L13" i="14"/>
  <c r="K13" i="14"/>
  <c r="K54" i="14"/>
  <c r="L54" i="14"/>
  <c r="K23" i="14"/>
  <c r="L23" i="14"/>
  <c r="J10" i="7"/>
  <c r="J10" i="14"/>
  <c r="L27" i="14"/>
  <c r="K27" i="14"/>
  <c r="O19" i="13"/>
  <c r="Q19" i="13" s="1"/>
  <c r="O35" i="13"/>
  <c r="Q35" i="13" s="1"/>
  <c r="O28" i="13"/>
  <c r="Q28" i="13" s="1"/>
  <c r="O18" i="13"/>
  <c r="O58" i="13"/>
  <c r="Q58" i="13" s="1"/>
  <c r="O31" i="13"/>
  <c r="Q31" i="13" s="1"/>
  <c r="O52" i="13"/>
  <c r="Q52" i="13" s="1"/>
  <c r="O46" i="13"/>
  <c r="Q46" i="13" s="1"/>
  <c r="O43" i="13"/>
  <c r="Q43" i="13" s="1"/>
  <c r="O34" i="13"/>
  <c r="O17" i="13"/>
  <c r="AE17" i="13"/>
  <c r="AF17" i="13"/>
  <c r="AG17" i="13" s="1"/>
  <c r="AF16" i="13"/>
  <c r="AG16" i="13" s="1"/>
  <c r="AF15" i="13"/>
  <c r="AE33" i="13"/>
  <c r="AF33" i="13"/>
  <c r="AG33" i="13" s="1"/>
  <c r="AE16" i="13"/>
  <c r="J59" i="7" l="1"/>
  <c r="Q18" i="13"/>
  <c r="Q17" i="13" s="1"/>
  <c r="Q16" i="13" s="1"/>
  <c r="L12" i="14"/>
  <c r="K10" i="14"/>
  <c r="L10" i="14"/>
  <c r="J59" i="14"/>
  <c r="K12" i="14"/>
  <c r="O16" i="13"/>
  <c r="O15" i="13" s="1"/>
  <c r="Q33" i="13"/>
  <c r="Q34" i="13"/>
  <c r="AE15" i="13"/>
  <c r="AG15" i="13"/>
  <c r="AF85" i="11"/>
  <c r="AF84" i="11"/>
  <c r="AF83" i="11"/>
  <c r="AF82" i="11" s="1"/>
  <c r="AF81" i="11"/>
  <c r="AF80" i="11"/>
  <c r="AF79" i="11"/>
  <c r="AF77" i="11"/>
  <c r="AF76" i="11"/>
  <c r="AF75" i="11"/>
  <c r="AF73" i="11"/>
  <c r="AF72" i="11"/>
  <c r="AF71" i="11" s="1"/>
  <c r="AF70" i="11"/>
  <c r="AF69" i="11"/>
  <c r="AF68" i="11"/>
  <c r="AF66" i="11"/>
  <c r="AF65" i="11"/>
  <c r="AF64" i="11"/>
  <c r="AF63" i="11"/>
  <c r="AF62" i="11"/>
  <c r="AF61" i="11"/>
  <c r="AF60" i="11"/>
  <c r="AF59" i="11"/>
  <c r="AF58" i="11"/>
  <c r="AF56" i="11"/>
  <c r="AF55" i="11"/>
  <c r="AF53" i="11"/>
  <c r="AF52" i="11"/>
  <c r="AF51" i="11"/>
  <c r="AF50" i="11"/>
  <c r="AF49" i="11"/>
  <c r="AF48" i="11"/>
  <c r="AF46" i="11"/>
  <c r="AF45" i="11"/>
  <c r="AF44" i="11"/>
  <c r="AF43" i="11"/>
  <c r="AF42" i="11"/>
  <c r="AF41" i="11"/>
  <c r="AF40" i="11"/>
  <c r="AF39" i="11"/>
  <c r="AF38" i="11"/>
  <c r="AF37" i="11"/>
  <c r="AF36" i="11"/>
  <c r="AF15" i="11"/>
  <c r="AF14" i="11" s="1"/>
  <c r="AF13" i="11" s="1"/>
  <c r="AG85" i="11"/>
  <c r="AG84" i="11"/>
  <c r="AG83" i="11"/>
  <c r="F83" i="11"/>
  <c r="F84" i="11" s="1"/>
  <c r="F85" i="11" s="1"/>
  <c r="E83" i="11"/>
  <c r="E84" i="11" s="1"/>
  <c r="E85" i="11" s="1"/>
  <c r="D83" i="11"/>
  <c r="D84" i="11" s="1"/>
  <c r="D85" i="11" s="1"/>
  <c r="C83" i="11"/>
  <c r="C84" i="11" s="1"/>
  <c r="C85" i="11" s="1"/>
  <c r="B83" i="11"/>
  <c r="B84" i="11" s="1"/>
  <c r="B85" i="11" s="1"/>
  <c r="AE82" i="11"/>
  <c r="AD82" i="11"/>
  <c r="AC82" i="11"/>
  <c r="AB82" i="11"/>
  <c r="AA82" i="11"/>
  <c r="Z82" i="11"/>
  <c r="Y82" i="11"/>
  <c r="X82" i="11"/>
  <c r="W82" i="11"/>
  <c r="V82" i="11"/>
  <c r="U82" i="11"/>
  <c r="T82" i="11"/>
  <c r="P82" i="11"/>
  <c r="AG81" i="11"/>
  <c r="AG80" i="11"/>
  <c r="AI80" i="11" s="1"/>
  <c r="AJ80" i="11" s="1"/>
  <c r="AG79" i="11"/>
  <c r="AH79" i="11" s="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P78" i="11"/>
  <c r="AG77" i="11"/>
  <c r="AI77" i="11" s="1"/>
  <c r="AJ77" i="11" s="1"/>
  <c r="AG76" i="11"/>
  <c r="AI76" i="11" s="1"/>
  <c r="AJ76" i="11" s="1"/>
  <c r="AG75" i="11"/>
  <c r="AI75" i="11" s="1"/>
  <c r="AJ75" i="11" s="1"/>
  <c r="F75" i="11"/>
  <c r="F76" i="11" s="1"/>
  <c r="F77" i="11" s="1"/>
  <c r="E75" i="11"/>
  <c r="E76" i="11" s="1"/>
  <c r="E77" i="11" s="1"/>
  <c r="D75" i="11"/>
  <c r="D76" i="11" s="1"/>
  <c r="D77" i="11" s="1"/>
  <c r="C75" i="11"/>
  <c r="C76" i="11" s="1"/>
  <c r="C77" i="11" s="1"/>
  <c r="B75" i="11"/>
  <c r="B76" i="11" s="1"/>
  <c r="B77" i="11" s="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P74" i="11"/>
  <c r="AG73" i="11"/>
  <c r="AI73" i="11" s="1"/>
  <c r="AJ73" i="11" s="1"/>
  <c r="AG72" i="11"/>
  <c r="AI72" i="11" s="1"/>
  <c r="AJ72" i="11" s="1"/>
  <c r="F72" i="11"/>
  <c r="F73" i="11" s="1"/>
  <c r="E72" i="11"/>
  <c r="E73" i="11" s="1"/>
  <c r="D72" i="11"/>
  <c r="D73" i="11" s="1"/>
  <c r="C72" i="11"/>
  <c r="C73" i="11" s="1"/>
  <c r="B72" i="11"/>
  <c r="B73" i="11" s="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P71" i="11"/>
  <c r="AG70" i="11"/>
  <c r="AI70" i="11" s="1"/>
  <c r="AJ70" i="11" s="1"/>
  <c r="AG69" i="11"/>
  <c r="AI69" i="11" s="1"/>
  <c r="AJ69" i="11" s="1"/>
  <c r="AG68" i="11"/>
  <c r="AI68" i="11" s="1"/>
  <c r="AJ68" i="11" s="1"/>
  <c r="F68" i="11"/>
  <c r="F69" i="11" s="1"/>
  <c r="F70" i="11" s="1"/>
  <c r="E68" i="11"/>
  <c r="E69" i="11" s="1"/>
  <c r="E70" i="11" s="1"/>
  <c r="D68" i="11"/>
  <c r="D69" i="11" s="1"/>
  <c r="D70" i="11" s="1"/>
  <c r="C68" i="11"/>
  <c r="C69" i="11" s="1"/>
  <c r="C70" i="11" s="1"/>
  <c r="B68" i="11"/>
  <c r="B69" i="11" s="1"/>
  <c r="B70" i="11" s="1"/>
  <c r="AE67" i="11"/>
  <c r="AD67" i="11"/>
  <c r="AC67" i="11"/>
  <c r="AB67" i="11"/>
  <c r="AA67" i="11"/>
  <c r="Z67" i="11"/>
  <c r="Y67" i="11"/>
  <c r="X67" i="11"/>
  <c r="W67" i="11"/>
  <c r="V67" i="11"/>
  <c r="U67" i="11"/>
  <c r="T67" i="11"/>
  <c r="P67" i="11"/>
  <c r="AG66" i="11"/>
  <c r="AI66" i="11" s="1"/>
  <c r="AJ66" i="11" s="1"/>
  <c r="AG65" i="11"/>
  <c r="AI65" i="11" s="1"/>
  <c r="AJ65" i="11" s="1"/>
  <c r="AG64" i="11"/>
  <c r="AI64" i="11" s="1"/>
  <c r="AJ64" i="11" s="1"/>
  <c r="AG63" i="11"/>
  <c r="AI63" i="11" s="1"/>
  <c r="AJ63" i="11" s="1"/>
  <c r="AG62" i="11"/>
  <c r="AI62" i="11" s="1"/>
  <c r="AJ62" i="11" s="1"/>
  <c r="AG61" i="11"/>
  <c r="AI61" i="11" s="1"/>
  <c r="AJ61" i="11" s="1"/>
  <c r="AG60" i="11"/>
  <c r="AI60" i="11" s="1"/>
  <c r="AJ60" i="11" s="1"/>
  <c r="AG59" i="11"/>
  <c r="AI59" i="11" s="1"/>
  <c r="AJ59" i="11" s="1"/>
  <c r="AG58" i="11"/>
  <c r="AI58" i="11" s="1"/>
  <c r="AJ58" i="11" s="1"/>
  <c r="F58" i="11"/>
  <c r="F59" i="11" s="1"/>
  <c r="F60" i="11" s="1"/>
  <c r="F61" i="11" s="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P57" i="11"/>
  <c r="AG56" i="11"/>
  <c r="AI56" i="11" s="1"/>
  <c r="AJ56" i="11" s="1"/>
  <c r="AG55" i="11"/>
  <c r="AI55" i="11" s="1"/>
  <c r="AJ55" i="11" s="1"/>
  <c r="F55" i="11"/>
  <c r="F56" i="11" s="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P54" i="11"/>
  <c r="E54" i="11"/>
  <c r="E55" i="11" s="1"/>
  <c r="E56" i="11" s="1"/>
  <c r="D54" i="11"/>
  <c r="D55" i="11" s="1"/>
  <c r="D56" i="11" s="1"/>
  <c r="C54" i="11"/>
  <c r="C55" i="11" s="1"/>
  <c r="C56" i="11" s="1"/>
  <c r="B54" i="11"/>
  <c r="B55" i="11" s="1"/>
  <c r="B56" i="11" s="1"/>
  <c r="AG53" i="11"/>
  <c r="AH53" i="11" s="1"/>
  <c r="AG52" i="11"/>
  <c r="AG51" i="11"/>
  <c r="AI51" i="11" s="1"/>
  <c r="AG50" i="11"/>
  <c r="AH50" i="11" s="1"/>
  <c r="AG49" i="11"/>
  <c r="AI49" i="11" s="1"/>
  <c r="AJ49" i="11" s="1"/>
  <c r="AG48" i="11"/>
  <c r="R48" i="11" s="1"/>
  <c r="F48" i="11"/>
  <c r="F49" i="11" s="1"/>
  <c r="F50" i="11" s="1"/>
  <c r="F51" i="11" s="1"/>
  <c r="F52" i="11" s="1"/>
  <c r="F53" i="11" s="1"/>
  <c r="E48" i="11"/>
  <c r="E49" i="11" s="1"/>
  <c r="E50" i="11" s="1"/>
  <c r="E51" i="11" s="1"/>
  <c r="E52" i="11" s="1"/>
  <c r="D48" i="11"/>
  <c r="D49" i="11" s="1"/>
  <c r="D50" i="11" s="1"/>
  <c r="D51" i="11" s="1"/>
  <c r="D52" i="11" s="1"/>
  <c r="C48" i="11"/>
  <c r="C49" i="11" s="1"/>
  <c r="C50" i="11" s="1"/>
  <c r="C51" i="11" s="1"/>
  <c r="C52" i="11" s="1"/>
  <c r="B48" i="11"/>
  <c r="B49" i="11" s="1"/>
  <c r="B50" i="11" s="1"/>
  <c r="B51" i="11" s="1"/>
  <c r="B52" i="11" s="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P47" i="11"/>
  <c r="AG46" i="11"/>
  <c r="AI46" i="11" s="1"/>
  <c r="AJ46" i="11" s="1"/>
  <c r="AG45" i="11"/>
  <c r="AG44" i="11"/>
  <c r="AI44" i="11" s="1"/>
  <c r="AJ44" i="11" s="1"/>
  <c r="AG43" i="11"/>
  <c r="AH43" i="11" s="1"/>
  <c r="AG42" i="11"/>
  <c r="AH42" i="11" s="1"/>
  <c r="AG41" i="11"/>
  <c r="AG40" i="11"/>
  <c r="AI40" i="11" s="1"/>
  <c r="AJ40" i="11" s="1"/>
  <c r="AG39" i="11"/>
  <c r="AH39" i="11" s="1"/>
  <c r="AG38" i="11"/>
  <c r="AH38" i="11" s="1"/>
  <c r="AG37" i="11"/>
  <c r="AG36" i="11"/>
  <c r="AI36" i="11" s="1"/>
  <c r="AJ36" i="11" s="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T34" i="11" s="1"/>
  <c r="P35" i="11"/>
  <c r="AG33" i="11"/>
  <c r="AH33" i="11" s="1"/>
  <c r="AH32" i="11" s="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P32" i="11"/>
  <c r="Y31" i="11"/>
  <c r="AG31" i="11" s="1"/>
  <c r="AI31" i="11" s="1"/>
  <c r="AJ31" i="11" s="1"/>
  <c r="Y30" i="11"/>
  <c r="AG30" i="11" s="1"/>
  <c r="R30" i="11" s="1"/>
  <c r="AE29" i="11"/>
  <c r="AD29" i="11"/>
  <c r="AC29" i="11"/>
  <c r="AB29" i="11"/>
  <c r="AA29" i="11"/>
  <c r="Z29" i="11"/>
  <c r="X29" i="11"/>
  <c r="W29" i="11"/>
  <c r="V29" i="11"/>
  <c r="U29" i="11"/>
  <c r="T29" i="11"/>
  <c r="P29" i="11"/>
  <c r="Y28" i="11"/>
  <c r="AG28" i="11" s="1"/>
  <c r="AI28" i="11" s="1"/>
  <c r="AJ28" i="11" s="1"/>
  <c r="Y27" i="11"/>
  <c r="AG27" i="11" s="1"/>
  <c r="AI27" i="11" s="1"/>
  <c r="AJ27" i="11" s="1"/>
  <c r="Y26" i="11"/>
  <c r="AG26" i="11" s="1"/>
  <c r="AI26" i="11" s="1"/>
  <c r="AJ26" i="11" s="1"/>
  <c r="Y25" i="11"/>
  <c r="AG25" i="11" s="1"/>
  <c r="AI25" i="11" s="1"/>
  <c r="AJ25" i="11" s="1"/>
  <c r="R25" i="11"/>
  <c r="Y24" i="11"/>
  <c r="AG24" i="11" s="1"/>
  <c r="AI24" i="11" s="1"/>
  <c r="AJ24" i="11" s="1"/>
  <c r="Y23" i="11"/>
  <c r="AG23" i="11" s="1"/>
  <c r="AI23" i="11" s="1"/>
  <c r="AJ23" i="11" s="1"/>
  <c r="Y22" i="11"/>
  <c r="AG22" i="11" s="1"/>
  <c r="AI22" i="11" s="1"/>
  <c r="AJ22" i="11" s="1"/>
  <c r="Y21" i="11"/>
  <c r="AG21" i="11" s="1"/>
  <c r="AI21" i="11" s="1"/>
  <c r="AJ21" i="11" s="1"/>
  <c r="Y20" i="11"/>
  <c r="AG20" i="11" s="1"/>
  <c r="AH20" i="11" s="1"/>
  <c r="AE19" i="11"/>
  <c r="AD19" i="11"/>
  <c r="AC19" i="11"/>
  <c r="AB19" i="11"/>
  <c r="AB18" i="11" s="1"/>
  <c r="AB17" i="11" s="1"/>
  <c r="AA19" i="11"/>
  <c r="Z19" i="11"/>
  <c r="X19" i="11"/>
  <c r="W19" i="11"/>
  <c r="W18" i="11" s="1"/>
  <c r="W17" i="11" s="1"/>
  <c r="V19" i="11"/>
  <c r="U19" i="11"/>
  <c r="T19" i="11"/>
  <c r="P19" i="11"/>
  <c r="AG15" i="11"/>
  <c r="R15" i="11" s="1"/>
  <c r="AE14" i="11"/>
  <c r="AE13" i="11" s="1"/>
  <c r="AD14" i="11"/>
  <c r="AD13" i="11" s="1"/>
  <c r="AC14" i="11"/>
  <c r="AC13" i="11" s="1"/>
  <c r="AB14" i="11"/>
  <c r="AB13" i="11" s="1"/>
  <c r="AA14" i="11"/>
  <c r="AA13" i="11" s="1"/>
  <c r="Z14" i="11"/>
  <c r="Z13" i="11" s="1"/>
  <c r="Y14" i="11"/>
  <c r="X14" i="11"/>
  <c r="W14" i="11"/>
  <c r="W13" i="11" s="1"/>
  <c r="V14" i="11"/>
  <c r="V13" i="11" s="1"/>
  <c r="U14" i="11"/>
  <c r="U13" i="11" s="1"/>
  <c r="T14" i="11"/>
  <c r="T13" i="11" s="1"/>
  <c r="P14" i="11"/>
  <c r="Y13" i="11"/>
  <c r="X13" i="11"/>
  <c r="T18" i="11" l="1"/>
  <c r="T17" i="11" s="1"/>
  <c r="X18" i="11"/>
  <c r="X17" i="11" s="1"/>
  <c r="AC18" i="11"/>
  <c r="AC17" i="11" s="1"/>
  <c r="AF78" i="11"/>
  <c r="R27" i="11"/>
  <c r="R31" i="11"/>
  <c r="AE34" i="11"/>
  <c r="Y34" i="11"/>
  <c r="Y16" i="11" s="1"/>
  <c r="AF26" i="11"/>
  <c r="R23" i="11"/>
  <c r="AA18" i="11"/>
  <c r="AA17" i="11" s="1"/>
  <c r="AE18" i="11"/>
  <c r="AE17" i="11" s="1"/>
  <c r="AE16" i="11" s="1"/>
  <c r="AH31" i="11"/>
  <c r="Z18" i="11"/>
  <c r="Z17" i="11" s="1"/>
  <c r="R46" i="11"/>
  <c r="T16" i="11"/>
  <c r="V34" i="11"/>
  <c r="AH49" i="11"/>
  <c r="AF31" i="11"/>
  <c r="AF47" i="11"/>
  <c r="AF57" i="11"/>
  <c r="Z34" i="11"/>
  <c r="AI39" i="11"/>
  <c r="AJ39" i="11" s="1"/>
  <c r="AI43" i="11"/>
  <c r="AJ43" i="11" s="1"/>
  <c r="AG14" i="11"/>
  <c r="AG13" i="11" s="1"/>
  <c r="AI15" i="11"/>
  <c r="AJ15" i="11" s="1"/>
  <c r="AD18" i="11"/>
  <c r="AD17" i="11" s="1"/>
  <c r="R22" i="11"/>
  <c r="AH23" i="11"/>
  <c r="AH25" i="11"/>
  <c r="AH27" i="11"/>
  <c r="U18" i="11"/>
  <c r="U17" i="11" s="1"/>
  <c r="Y29" i="11"/>
  <c r="AI38" i="11"/>
  <c r="AJ38" i="11" s="1"/>
  <c r="AI42" i="11"/>
  <c r="AJ42" i="11" s="1"/>
  <c r="AF35" i="11"/>
  <c r="AF67" i="11"/>
  <c r="P18" i="11"/>
  <c r="P17" i="11" s="1"/>
  <c r="AI14" i="11"/>
  <c r="AJ14" i="11" s="1"/>
  <c r="AH15" i="11"/>
  <c r="AD34" i="11"/>
  <c r="V18" i="11"/>
  <c r="V17" i="11" s="1"/>
  <c r="X34" i="11"/>
  <c r="X16" i="11" s="1"/>
  <c r="AB34" i="11"/>
  <c r="R39" i="11"/>
  <c r="AH40" i="11"/>
  <c r="R43" i="11"/>
  <c r="AH44" i="11"/>
  <c r="AH46" i="11"/>
  <c r="R49" i="11"/>
  <c r="AI50" i="11"/>
  <c r="AJ50" i="11" s="1"/>
  <c r="W34" i="11"/>
  <c r="AA34" i="11"/>
  <c r="AF22" i="11"/>
  <c r="AF54" i="11"/>
  <c r="AF74" i="11"/>
  <c r="L59" i="14"/>
  <c r="K59" i="14"/>
  <c r="AA16" i="11"/>
  <c r="AB16" i="11"/>
  <c r="P13" i="11"/>
  <c r="Q13" i="11" s="1"/>
  <c r="R14" i="11"/>
  <c r="Y19" i="11"/>
  <c r="Y18" i="11" s="1"/>
  <c r="Y17" i="11" s="1"/>
  <c r="R21" i="11"/>
  <c r="R33" i="11"/>
  <c r="R32" i="11" s="1"/>
  <c r="R38" i="11"/>
  <c r="R42" i="11"/>
  <c r="AH48" i="11"/>
  <c r="R50" i="11"/>
  <c r="AH56" i="11"/>
  <c r="AH59" i="11"/>
  <c r="AH61" i="11"/>
  <c r="AH63" i="11"/>
  <c r="AH65" i="11"/>
  <c r="AG67" i="11"/>
  <c r="AH67" i="11" s="1"/>
  <c r="AH68" i="11"/>
  <c r="AH70" i="11"/>
  <c r="AH73" i="11"/>
  <c r="AH76" i="11"/>
  <c r="R79" i="11"/>
  <c r="AH80" i="11"/>
  <c r="AF23" i="11"/>
  <c r="AF27" i="11"/>
  <c r="W16" i="11"/>
  <c r="AI48" i="11"/>
  <c r="AJ48" i="11" s="1"/>
  <c r="AF20" i="11"/>
  <c r="AF24" i="11"/>
  <c r="AF28" i="11"/>
  <c r="AH13" i="11"/>
  <c r="R13" i="11" s="1"/>
  <c r="AH21" i="11"/>
  <c r="R29" i="11"/>
  <c r="AI33" i="11"/>
  <c r="AJ33" i="11" s="1"/>
  <c r="AH36" i="11"/>
  <c r="U34" i="11"/>
  <c r="AG54" i="11"/>
  <c r="AH55" i="11"/>
  <c r="AG57" i="11"/>
  <c r="AI57" i="11" s="1"/>
  <c r="AJ57" i="11" s="1"/>
  <c r="AH58" i="11"/>
  <c r="AH60" i="11"/>
  <c r="AH62" i="11"/>
  <c r="AH64" i="11"/>
  <c r="AH66" i="11"/>
  <c r="AH69" i="11"/>
  <c r="AG71" i="11"/>
  <c r="AH71" i="11" s="1"/>
  <c r="AH72" i="11"/>
  <c r="AG74" i="11"/>
  <c r="AH74" i="11" s="1"/>
  <c r="AH75" i="11"/>
  <c r="AH77" i="11"/>
  <c r="AI79" i="11"/>
  <c r="AJ79" i="11" s="1"/>
  <c r="AF21" i="11"/>
  <c r="AF25" i="11"/>
  <c r="AF30" i="11"/>
  <c r="Q15" i="13"/>
  <c r="AC34" i="11"/>
  <c r="AC16" i="11" s="1"/>
  <c r="V16" i="11"/>
  <c r="Z16" i="11"/>
  <c r="C57" i="11"/>
  <c r="C58" i="11" s="1"/>
  <c r="C59" i="11" s="1"/>
  <c r="C60" i="11" s="1"/>
  <c r="C61" i="11" s="1"/>
  <c r="C53" i="11"/>
  <c r="B57" i="11"/>
  <c r="B58" i="11" s="1"/>
  <c r="B59" i="11" s="1"/>
  <c r="B60" i="11" s="1"/>
  <c r="B61" i="11" s="1"/>
  <c r="B53" i="11"/>
  <c r="Q15" i="11"/>
  <c r="S15" i="11" s="1"/>
  <c r="E57" i="11"/>
  <c r="E58" i="11" s="1"/>
  <c r="E59" i="11" s="1"/>
  <c r="E60" i="11" s="1"/>
  <c r="E61" i="11" s="1"/>
  <c r="E53" i="11"/>
  <c r="Q14" i="11"/>
  <c r="AH14" i="11"/>
  <c r="AH24" i="11"/>
  <c r="R26" i="11"/>
  <c r="AH28" i="11"/>
  <c r="AI41" i="11"/>
  <c r="AJ41" i="11" s="1"/>
  <c r="R41" i="11"/>
  <c r="AH41" i="11"/>
  <c r="AG19" i="11"/>
  <c r="AI19" i="11" s="1"/>
  <c r="AJ19" i="11" s="1"/>
  <c r="AI20" i="11"/>
  <c r="AJ20" i="11" s="1"/>
  <c r="AI13" i="11"/>
  <c r="AJ13" i="11" s="1"/>
  <c r="AG29" i="11"/>
  <c r="AI30" i="11"/>
  <c r="AI84" i="11"/>
  <c r="AJ84" i="11" s="1"/>
  <c r="R84" i="11"/>
  <c r="AH84" i="11"/>
  <c r="AG82" i="11"/>
  <c r="AI54" i="11"/>
  <c r="AJ54" i="11" s="1"/>
  <c r="AH54" i="11"/>
  <c r="P34" i="11"/>
  <c r="R20" i="11"/>
  <c r="AH22" i="11"/>
  <c r="R24" i="11"/>
  <c r="AH26" i="11"/>
  <c r="R28" i="11"/>
  <c r="AH30" i="11"/>
  <c r="AH29" i="11" s="1"/>
  <c r="AI37" i="11"/>
  <c r="AJ37" i="11" s="1"/>
  <c r="R37" i="11"/>
  <c r="AG35" i="11"/>
  <c r="AH37" i="11"/>
  <c r="AI45" i="11"/>
  <c r="AJ45" i="11" s="1"/>
  <c r="R45" i="11"/>
  <c r="AH45" i="11"/>
  <c r="D57" i="11"/>
  <c r="D58" i="11" s="1"/>
  <c r="D59" i="11" s="1"/>
  <c r="D60" i="11" s="1"/>
  <c r="D61" i="11" s="1"/>
  <c r="D53" i="11"/>
  <c r="AI52" i="11"/>
  <c r="AJ52" i="11" s="1"/>
  <c r="R52" i="11"/>
  <c r="AH52" i="11"/>
  <c r="AI53" i="11"/>
  <c r="AJ53" i="11" s="1"/>
  <c r="R53" i="11"/>
  <c r="AI81" i="11"/>
  <c r="AJ81" i="11" s="1"/>
  <c r="R81" i="11"/>
  <c r="AH81" i="11"/>
  <c r="AI83" i="11"/>
  <c r="AJ83" i="11" s="1"/>
  <c r="R83" i="11"/>
  <c r="AH83" i="11"/>
  <c r="R54" i="11"/>
  <c r="AI82" i="11"/>
  <c r="AJ82" i="11" s="1"/>
  <c r="AG32" i="11"/>
  <c r="R36" i="11"/>
  <c r="R40" i="11"/>
  <c r="R44" i="11"/>
  <c r="AG47" i="11"/>
  <c r="F65" i="11"/>
  <c r="F62" i="11"/>
  <c r="AI85" i="11"/>
  <c r="AJ85" i="11" s="1"/>
  <c r="R85" i="11"/>
  <c r="AH85" i="11"/>
  <c r="R55" i="11"/>
  <c r="R56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2" i="11"/>
  <c r="R73" i="11"/>
  <c r="R74" i="11"/>
  <c r="R75" i="11"/>
  <c r="R76" i="11"/>
  <c r="R77" i="11"/>
  <c r="AG78" i="11"/>
  <c r="AI78" i="11" s="1"/>
  <c r="AJ78" i="11" s="1"/>
  <c r="R80" i="11"/>
  <c r="I94" i="10"/>
  <c r="I97" i="10" s="1"/>
  <c r="A88" i="10"/>
  <c r="J75" i="10"/>
  <c r="J99" i="10" s="1"/>
  <c r="I71" i="10"/>
  <c r="C71" i="10"/>
  <c r="I70" i="10"/>
  <c r="C70" i="10"/>
  <c r="I69" i="10"/>
  <c r="C69" i="10"/>
  <c r="B68" i="10"/>
  <c r="I66" i="10"/>
  <c r="C66" i="10"/>
  <c r="I65" i="10"/>
  <c r="C65" i="10"/>
  <c r="I64" i="10"/>
  <c r="C64" i="10"/>
  <c r="B63" i="10"/>
  <c r="I61" i="10"/>
  <c r="C61" i="10"/>
  <c r="I60" i="10"/>
  <c r="C60" i="10"/>
  <c r="I59" i="10"/>
  <c r="C59" i="10"/>
  <c r="B58" i="10"/>
  <c r="I56" i="10"/>
  <c r="C56" i="10"/>
  <c r="I55" i="10"/>
  <c r="C55" i="10"/>
  <c r="B54" i="10"/>
  <c r="I52" i="10"/>
  <c r="C52" i="10"/>
  <c r="I51" i="10"/>
  <c r="C51" i="10"/>
  <c r="I50" i="10"/>
  <c r="C50" i="10"/>
  <c r="B49" i="10"/>
  <c r="I47" i="10"/>
  <c r="C47" i="10"/>
  <c r="I46" i="10"/>
  <c r="C46" i="10"/>
  <c r="I45" i="10"/>
  <c r="C45" i="10"/>
  <c r="I44" i="10"/>
  <c r="C44" i="10"/>
  <c r="I43" i="10"/>
  <c r="C43" i="10"/>
  <c r="I42" i="10"/>
  <c r="C42" i="10"/>
  <c r="I41" i="10"/>
  <c r="C41" i="10"/>
  <c r="I40" i="10"/>
  <c r="C40" i="10"/>
  <c r="I39" i="10"/>
  <c r="I38" i="10" s="1"/>
  <c r="C39" i="10"/>
  <c r="B38" i="10"/>
  <c r="I36" i="10"/>
  <c r="C36" i="10"/>
  <c r="I35" i="10"/>
  <c r="C35" i="10"/>
  <c r="B34" i="10"/>
  <c r="I33" i="10"/>
  <c r="I32" i="10"/>
  <c r="C32" i="10"/>
  <c r="I31" i="10"/>
  <c r="C31" i="10"/>
  <c r="I30" i="10"/>
  <c r="C30" i="10"/>
  <c r="I29" i="10"/>
  <c r="C29" i="10"/>
  <c r="I28" i="10"/>
  <c r="C28" i="10"/>
  <c r="I27" i="10"/>
  <c r="C27" i="10"/>
  <c r="B26" i="10"/>
  <c r="I24" i="10"/>
  <c r="C24" i="10"/>
  <c r="I23" i="10"/>
  <c r="C23" i="10"/>
  <c r="I22" i="10"/>
  <c r="C22" i="10"/>
  <c r="I21" i="10"/>
  <c r="C21" i="10"/>
  <c r="I20" i="10"/>
  <c r="C20" i="10"/>
  <c r="I19" i="10"/>
  <c r="C19" i="10"/>
  <c r="I18" i="10"/>
  <c r="C18" i="10"/>
  <c r="I17" i="10"/>
  <c r="C17" i="10"/>
  <c r="I16" i="10"/>
  <c r="C16" i="10"/>
  <c r="I15" i="10"/>
  <c r="C15" i="10"/>
  <c r="I14" i="10"/>
  <c r="I13" i="10" s="1"/>
  <c r="C14" i="10"/>
  <c r="B13" i="10"/>
  <c r="I10" i="10"/>
  <c r="A5" i="10"/>
  <c r="A89" i="10" s="1"/>
  <c r="R71" i="11" l="1"/>
  <c r="AF34" i="11"/>
  <c r="AD16" i="11"/>
  <c r="U16" i="11"/>
  <c r="AF29" i="11"/>
  <c r="S14" i="11"/>
  <c r="AI71" i="11"/>
  <c r="AJ71" i="11" s="1"/>
  <c r="AI32" i="11"/>
  <c r="AJ32" i="11" s="1"/>
  <c r="AF19" i="11"/>
  <c r="AF18" i="11" s="1"/>
  <c r="AF17" i="11" s="1"/>
  <c r="AF16" i="11" s="1"/>
  <c r="R57" i="11"/>
  <c r="AH57" i="11"/>
  <c r="AI74" i="11"/>
  <c r="AJ74" i="11" s="1"/>
  <c r="AI67" i="11"/>
  <c r="AJ67" i="11" s="1"/>
  <c r="S13" i="11"/>
  <c r="F66" i="11"/>
  <c r="F63" i="11"/>
  <c r="F64" i="11" s="1"/>
  <c r="P16" i="11"/>
  <c r="R82" i="11"/>
  <c r="AH82" i="11"/>
  <c r="AJ30" i="11"/>
  <c r="AI29" i="11"/>
  <c r="AJ29" i="11" s="1"/>
  <c r="AG18" i="11"/>
  <c r="AH19" i="11"/>
  <c r="B65" i="11"/>
  <c r="B62" i="11"/>
  <c r="R78" i="11"/>
  <c r="AH78" i="11"/>
  <c r="D65" i="11"/>
  <c r="D62" i="11"/>
  <c r="AI47" i="11"/>
  <c r="AJ47" i="11" s="1"/>
  <c r="R47" i="11"/>
  <c r="AH47" i="11"/>
  <c r="AH35" i="11"/>
  <c r="AG34" i="11"/>
  <c r="AI34" i="11" s="1"/>
  <c r="AJ34" i="11" s="1"/>
  <c r="AI35" i="11"/>
  <c r="AJ35" i="11" s="1"/>
  <c r="R35" i="11"/>
  <c r="R19" i="11"/>
  <c r="R18" i="11" s="1"/>
  <c r="R17" i="11" s="1"/>
  <c r="E65" i="11"/>
  <c r="E62" i="11"/>
  <c r="C65" i="11"/>
  <c r="C62" i="11"/>
  <c r="I34" i="10"/>
  <c r="I58" i="10"/>
  <c r="I26" i="10"/>
  <c r="I49" i="10"/>
  <c r="I54" i="10"/>
  <c r="I63" i="10"/>
  <c r="I68" i="10"/>
  <c r="C66" i="11" l="1"/>
  <c r="C63" i="11"/>
  <c r="C64" i="11" s="1"/>
  <c r="B66" i="11"/>
  <c r="B63" i="11"/>
  <c r="B64" i="11" s="1"/>
  <c r="Q79" i="11"/>
  <c r="Q80" i="11"/>
  <c r="S80" i="11" s="1"/>
  <c r="Q85" i="11"/>
  <c r="S85" i="11" s="1"/>
  <c r="Q84" i="11"/>
  <c r="S84" i="11" s="1"/>
  <c r="Q83" i="11"/>
  <c r="Q81" i="11"/>
  <c r="S81" i="11" s="1"/>
  <c r="Q53" i="11"/>
  <c r="S53" i="11" s="1"/>
  <c r="Q43" i="11"/>
  <c r="S43" i="11" s="1"/>
  <c r="Q39" i="11"/>
  <c r="S39" i="11" s="1"/>
  <c r="Q33" i="11"/>
  <c r="Q31" i="11"/>
  <c r="S31" i="11" s="1"/>
  <c r="Q30" i="11"/>
  <c r="Q28" i="11"/>
  <c r="S28" i="11" s="1"/>
  <c r="Q27" i="11"/>
  <c r="S27" i="11" s="1"/>
  <c r="Q26" i="11"/>
  <c r="S26" i="11" s="1"/>
  <c r="Q25" i="11"/>
  <c r="S25" i="11" s="1"/>
  <c r="Q24" i="11"/>
  <c r="S24" i="11" s="1"/>
  <c r="Q23" i="11"/>
  <c r="S23" i="11" s="1"/>
  <c r="Q22" i="11"/>
  <c r="S22" i="11" s="1"/>
  <c r="Q21" i="11"/>
  <c r="S21" i="11" s="1"/>
  <c r="Q20" i="11"/>
  <c r="Q56" i="11"/>
  <c r="S56" i="11" s="1"/>
  <c r="Q55" i="11"/>
  <c r="Q44" i="11"/>
  <c r="S44" i="11" s="1"/>
  <c r="Q40" i="11"/>
  <c r="S40" i="11" s="1"/>
  <c r="Q36" i="11"/>
  <c r="Q52" i="11"/>
  <c r="S52" i="11" s="1"/>
  <c r="Q45" i="11"/>
  <c r="S45" i="11" s="1"/>
  <c r="Q41" i="11"/>
  <c r="S41" i="11" s="1"/>
  <c r="Q37" i="11"/>
  <c r="S37" i="11" s="1"/>
  <c r="Q77" i="11"/>
  <c r="S77" i="11" s="1"/>
  <c r="Q69" i="11"/>
  <c r="S69" i="11" s="1"/>
  <c r="Q63" i="11"/>
  <c r="S63" i="11" s="1"/>
  <c r="Q59" i="11"/>
  <c r="S59" i="11" s="1"/>
  <c r="Q51" i="11"/>
  <c r="S51" i="11" s="1"/>
  <c r="Q68" i="11"/>
  <c r="Q66" i="11"/>
  <c r="S66" i="11" s="1"/>
  <c r="Q58" i="11"/>
  <c r="Q46" i="11"/>
  <c r="S46" i="11" s="1"/>
  <c r="Q72" i="11"/>
  <c r="Q70" i="11"/>
  <c r="S70" i="11" s="1"/>
  <c r="Q64" i="11"/>
  <c r="S64" i="11" s="1"/>
  <c r="Q60" i="11"/>
  <c r="S60" i="11" s="1"/>
  <c r="Q48" i="11"/>
  <c r="Q42" i="11"/>
  <c r="S42" i="11" s="1"/>
  <c r="Q76" i="11"/>
  <c r="S76" i="11" s="1"/>
  <c r="Q62" i="11"/>
  <c r="S62" i="11" s="1"/>
  <c r="Q75" i="11"/>
  <c r="Q73" i="11"/>
  <c r="S73" i="11" s="1"/>
  <c r="Q65" i="11"/>
  <c r="S65" i="11" s="1"/>
  <c r="Q61" i="11"/>
  <c r="S61" i="11" s="1"/>
  <c r="Q49" i="11"/>
  <c r="S49" i="11" s="1"/>
  <c r="Q50" i="11"/>
  <c r="S50" i="11" s="1"/>
  <c r="Q38" i="11"/>
  <c r="S38" i="11" s="1"/>
  <c r="D66" i="11"/>
  <c r="D63" i="11"/>
  <c r="D64" i="11" s="1"/>
  <c r="E66" i="11"/>
  <c r="E63" i="11"/>
  <c r="E64" i="11" s="1"/>
  <c r="AH34" i="11"/>
  <c r="R34" i="11"/>
  <c r="R16" i="11" s="1"/>
  <c r="AG17" i="11"/>
  <c r="AH18" i="11"/>
  <c r="AI18" i="11"/>
  <c r="AJ18" i="11" s="1"/>
  <c r="I12" i="10"/>
  <c r="I73" i="10" s="1"/>
  <c r="S30" i="11" l="1"/>
  <c r="Q29" i="11"/>
  <c r="S29" i="11" s="1"/>
  <c r="AG16" i="11"/>
  <c r="AH17" i="11"/>
  <c r="AI17" i="11"/>
  <c r="AJ17" i="11" s="1"/>
  <c r="S58" i="11"/>
  <c r="Q57" i="11"/>
  <c r="S57" i="11" s="1"/>
  <c r="S55" i="11"/>
  <c r="Q54" i="11"/>
  <c r="S54" i="11" s="1"/>
  <c r="Q35" i="11"/>
  <c r="S36" i="11"/>
  <c r="S33" i="11"/>
  <c r="Q32" i="11"/>
  <c r="S32" i="11" s="1"/>
  <c r="S75" i="11"/>
  <c r="Q74" i="11"/>
  <c r="S74" i="11" s="1"/>
  <c r="S48" i="11"/>
  <c r="Q47" i="11"/>
  <c r="S47" i="11" s="1"/>
  <c r="S72" i="11"/>
  <c r="Q71" i="11"/>
  <c r="S71" i="11" s="1"/>
  <c r="S68" i="11"/>
  <c r="Q67" i="11"/>
  <c r="S67" i="11" s="1"/>
  <c r="S20" i="11"/>
  <c r="S19" i="11" s="1"/>
  <c r="S18" i="11" s="1"/>
  <c r="S17" i="11" s="1"/>
  <c r="Q19" i="11"/>
  <c r="Q18" i="11" s="1"/>
  <c r="Q17" i="11" s="1"/>
  <c r="S83" i="11"/>
  <c r="Q82" i="11"/>
  <c r="S82" i="11" s="1"/>
  <c r="S79" i="11"/>
  <c r="Q78" i="11"/>
  <c r="S78" i="11" s="1"/>
  <c r="AH16" i="11" l="1"/>
  <c r="AI16" i="11"/>
  <c r="AJ16" i="11" s="1"/>
  <c r="Q34" i="11"/>
  <c r="S34" i="11" s="1"/>
  <c r="S16" i="11" s="1"/>
  <c r="S35" i="11"/>
  <c r="AF85" i="9"/>
  <c r="AF84" i="9"/>
  <c r="AF83" i="9"/>
  <c r="F83" i="9"/>
  <c r="F84" i="9" s="1"/>
  <c r="F85" i="9" s="1"/>
  <c r="E83" i="9"/>
  <c r="E84" i="9" s="1"/>
  <c r="E85" i="9" s="1"/>
  <c r="D83" i="9"/>
  <c r="D84" i="9" s="1"/>
  <c r="D85" i="9" s="1"/>
  <c r="C83" i="9"/>
  <c r="C84" i="9" s="1"/>
  <c r="C85" i="9" s="1"/>
  <c r="B83" i="9"/>
  <c r="B84" i="9" s="1"/>
  <c r="B85" i="9" s="1"/>
  <c r="AE82" i="9"/>
  <c r="AD82" i="9"/>
  <c r="AC82" i="9"/>
  <c r="AB82" i="9"/>
  <c r="AA82" i="9"/>
  <c r="Z82" i="9"/>
  <c r="Y82" i="9"/>
  <c r="X82" i="9"/>
  <c r="W82" i="9"/>
  <c r="V82" i="9"/>
  <c r="U82" i="9"/>
  <c r="T82" i="9"/>
  <c r="P82" i="9"/>
  <c r="AF81" i="9"/>
  <c r="AF80" i="9"/>
  <c r="AH80" i="9" s="1"/>
  <c r="AI80" i="9" s="1"/>
  <c r="AF79" i="9"/>
  <c r="AH79" i="9" s="1"/>
  <c r="AI79" i="9" s="1"/>
  <c r="AE78" i="9"/>
  <c r="AD78" i="9"/>
  <c r="AC78" i="9"/>
  <c r="AB78" i="9"/>
  <c r="AA78" i="9"/>
  <c r="Z78" i="9"/>
  <c r="Y78" i="9"/>
  <c r="X78" i="9"/>
  <c r="W78" i="9"/>
  <c r="V78" i="9"/>
  <c r="U78" i="9"/>
  <c r="T78" i="9"/>
  <c r="P78" i="9"/>
  <c r="AF77" i="9"/>
  <c r="AF76" i="9"/>
  <c r="AG76" i="9" s="1"/>
  <c r="AF75" i="9"/>
  <c r="F75" i="9"/>
  <c r="F76" i="9" s="1"/>
  <c r="F77" i="9" s="1"/>
  <c r="E75" i="9"/>
  <c r="E76" i="9" s="1"/>
  <c r="E77" i="9" s="1"/>
  <c r="D75" i="9"/>
  <c r="D76" i="9" s="1"/>
  <c r="D77" i="9" s="1"/>
  <c r="C75" i="9"/>
  <c r="C76" i="9" s="1"/>
  <c r="C77" i="9" s="1"/>
  <c r="B75" i="9"/>
  <c r="B76" i="9" s="1"/>
  <c r="B77" i="9" s="1"/>
  <c r="AE74" i="9"/>
  <c r="AD74" i="9"/>
  <c r="AC74" i="9"/>
  <c r="AB74" i="9"/>
  <c r="AA74" i="9"/>
  <c r="Z74" i="9"/>
  <c r="Y74" i="9"/>
  <c r="X74" i="9"/>
  <c r="W74" i="9"/>
  <c r="V74" i="9"/>
  <c r="U74" i="9"/>
  <c r="T74" i="9"/>
  <c r="P74" i="9"/>
  <c r="AF73" i="9"/>
  <c r="AF72" i="9"/>
  <c r="F72" i="9"/>
  <c r="F73" i="9" s="1"/>
  <c r="E72" i="9"/>
  <c r="E73" i="9" s="1"/>
  <c r="D72" i="9"/>
  <c r="D73" i="9" s="1"/>
  <c r="C72" i="9"/>
  <c r="C73" i="9" s="1"/>
  <c r="B72" i="9"/>
  <c r="B73" i="9" s="1"/>
  <c r="AE71" i="9"/>
  <c r="AD71" i="9"/>
  <c r="AC71" i="9"/>
  <c r="AB71" i="9"/>
  <c r="AA71" i="9"/>
  <c r="Z71" i="9"/>
  <c r="Y71" i="9"/>
  <c r="X71" i="9"/>
  <c r="W71" i="9"/>
  <c r="V71" i="9"/>
  <c r="U71" i="9"/>
  <c r="T71" i="9"/>
  <c r="P71" i="9"/>
  <c r="AF70" i="9"/>
  <c r="AF69" i="9"/>
  <c r="AG69" i="9" s="1"/>
  <c r="AF68" i="9"/>
  <c r="AG68" i="9" s="1"/>
  <c r="F68" i="9"/>
  <c r="F69" i="9" s="1"/>
  <c r="F70" i="9" s="1"/>
  <c r="E68" i="9"/>
  <c r="E69" i="9" s="1"/>
  <c r="E70" i="9" s="1"/>
  <c r="D68" i="9"/>
  <c r="D69" i="9" s="1"/>
  <c r="D70" i="9" s="1"/>
  <c r="C68" i="9"/>
  <c r="C69" i="9" s="1"/>
  <c r="C70" i="9" s="1"/>
  <c r="B68" i="9"/>
  <c r="B69" i="9" s="1"/>
  <c r="B70" i="9" s="1"/>
  <c r="AE67" i="9"/>
  <c r="AD67" i="9"/>
  <c r="AC67" i="9"/>
  <c r="AB67" i="9"/>
  <c r="AA67" i="9"/>
  <c r="Z67" i="9"/>
  <c r="Y67" i="9"/>
  <c r="X67" i="9"/>
  <c r="W67" i="9"/>
  <c r="V67" i="9"/>
  <c r="U67" i="9"/>
  <c r="T67" i="9"/>
  <c r="P67" i="9"/>
  <c r="AF66" i="9"/>
  <c r="AG66" i="9" s="1"/>
  <c r="AF65" i="9"/>
  <c r="AF64" i="9"/>
  <c r="AF63" i="9"/>
  <c r="AG63" i="9" s="1"/>
  <c r="AF62" i="9"/>
  <c r="AG62" i="9" s="1"/>
  <c r="AF61" i="9"/>
  <c r="AF60" i="9"/>
  <c r="AF59" i="9"/>
  <c r="AF58" i="9"/>
  <c r="AG58" i="9" s="1"/>
  <c r="F58" i="9"/>
  <c r="F59" i="9" s="1"/>
  <c r="F60" i="9" s="1"/>
  <c r="F61" i="9" s="1"/>
  <c r="AE57" i="9"/>
  <c r="AD57" i="9"/>
  <c r="AC57" i="9"/>
  <c r="AB57" i="9"/>
  <c r="AA57" i="9"/>
  <c r="Z57" i="9"/>
  <c r="Y57" i="9"/>
  <c r="X57" i="9"/>
  <c r="W57" i="9"/>
  <c r="V57" i="9"/>
  <c r="U57" i="9"/>
  <c r="T57" i="9"/>
  <c r="P57" i="9"/>
  <c r="AF56" i="9"/>
  <c r="AF55" i="9"/>
  <c r="AG55" i="9" s="1"/>
  <c r="F55" i="9"/>
  <c r="F56" i="9" s="1"/>
  <c r="AE54" i="9"/>
  <c r="AD54" i="9"/>
  <c r="AC54" i="9"/>
  <c r="AB54" i="9"/>
  <c r="AA54" i="9"/>
  <c r="Z54" i="9"/>
  <c r="Y54" i="9"/>
  <c r="X54" i="9"/>
  <c r="W54" i="9"/>
  <c r="V54" i="9"/>
  <c r="U54" i="9"/>
  <c r="T54" i="9"/>
  <c r="P54" i="9"/>
  <c r="E54" i="9"/>
  <c r="E55" i="9" s="1"/>
  <c r="E56" i="9" s="1"/>
  <c r="D54" i="9"/>
  <c r="D55" i="9" s="1"/>
  <c r="D56" i="9" s="1"/>
  <c r="C54" i="9"/>
  <c r="C55" i="9" s="1"/>
  <c r="C56" i="9" s="1"/>
  <c r="B54" i="9"/>
  <c r="B55" i="9" s="1"/>
  <c r="B56" i="9" s="1"/>
  <c r="AF53" i="9"/>
  <c r="AF52" i="9"/>
  <c r="AH52" i="9" s="1"/>
  <c r="AI52" i="9" s="1"/>
  <c r="AF51" i="9"/>
  <c r="AH51" i="9" s="1"/>
  <c r="AF50" i="9"/>
  <c r="AH50" i="9" s="1"/>
  <c r="AI50" i="9" s="1"/>
  <c r="AF49" i="9"/>
  <c r="AH49" i="9" s="1"/>
  <c r="AI49" i="9" s="1"/>
  <c r="R49" i="9"/>
  <c r="AF48" i="9"/>
  <c r="AH48" i="9" s="1"/>
  <c r="AI48" i="9" s="1"/>
  <c r="F48" i="9"/>
  <c r="F49" i="9" s="1"/>
  <c r="F50" i="9" s="1"/>
  <c r="F51" i="9" s="1"/>
  <c r="F52" i="9" s="1"/>
  <c r="F53" i="9" s="1"/>
  <c r="E48" i="9"/>
  <c r="E49" i="9" s="1"/>
  <c r="E50" i="9" s="1"/>
  <c r="E51" i="9" s="1"/>
  <c r="E52" i="9" s="1"/>
  <c r="E57" i="9" s="1"/>
  <c r="E58" i="9" s="1"/>
  <c r="E59" i="9" s="1"/>
  <c r="E60" i="9" s="1"/>
  <c r="E61" i="9" s="1"/>
  <c r="D48" i="9"/>
  <c r="D49" i="9" s="1"/>
  <c r="D50" i="9" s="1"/>
  <c r="D51" i="9" s="1"/>
  <c r="D52" i="9" s="1"/>
  <c r="C48" i="9"/>
  <c r="C49" i="9" s="1"/>
  <c r="C50" i="9" s="1"/>
  <c r="C51" i="9" s="1"/>
  <c r="C52" i="9" s="1"/>
  <c r="B48" i="9"/>
  <c r="B49" i="9" s="1"/>
  <c r="B50" i="9" s="1"/>
  <c r="B51" i="9" s="1"/>
  <c r="B52" i="9" s="1"/>
  <c r="AE47" i="9"/>
  <c r="AD47" i="9"/>
  <c r="AC47" i="9"/>
  <c r="AB47" i="9"/>
  <c r="AA47" i="9"/>
  <c r="Z47" i="9"/>
  <c r="Y47" i="9"/>
  <c r="X47" i="9"/>
  <c r="W47" i="9"/>
  <c r="V47" i="9"/>
  <c r="U47" i="9"/>
  <c r="T47" i="9"/>
  <c r="P47" i="9"/>
  <c r="AF46" i="9"/>
  <c r="AH46" i="9" s="1"/>
  <c r="AI46" i="9" s="1"/>
  <c r="AF45" i="9"/>
  <c r="AH45" i="9" s="1"/>
  <c r="AI45" i="9" s="1"/>
  <c r="AF44" i="9"/>
  <c r="AF43" i="9"/>
  <c r="AG43" i="9" s="1"/>
  <c r="AF42" i="9"/>
  <c r="R42" i="9" s="1"/>
  <c r="AF41" i="9"/>
  <c r="AG41" i="9" s="1"/>
  <c r="AF40" i="9"/>
  <c r="AF39" i="9"/>
  <c r="AG39" i="9" s="1"/>
  <c r="AF38" i="9"/>
  <c r="AH38" i="9" s="1"/>
  <c r="AI38" i="9" s="1"/>
  <c r="AF37" i="9"/>
  <c r="AG37" i="9" s="1"/>
  <c r="AF36" i="9"/>
  <c r="AE35" i="9"/>
  <c r="AD35" i="9"/>
  <c r="AC35" i="9"/>
  <c r="AB35" i="9"/>
  <c r="AA35" i="9"/>
  <c r="Z35" i="9"/>
  <c r="Y35" i="9"/>
  <c r="X35" i="9"/>
  <c r="W35" i="9"/>
  <c r="V35" i="9"/>
  <c r="U35" i="9"/>
  <c r="T35" i="9"/>
  <c r="P35" i="9"/>
  <c r="AF33" i="9"/>
  <c r="AG33" i="9" s="1"/>
  <c r="AG32" i="9" s="1"/>
  <c r="AE32" i="9"/>
  <c r="AD32" i="9"/>
  <c r="AC32" i="9"/>
  <c r="AB32" i="9"/>
  <c r="AA32" i="9"/>
  <c r="Z32" i="9"/>
  <c r="Y32" i="9"/>
  <c r="X32" i="9"/>
  <c r="W32" i="9"/>
  <c r="V32" i="9"/>
  <c r="U32" i="9"/>
  <c r="T32" i="9"/>
  <c r="P32" i="9"/>
  <c r="AF31" i="9"/>
  <c r="AH31" i="9" s="1"/>
  <c r="AF30" i="9"/>
  <c r="AG30" i="9" s="1"/>
  <c r="AE29" i="9"/>
  <c r="AD29" i="9"/>
  <c r="AC29" i="9"/>
  <c r="AB29" i="9"/>
  <c r="AA29" i="9"/>
  <c r="Z29" i="9"/>
  <c r="Y29" i="9"/>
  <c r="X29" i="9"/>
  <c r="W29" i="9"/>
  <c r="V29" i="9"/>
  <c r="U29" i="9"/>
  <c r="T29" i="9"/>
  <c r="P29" i="9"/>
  <c r="AF28" i="9"/>
  <c r="AG28" i="9" s="1"/>
  <c r="AF27" i="9"/>
  <c r="AH27" i="9" s="1"/>
  <c r="AI27" i="9" s="1"/>
  <c r="AF26" i="9"/>
  <c r="AH26" i="9" s="1"/>
  <c r="AI26" i="9" s="1"/>
  <c r="AF25" i="9"/>
  <c r="AG25" i="9" s="1"/>
  <c r="AF24" i="9"/>
  <c r="AG24" i="9" s="1"/>
  <c r="AF23" i="9"/>
  <c r="AH23" i="9" s="1"/>
  <c r="AI23" i="9" s="1"/>
  <c r="AF22" i="9"/>
  <c r="AH22" i="9" s="1"/>
  <c r="AI22" i="9" s="1"/>
  <c r="AF21" i="9"/>
  <c r="AH21" i="9" s="1"/>
  <c r="AI21" i="9" s="1"/>
  <c r="AF20" i="9"/>
  <c r="AG20" i="9" s="1"/>
  <c r="AE19" i="9"/>
  <c r="AD19" i="9"/>
  <c r="AC19" i="9"/>
  <c r="AC18" i="9" s="1"/>
  <c r="AC17" i="9" s="1"/>
  <c r="AB19" i="9"/>
  <c r="AA19" i="9"/>
  <c r="Z19" i="9"/>
  <c r="Y19" i="9"/>
  <c r="Y18" i="9" s="1"/>
  <c r="Y17" i="9" s="1"/>
  <c r="X19" i="9"/>
  <c r="W19" i="9"/>
  <c r="V19" i="9"/>
  <c r="U19" i="9"/>
  <c r="T19" i="9"/>
  <c r="P19" i="9"/>
  <c r="U18" i="9"/>
  <c r="U17" i="9" s="1"/>
  <c r="AF15" i="9"/>
  <c r="AH15" i="9" s="1"/>
  <c r="AI15" i="9" s="1"/>
  <c r="AE14" i="9"/>
  <c r="AE13" i="9" s="1"/>
  <c r="AD14" i="9"/>
  <c r="AC14" i="9"/>
  <c r="AC13" i="9" s="1"/>
  <c r="AB14" i="9"/>
  <c r="AB13" i="9" s="1"/>
  <c r="AA14" i="9"/>
  <c r="AA13" i="9" s="1"/>
  <c r="Z14" i="9"/>
  <c r="Y14" i="9"/>
  <c r="Y13" i="9" s="1"/>
  <c r="X14" i="9"/>
  <c r="X13" i="9" s="1"/>
  <c r="W14" i="9"/>
  <c r="W13" i="9" s="1"/>
  <c r="V14" i="9"/>
  <c r="U14" i="9"/>
  <c r="U13" i="9" s="1"/>
  <c r="T14" i="9"/>
  <c r="T13" i="9" s="1"/>
  <c r="P14" i="9"/>
  <c r="P13" i="9" s="1"/>
  <c r="Q15" i="9" s="1"/>
  <c r="AD13" i="9"/>
  <c r="Z13" i="9"/>
  <c r="V13" i="9"/>
  <c r="AF85" i="8"/>
  <c r="AH85" i="8" s="1"/>
  <c r="AI85" i="8" s="1"/>
  <c r="AF84" i="8"/>
  <c r="AH84" i="8" s="1"/>
  <c r="AI84" i="8" s="1"/>
  <c r="AF83" i="8"/>
  <c r="AH83" i="8" s="1"/>
  <c r="AI83" i="8" s="1"/>
  <c r="F83" i="8"/>
  <c r="F84" i="8" s="1"/>
  <c r="F85" i="8" s="1"/>
  <c r="E83" i="8"/>
  <c r="E84" i="8" s="1"/>
  <c r="E85" i="8" s="1"/>
  <c r="D83" i="8"/>
  <c r="D84" i="8" s="1"/>
  <c r="D85" i="8" s="1"/>
  <c r="C83" i="8"/>
  <c r="C84" i="8" s="1"/>
  <c r="C85" i="8" s="1"/>
  <c r="B83" i="8"/>
  <c r="B84" i="8" s="1"/>
  <c r="B85" i="8" s="1"/>
  <c r="AE82" i="8"/>
  <c r="AD82" i="8"/>
  <c r="AC82" i="8"/>
  <c r="AB82" i="8"/>
  <c r="AA82" i="8"/>
  <c r="Z82" i="8"/>
  <c r="Y82" i="8"/>
  <c r="X82" i="8"/>
  <c r="W82" i="8"/>
  <c r="V82" i="8"/>
  <c r="U82" i="8"/>
  <c r="T82" i="8"/>
  <c r="P82" i="8"/>
  <c r="AF81" i="8"/>
  <c r="AG81" i="8" s="1"/>
  <c r="AF80" i="8"/>
  <c r="AG80" i="8" s="1"/>
  <c r="AF79" i="8"/>
  <c r="AE78" i="8"/>
  <c r="AD78" i="8"/>
  <c r="AC78" i="8"/>
  <c r="AB78" i="8"/>
  <c r="AA78" i="8"/>
  <c r="Z78" i="8"/>
  <c r="Y78" i="8"/>
  <c r="X78" i="8"/>
  <c r="W78" i="8"/>
  <c r="V78" i="8"/>
  <c r="U78" i="8"/>
  <c r="T78" i="8"/>
  <c r="P78" i="8"/>
  <c r="AF77" i="8"/>
  <c r="AF76" i="8"/>
  <c r="AF75" i="8"/>
  <c r="F75" i="8"/>
  <c r="F76" i="8" s="1"/>
  <c r="F77" i="8" s="1"/>
  <c r="E75" i="8"/>
  <c r="E76" i="8" s="1"/>
  <c r="E77" i="8" s="1"/>
  <c r="D75" i="8"/>
  <c r="D76" i="8" s="1"/>
  <c r="D77" i="8" s="1"/>
  <c r="C75" i="8"/>
  <c r="C76" i="8" s="1"/>
  <c r="C77" i="8" s="1"/>
  <c r="B75" i="8"/>
  <c r="B76" i="8" s="1"/>
  <c r="B77" i="8" s="1"/>
  <c r="AE74" i="8"/>
  <c r="AD74" i="8"/>
  <c r="AC74" i="8"/>
  <c r="AB74" i="8"/>
  <c r="AA74" i="8"/>
  <c r="Z74" i="8"/>
  <c r="Y74" i="8"/>
  <c r="X74" i="8"/>
  <c r="W74" i="8"/>
  <c r="V74" i="8"/>
  <c r="U74" i="8"/>
  <c r="T74" i="8"/>
  <c r="P74" i="8"/>
  <c r="AF73" i="8"/>
  <c r="AF72" i="8"/>
  <c r="F72" i="8"/>
  <c r="F73" i="8" s="1"/>
  <c r="E72" i="8"/>
  <c r="E73" i="8" s="1"/>
  <c r="D72" i="8"/>
  <c r="D73" i="8" s="1"/>
  <c r="C72" i="8"/>
  <c r="C73" i="8" s="1"/>
  <c r="B72" i="8"/>
  <c r="B73" i="8" s="1"/>
  <c r="AE71" i="8"/>
  <c r="AD71" i="8"/>
  <c r="AC71" i="8"/>
  <c r="AB71" i="8"/>
  <c r="AA71" i="8"/>
  <c r="Z71" i="8"/>
  <c r="Y71" i="8"/>
  <c r="X71" i="8"/>
  <c r="W71" i="8"/>
  <c r="V71" i="8"/>
  <c r="U71" i="8"/>
  <c r="T71" i="8"/>
  <c r="P71" i="8"/>
  <c r="AF70" i="8"/>
  <c r="AF69" i="8"/>
  <c r="AF68" i="8"/>
  <c r="F68" i="8"/>
  <c r="F69" i="8" s="1"/>
  <c r="F70" i="8" s="1"/>
  <c r="E68" i="8"/>
  <c r="E69" i="8" s="1"/>
  <c r="E70" i="8" s="1"/>
  <c r="D68" i="8"/>
  <c r="D69" i="8" s="1"/>
  <c r="D70" i="8" s="1"/>
  <c r="C68" i="8"/>
  <c r="C69" i="8" s="1"/>
  <c r="C70" i="8" s="1"/>
  <c r="B68" i="8"/>
  <c r="B69" i="8" s="1"/>
  <c r="B70" i="8" s="1"/>
  <c r="AE67" i="8"/>
  <c r="AD67" i="8"/>
  <c r="AC67" i="8"/>
  <c r="AB67" i="8"/>
  <c r="AA67" i="8"/>
  <c r="Z67" i="8"/>
  <c r="Y67" i="8"/>
  <c r="X67" i="8"/>
  <c r="W67" i="8"/>
  <c r="V67" i="8"/>
  <c r="U67" i="8"/>
  <c r="T67" i="8"/>
  <c r="P67" i="8"/>
  <c r="AF66" i="8"/>
  <c r="AF65" i="8"/>
  <c r="AF64" i="8"/>
  <c r="AF63" i="8"/>
  <c r="AF62" i="8"/>
  <c r="AG62" i="8" s="1"/>
  <c r="AF61" i="8"/>
  <c r="AG61" i="8" s="1"/>
  <c r="AF60" i="8"/>
  <c r="AF59" i="8"/>
  <c r="AF58" i="8"/>
  <c r="AG58" i="8" s="1"/>
  <c r="F58" i="8"/>
  <c r="F59" i="8" s="1"/>
  <c r="F60" i="8" s="1"/>
  <c r="F61" i="8" s="1"/>
  <c r="AE57" i="8"/>
  <c r="AD57" i="8"/>
  <c r="AC57" i="8"/>
  <c r="AB57" i="8"/>
  <c r="AA57" i="8"/>
  <c r="Z57" i="8"/>
  <c r="Y57" i="8"/>
  <c r="X57" i="8"/>
  <c r="W57" i="8"/>
  <c r="V57" i="8"/>
  <c r="U57" i="8"/>
  <c r="T57" i="8"/>
  <c r="P57" i="8"/>
  <c r="AF56" i="8"/>
  <c r="AF55" i="8"/>
  <c r="F55" i="8"/>
  <c r="F56" i="8" s="1"/>
  <c r="AE54" i="8"/>
  <c r="AD54" i="8"/>
  <c r="AC54" i="8"/>
  <c r="AB54" i="8"/>
  <c r="AA54" i="8"/>
  <c r="Z54" i="8"/>
  <c r="Y54" i="8"/>
  <c r="X54" i="8"/>
  <c r="W54" i="8"/>
  <c r="V54" i="8"/>
  <c r="U54" i="8"/>
  <c r="T54" i="8"/>
  <c r="P54" i="8"/>
  <c r="E54" i="8"/>
  <c r="E55" i="8" s="1"/>
  <c r="E56" i="8" s="1"/>
  <c r="D54" i="8"/>
  <c r="D55" i="8" s="1"/>
  <c r="D56" i="8" s="1"/>
  <c r="C54" i="8"/>
  <c r="C55" i="8" s="1"/>
  <c r="C56" i="8" s="1"/>
  <c r="B54" i="8"/>
  <c r="B55" i="8" s="1"/>
  <c r="B56" i="8" s="1"/>
  <c r="AF53" i="8"/>
  <c r="AF52" i="8"/>
  <c r="AF51" i="8"/>
  <c r="AH51" i="8" s="1"/>
  <c r="AF50" i="8"/>
  <c r="AG50" i="8" s="1"/>
  <c r="AF49" i="8"/>
  <c r="AG49" i="8" s="1"/>
  <c r="AF48" i="8"/>
  <c r="AG48" i="8" s="1"/>
  <c r="F48" i="8"/>
  <c r="F49" i="8" s="1"/>
  <c r="F50" i="8" s="1"/>
  <c r="F51" i="8" s="1"/>
  <c r="F52" i="8" s="1"/>
  <c r="F53" i="8" s="1"/>
  <c r="E48" i="8"/>
  <c r="E49" i="8" s="1"/>
  <c r="E50" i="8" s="1"/>
  <c r="E51" i="8" s="1"/>
  <c r="E52" i="8" s="1"/>
  <c r="E57" i="8" s="1"/>
  <c r="E58" i="8" s="1"/>
  <c r="E59" i="8" s="1"/>
  <c r="E60" i="8" s="1"/>
  <c r="E61" i="8" s="1"/>
  <c r="D48" i="8"/>
  <c r="D49" i="8" s="1"/>
  <c r="D50" i="8" s="1"/>
  <c r="D51" i="8" s="1"/>
  <c r="D52" i="8" s="1"/>
  <c r="C48" i="8"/>
  <c r="C49" i="8" s="1"/>
  <c r="C50" i="8" s="1"/>
  <c r="C51" i="8" s="1"/>
  <c r="C52" i="8" s="1"/>
  <c r="B48" i="8"/>
  <c r="B49" i="8" s="1"/>
  <c r="B50" i="8" s="1"/>
  <c r="B51" i="8" s="1"/>
  <c r="B52" i="8" s="1"/>
  <c r="B53" i="8" s="1"/>
  <c r="AE47" i="8"/>
  <c r="AD47" i="8"/>
  <c r="AC47" i="8"/>
  <c r="AB47" i="8"/>
  <c r="AA47" i="8"/>
  <c r="Z47" i="8"/>
  <c r="Y47" i="8"/>
  <c r="X47" i="8"/>
  <c r="W47" i="8"/>
  <c r="V47" i="8"/>
  <c r="U47" i="8"/>
  <c r="T47" i="8"/>
  <c r="P47" i="8"/>
  <c r="AF46" i="8"/>
  <c r="AG46" i="8" s="1"/>
  <c r="AF45" i="8"/>
  <c r="AG45" i="8" s="1"/>
  <c r="AF44" i="8"/>
  <c r="AF43" i="8"/>
  <c r="AG43" i="8" s="1"/>
  <c r="AF42" i="8"/>
  <c r="AG42" i="8" s="1"/>
  <c r="AF41" i="8"/>
  <c r="AF40" i="8"/>
  <c r="AF39" i="8"/>
  <c r="AG39" i="8" s="1"/>
  <c r="AF38" i="8"/>
  <c r="AG38" i="8" s="1"/>
  <c r="AF37" i="8"/>
  <c r="AF36" i="8"/>
  <c r="AE35" i="8"/>
  <c r="AD35" i="8"/>
  <c r="AC35" i="8"/>
  <c r="AB35" i="8"/>
  <c r="AA35" i="8"/>
  <c r="Z35" i="8"/>
  <c r="Y35" i="8"/>
  <c r="X35" i="8"/>
  <c r="W35" i="8"/>
  <c r="V35" i="8"/>
  <c r="U35" i="8"/>
  <c r="T35" i="8"/>
  <c r="P35" i="8"/>
  <c r="AF33" i="8"/>
  <c r="R33" i="8" s="1"/>
  <c r="R32" i="8" s="1"/>
  <c r="AE32" i="8"/>
  <c r="AD32" i="8"/>
  <c r="AD18" i="8" s="1"/>
  <c r="AD17" i="8" s="1"/>
  <c r="AC32" i="8"/>
  <c r="AB32" i="8"/>
  <c r="AA32" i="8"/>
  <c r="Z32" i="8"/>
  <c r="Y32" i="8"/>
  <c r="X32" i="8"/>
  <c r="W32" i="8"/>
  <c r="V32" i="8"/>
  <c r="U32" i="8"/>
  <c r="T32" i="8"/>
  <c r="P32" i="8"/>
  <c r="AF31" i="8"/>
  <c r="R31" i="8" s="1"/>
  <c r="AF30" i="8"/>
  <c r="AG30" i="8" s="1"/>
  <c r="AE29" i="8"/>
  <c r="AD29" i="8"/>
  <c r="AC29" i="8"/>
  <c r="AB29" i="8"/>
  <c r="AA29" i="8"/>
  <c r="Z29" i="8"/>
  <c r="Y29" i="8"/>
  <c r="X29" i="8"/>
  <c r="W29" i="8"/>
  <c r="V29" i="8"/>
  <c r="U29" i="8"/>
  <c r="U18" i="8" s="1"/>
  <c r="U17" i="8" s="1"/>
  <c r="T29" i="8"/>
  <c r="P29" i="8"/>
  <c r="AF28" i="8"/>
  <c r="AF27" i="8"/>
  <c r="R27" i="8" s="1"/>
  <c r="AF26" i="8"/>
  <c r="R26" i="8" s="1"/>
  <c r="AF25" i="8"/>
  <c r="AF24" i="8"/>
  <c r="AF23" i="8"/>
  <c r="R23" i="8" s="1"/>
  <c r="AF22" i="8"/>
  <c r="R22" i="8" s="1"/>
  <c r="AF21" i="8"/>
  <c r="AG21" i="8" s="1"/>
  <c r="AF20" i="8"/>
  <c r="AE19" i="8"/>
  <c r="AD19" i="8"/>
  <c r="AC19" i="8"/>
  <c r="AB19" i="8"/>
  <c r="AA19" i="8"/>
  <c r="Z19" i="8"/>
  <c r="Y19" i="8"/>
  <c r="X19" i="8"/>
  <c r="W19" i="8"/>
  <c r="V19" i="8"/>
  <c r="U19" i="8"/>
  <c r="T19" i="8"/>
  <c r="P19" i="8"/>
  <c r="AF15" i="8"/>
  <c r="R15" i="8" s="1"/>
  <c r="AE14" i="8"/>
  <c r="AE13" i="8" s="1"/>
  <c r="AD14" i="8"/>
  <c r="AD13" i="8" s="1"/>
  <c r="AC14" i="8"/>
  <c r="AC13" i="8" s="1"/>
  <c r="AB14" i="8"/>
  <c r="AB13" i="8" s="1"/>
  <c r="AA14" i="8"/>
  <c r="AA13" i="8" s="1"/>
  <c r="Z14" i="8"/>
  <c r="Z13" i="8" s="1"/>
  <c r="Y14" i="8"/>
  <c r="Y13" i="8" s="1"/>
  <c r="X14" i="8"/>
  <c r="X13" i="8" s="1"/>
  <c r="W14" i="8"/>
  <c r="W13" i="8" s="1"/>
  <c r="V14" i="8"/>
  <c r="V13" i="8" s="1"/>
  <c r="U14" i="8"/>
  <c r="U13" i="8" s="1"/>
  <c r="T14" i="8"/>
  <c r="T13" i="8" s="1"/>
  <c r="P14" i="8"/>
  <c r="P13" i="8" s="1"/>
  <c r="Q14" i="8" s="1"/>
  <c r="AH25" i="9" l="1"/>
  <c r="AI25" i="9" s="1"/>
  <c r="V34" i="9"/>
  <c r="W18" i="9"/>
  <c r="W17" i="9" s="1"/>
  <c r="AA18" i="9"/>
  <c r="AA17" i="9" s="1"/>
  <c r="AA16" i="9" s="1"/>
  <c r="AE18" i="9"/>
  <c r="AE17" i="9" s="1"/>
  <c r="W34" i="9"/>
  <c r="AA34" i="9"/>
  <c r="AE34" i="9"/>
  <c r="R46" i="9"/>
  <c r="R48" i="9"/>
  <c r="AD34" i="9"/>
  <c r="V18" i="8"/>
  <c r="V17" i="8" s="1"/>
  <c r="Z18" i="8"/>
  <c r="Z17" i="8" s="1"/>
  <c r="R50" i="8"/>
  <c r="AA18" i="8"/>
  <c r="AA17" i="8" s="1"/>
  <c r="AG26" i="8"/>
  <c r="AF71" i="8"/>
  <c r="AH33" i="9"/>
  <c r="AH32" i="9" s="1"/>
  <c r="AI32" i="9" s="1"/>
  <c r="AH39" i="9"/>
  <c r="AI39" i="9" s="1"/>
  <c r="AG52" i="9"/>
  <c r="AG80" i="9"/>
  <c r="AE18" i="8"/>
  <c r="AE17" i="8" s="1"/>
  <c r="W18" i="8"/>
  <c r="W17" i="8" s="1"/>
  <c r="AG21" i="9"/>
  <c r="Z34" i="9"/>
  <c r="AG48" i="9"/>
  <c r="R80" i="9"/>
  <c r="AH24" i="9"/>
  <c r="AI24" i="9" s="1"/>
  <c r="AG38" i="9"/>
  <c r="AG50" i="9"/>
  <c r="AG79" i="9"/>
  <c r="Y18" i="8"/>
  <c r="Y17" i="8" s="1"/>
  <c r="AC18" i="8"/>
  <c r="AC17" i="8" s="1"/>
  <c r="AG27" i="8"/>
  <c r="R21" i="9"/>
  <c r="AG27" i="9"/>
  <c r="AH30" i="9"/>
  <c r="AI30" i="9" s="1"/>
  <c r="R33" i="9"/>
  <c r="R32" i="9" s="1"/>
  <c r="R39" i="9"/>
  <c r="AG46" i="9"/>
  <c r="AG49" i="9"/>
  <c r="AH50" i="8"/>
  <c r="AI50" i="8" s="1"/>
  <c r="AE34" i="8"/>
  <c r="R24" i="9"/>
  <c r="R38" i="9"/>
  <c r="R50" i="9"/>
  <c r="AF57" i="9"/>
  <c r="AG57" i="9" s="1"/>
  <c r="R79" i="9"/>
  <c r="AF29" i="8"/>
  <c r="R48" i="8"/>
  <c r="AH49" i="8"/>
  <c r="AI49" i="8" s="1"/>
  <c r="AF82" i="8"/>
  <c r="R82" i="8" s="1"/>
  <c r="AF14" i="9"/>
  <c r="R14" i="9" s="1"/>
  <c r="AH20" i="9"/>
  <c r="AI20" i="9" s="1"/>
  <c r="AG23" i="9"/>
  <c r="R25" i="9"/>
  <c r="R28" i="9"/>
  <c r="R30" i="9"/>
  <c r="T18" i="9"/>
  <c r="T17" i="9" s="1"/>
  <c r="X18" i="9"/>
  <c r="X17" i="9" s="1"/>
  <c r="AB18" i="9"/>
  <c r="AB17" i="9" s="1"/>
  <c r="AF32" i="9"/>
  <c r="AG42" i="9"/>
  <c r="AH43" i="9"/>
  <c r="AI43" i="9" s="1"/>
  <c r="AG45" i="9"/>
  <c r="AG59" i="9"/>
  <c r="T34" i="9"/>
  <c r="X34" i="9"/>
  <c r="AB34" i="9"/>
  <c r="U34" i="9"/>
  <c r="U16" i="9" s="1"/>
  <c r="Y34" i="9"/>
  <c r="Y16" i="9" s="1"/>
  <c r="AC34" i="9"/>
  <c r="AC16" i="9" s="1"/>
  <c r="W16" i="9"/>
  <c r="AH42" i="9"/>
  <c r="AI42" i="9" s="1"/>
  <c r="AE16" i="9"/>
  <c r="R49" i="8"/>
  <c r="R20" i="9"/>
  <c r="AH28" i="9"/>
  <c r="AI28" i="9" s="1"/>
  <c r="V18" i="9"/>
  <c r="V17" i="9" s="1"/>
  <c r="V16" i="9" s="1"/>
  <c r="Z18" i="9"/>
  <c r="Z17" i="9" s="1"/>
  <c r="Z16" i="9" s="1"/>
  <c r="AD18" i="9"/>
  <c r="AD17" i="9" s="1"/>
  <c r="AD16" i="9" s="1"/>
  <c r="P18" i="9"/>
  <c r="R43" i="9"/>
  <c r="AF78" i="9"/>
  <c r="Q16" i="11"/>
  <c r="AG15" i="9"/>
  <c r="C53" i="9"/>
  <c r="C57" i="9"/>
  <c r="C58" i="9" s="1"/>
  <c r="C59" i="9" s="1"/>
  <c r="C60" i="9" s="1"/>
  <c r="C61" i="9" s="1"/>
  <c r="D57" i="9"/>
  <c r="D58" i="9" s="1"/>
  <c r="D59" i="9" s="1"/>
  <c r="D60" i="9" s="1"/>
  <c r="D61" i="9" s="1"/>
  <c r="D53" i="9"/>
  <c r="AI31" i="9"/>
  <c r="AH29" i="9"/>
  <c r="AI29" i="9" s="1"/>
  <c r="E62" i="9"/>
  <c r="E65" i="9"/>
  <c r="P17" i="9"/>
  <c r="Q13" i="9"/>
  <c r="Q14" i="9"/>
  <c r="R15" i="9"/>
  <c r="S15" i="9" s="1"/>
  <c r="AG22" i="9"/>
  <c r="R23" i="9"/>
  <c r="AG26" i="9"/>
  <c r="R27" i="9"/>
  <c r="AG31" i="9"/>
  <c r="AG29" i="9" s="1"/>
  <c r="AH37" i="9"/>
  <c r="AI37" i="9" s="1"/>
  <c r="R37" i="9"/>
  <c r="AH41" i="9"/>
  <c r="AI41" i="9" s="1"/>
  <c r="R41" i="9"/>
  <c r="E53" i="9"/>
  <c r="F62" i="9"/>
  <c r="F65" i="9"/>
  <c r="AH60" i="9"/>
  <c r="AI60" i="9" s="1"/>
  <c r="R60" i="9"/>
  <c r="AG60" i="9"/>
  <c r="R22" i="9"/>
  <c r="R26" i="9"/>
  <c r="AF29" i="9"/>
  <c r="R31" i="9"/>
  <c r="R29" i="9" s="1"/>
  <c r="AH36" i="9"/>
  <c r="AI36" i="9" s="1"/>
  <c r="R36" i="9"/>
  <c r="AG36" i="9"/>
  <c r="AF35" i="9"/>
  <c r="AH40" i="9"/>
  <c r="AI40" i="9" s="1"/>
  <c r="R40" i="9"/>
  <c r="AG40" i="9"/>
  <c r="AH53" i="9"/>
  <c r="AI53" i="9" s="1"/>
  <c r="R53" i="9"/>
  <c r="AG53" i="9"/>
  <c r="R57" i="9"/>
  <c r="AH64" i="9"/>
  <c r="AI64" i="9" s="1"/>
  <c r="R64" i="9"/>
  <c r="AG64" i="9"/>
  <c r="R78" i="9"/>
  <c r="AG78" i="9"/>
  <c r="AH84" i="9"/>
  <c r="AI84" i="9" s="1"/>
  <c r="R84" i="9"/>
  <c r="AG84" i="9"/>
  <c r="AF82" i="9"/>
  <c r="AF19" i="9"/>
  <c r="B57" i="9"/>
  <c r="B58" i="9" s="1"/>
  <c r="B59" i="9" s="1"/>
  <c r="B60" i="9" s="1"/>
  <c r="B61" i="9" s="1"/>
  <c r="B53" i="9"/>
  <c r="AH56" i="9"/>
  <c r="AI56" i="9" s="1"/>
  <c r="R56" i="9"/>
  <c r="AG56" i="9"/>
  <c r="AH70" i="9"/>
  <c r="AI70" i="9" s="1"/>
  <c r="R70" i="9"/>
  <c r="AG70" i="9"/>
  <c r="AH75" i="9"/>
  <c r="AI75" i="9" s="1"/>
  <c r="R75" i="9"/>
  <c r="AF74" i="9"/>
  <c r="AG75" i="9"/>
  <c r="AH44" i="9"/>
  <c r="AI44" i="9" s="1"/>
  <c r="R44" i="9"/>
  <c r="AG44" i="9"/>
  <c r="AF54" i="9"/>
  <c r="AH54" i="9" s="1"/>
  <c r="AI54" i="9" s="1"/>
  <c r="AF67" i="9"/>
  <c r="AH72" i="9"/>
  <c r="AI72" i="9" s="1"/>
  <c r="R72" i="9"/>
  <c r="AF71" i="9"/>
  <c r="AG72" i="9"/>
  <c r="AH74" i="9"/>
  <c r="AI74" i="9" s="1"/>
  <c r="P34" i="9"/>
  <c r="AH77" i="9"/>
  <c r="AI77" i="9" s="1"/>
  <c r="R77" i="9"/>
  <c r="AG77" i="9"/>
  <c r="R45" i="9"/>
  <c r="R52" i="9"/>
  <c r="AH61" i="9"/>
  <c r="AI61" i="9" s="1"/>
  <c r="R61" i="9"/>
  <c r="AH65" i="9"/>
  <c r="AI65" i="9" s="1"/>
  <c r="R65" i="9"/>
  <c r="AH67" i="9"/>
  <c r="AI67" i="9" s="1"/>
  <c r="AH73" i="9"/>
  <c r="AI73" i="9" s="1"/>
  <c r="R73" i="9"/>
  <c r="AF47" i="9"/>
  <c r="AH57" i="9"/>
  <c r="AI57" i="9" s="1"/>
  <c r="AH58" i="9"/>
  <c r="AI58" i="9" s="1"/>
  <c r="R58" i="9"/>
  <c r="AG61" i="9"/>
  <c r="AH62" i="9"/>
  <c r="AI62" i="9" s="1"/>
  <c r="R62" i="9"/>
  <c r="AG65" i="9"/>
  <c r="AH66" i="9"/>
  <c r="AI66" i="9" s="1"/>
  <c r="R66" i="9"/>
  <c r="AH68" i="9"/>
  <c r="AI68" i="9" s="1"/>
  <c r="R68" i="9"/>
  <c r="AG73" i="9"/>
  <c r="AH76" i="9"/>
  <c r="AI76" i="9" s="1"/>
  <c r="R76" i="9"/>
  <c r="AH78" i="9"/>
  <c r="AI78" i="9" s="1"/>
  <c r="AH81" i="9"/>
  <c r="AI81" i="9" s="1"/>
  <c r="R81" i="9"/>
  <c r="AG81" i="9"/>
  <c r="AH83" i="9"/>
  <c r="AI83" i="9" s="1"/>
  <c r="R83" i="9"/>
  <c r="AG83" i="9"/>
  <c r="AH85" i="9"/>
  <c r="AI85" i="9" s="1"/>
  <c r="R85" i="9"/>
  <c r="AG85" i="9"/>
  <c r="AH55" i="9"/>
  <c r="AI55" i="9" s="1"/>
  <c r="R55" i="9"/>
  <c r="AH59" i="9"/>
  <c r="AI59" i="9" s="1"/>
  <c r="R59" i="9"/>
  <c r="AH63" i="9"/>
  <c r="AI63" i="9" s="1"/>
  <c r="R63" i="9"/>
  <c r="AH69" i="9"/>
  <c r="AI69" i="9" s="1"/>
  <c r="R69" i="9"/>
  <c r="AH71" i="9"/>
  <c r="AI71" i="9" s="1"/>
  <c r="AG15" i="8"/>
  <c r="AF14" i="8"/>
  <c r="AG14" i="8" s="1"/>
  <c r="AH15" i="8"/>
  <c r="AI15" i="8" s="1"/>
  <c r="T18" i="8"/>
  <c r="T17" i="8" s="1"/>
  <c r="X18" i="8"/>
  <c r="X17" i="8" s="1"/>
  <c r="AB18" i="8"/>
  <c r="AB17" i="8" s="1"/>
  <c r="AG22" i="8"/>
  <c r="AG23" i="8"/>
  <c r="AH26" i="8"/>
  <c r="AI26" i="8" s="1"/>
  <c r="AH27" i="8"/>
  <c r="AI27" i="8" s="1"/>
  <c r="AG31" i="8"/>
  <c r="AG29" i="8" s="1"/>
  <c r="AF32" i="8"/>
  <c r="AG33" i="8"/>
  <c r="AG32" i="8" s="1"/>
  <c r="AH22" i="8"/>
  <c r="AI22" i="8" s="1"/>
  <c r="AH23" i="8"/>
  <c r="AI23" i="8" s="1"/>
  <c r="AH31" i="8"/>
  <c r="AI31" i="8" s="1"/>
  <c r="AH33" i="8"/>
  <c r="P18" i="8"/>
  <c r="P17" i="8" s="1"/>
  <c r="AG82" i="8"/>
  <c r="AH80" i="8"/>
  <c r="AI80" i="8" s="1"/>
  <c r="R80" i="8"/>
  <c r="R81" i="8"/>
  <c r="AH81" i="8"/>
  <c r="AI81" i="8" s="1"/>
  <c r="V34" i="8"/>
  <c r="V16" i="8" s="1"/>
  <c r="AD34" i="8"/>
  <c r="AD16" i="8" s="1"/>
  <c r="W34" i="8"/>
  <c r="AA34" i="8"/>
  <c r="AA16" i="8" s="1"/>
  <c r="Z34" i="8"/>
  <c r="Z16" i="8" s="1"/>
  <c r="AH48" i="8"/>
  <c r="AI48" i="8" s="1"/>
  <c r="AH38" i="8"/>
  <c r="AI38" i="8" s="1"/>
  <c r="AH39" i="8"/>
  <c r="AI39" i="8" s="1"/>
  <c r="AH42" i="8"/>
  <c r="AI42" i="8" s="1"/>
  <c r="AH43" i="8"/>
  <c r="AI43" i="8" s="1"/>
  <c r="AH46" i="8"/>
  <c r="AI46" i="8" s="1"/>
  <c r="R38" i="8"/>
  <c r="R39" i="8"/>
  <c r="R42" i="8"/>
  <c r="R43" i="8"/>
  <c r="R46" i="8"/>
  <c r="P34" i="8"/>
  <c r="T34" i="8"/>
  <c r="X34" i="8"/>
  <c r="AB34" i="8"/>
  <c r="W16" i="8"/>
  <c r="U34" i="8"/>
  <c r="U16" i="8" s="1"/>
  <c r="Y34" i="8"/>
  <c r="AC34" i="8"/>
  <c r="AC16" i="8" s="1"/>
  <c r="C57" i="8"/>
  <c r="C58" i="8" s="1"/>
  <c r="C59" i="8" s="1"/>
  <c r="C60" i="8" s="1"/>
  <c r="C61" i="8" s="1"/>
  <c r="C53" i="8"/>
  <c r="D57" i="8"/>
  <c r="D58" i="8" s="1"/>
  <c r="D59" i="8" s="1"/>
  <c r="D60" i="8" s="1"/>
  <c r="D61" i="8" s="1"/>
  <c r="D53" i="8"/>
  <c r="E65" i="8"/>
  <c r="E62" i="8"/>
  <c r="F65" i="8"/>
  <c r="F62" i="8"/>
  <c r="AH52" i="8"/>
  <c r="AI52" i="8" s="1"/>
  <c r="AF47" i="8"/>
  <c r="R52" i="8"/>
  <c r="AH64" i="8"/>
  <c r="AI64" i="8" s="1"/>
  <c r="R64" i="8"/>
  <c r="AG64" i="8"/>
  <c r="AH70" i="8"/>
  <c r="AI70" i="8" s="1"/>
  <c r="R70" i="8"/>
  <c r="AG70" i="8"/>
  <c r="AG20" i="8"/>
  <c r="AF19" i="8"/>
  <c r="AH25" i="8"/>
  <c r="AI25" i="8" s="1"/>
  <c r="R25" i="8"/>
  <c r="AH41" i="8"/>
  <c r="AI41" i="8" s="1"/>
  <c r="R41" i="8"/>
  <c r="Q15" i="8"/>
  <c r="S15" i="8" s="1"/>
  <c r="AH37" i="8"/>
  <c r="AI37" i="8" s="1"/>
  <c r="R37" i="8"/>
  <c r="AH55" i="8"/>
  <c r="AI55" i="8" s="1"/>
  <c r="R55" i="8"/>
  <c r="AF54" i="8"/>
  <c r="AH54" i="8" s="1"/>
  <c r="AI54" i="8" s="1"/>
  <c r="AH59" i="8"/>
  <c r="AI59" i="8" s="1"/>
  <c r="R59" i="8"/>
  <c r="Q13" i="8"/>
  <c r="AH36" i="8"/>
  <c r="AI36" i="8" s="1"/>
  <c r="R36" i="8"/>
  <c r="AG36" i="8"/>
  <c r="AF35" i="8"/>
  <c r="AG37" i="8"/>
  <c r="AH53" i="8"/>
  <c r="AI53" i="8" s="1"/>
  <c r="R53" i="8"/>
  <c r="AG53" i="8"/>
  <c r="AG55" i="8"/>
  <c r="AH56" i="8"/>
  <c r="AI56" i="8" s="1"/>
  <c r="R56" i="8"/>
  <c r="AG56" i="8"/>
  <c r="AG59" i="8"/>
  <c r="AH60" i="8"/>
  <c r="AI60" i="8" s="1"/>
  <c r="R60" i="8"/>
  <c r="AG60" i="8"/>
  <c r="AH68" i="8"/>
  <c r="AI68" i="8" s="1"/>
  <c r="R68" i="8"/>
  <c r="AG68" i="8"/>
  <c r="AH20" i="8"/>
  <c r="AI20" i="8" s="1"/>
  <c r="AH21" i="8"/>
  <c r="AI21" i="8" s="1"/>
  <c r="R21" i="8"/>
  <c r="AH24" i="8"/>
  <c r="AI24" i="8" s="1"/>
  <c r="R24" i="8"/>
  <c r="AG24" i="8"/>
  <c r="AG25" i="8"/>
  <c r="AH30" i="8"/>
  <c r="R30" i="8"/>
  <c r="R29" i="8" s="1"/>
  <c r="AH40" i="8"/>
  <c r="AI40" i="8" s="1"/>
  <c r="R40" i="8"/>
  <c r="AG40" i="8"/>
  <c r="AG41" i="8"/>
  <c r="AH45" i="8"/>
  <c r="AI45" i="8" s="1"/>
  <c r="R45" i="8"/>
  <c r="B57" i="8"/>
  <c r="B58" i="8" s="1"/>
  <c r="B59" i="8" s="1"/>
  <c r="B60" i="8" s="1"/>
  <c r="B61" i="8" s="1"/>
  <c r="AF67" i="8"/>
  <c r="AH72" i="8"/>
  <c r="AI72" i="8" s="1"/>
  <c r="R72" i="8"/>
  <c r="AG72" i="8"/>
  <c r="AG52" i="8"/>
  <c r="R20" i="8"/>
  <c r="AH28" i="8"/>
  <c r="AI28" i="8" s="1"/>
  <c r="R28" i="8"/>
  <c r="AG28" i="8"/>
  <c r="AH44" i="8"/>
  <c r="AI44" i="8" s="1"/>
  <c r="R44" i="8"/>
  <c r="AG44" i="8"/>
  <c r="E53" i="8"/>
  <c r="AF57" i="8"/>
  <c r="AH57" i="8" s="1"/>
  <c r="AI57" i="8" s="1"/>
  <c r="AH66" i="8"/>
  <c r="AI66" i="8" s="1"/>
  <c r="R66" i="8"/>
  <c r="AG66" i="8"/>
  <c r="R71" i="8"/>
  <c r="AG71" i="8"/>
  <c r="AH76" i="8"/>
  <c r="AI76" i="8" s="1"/>
  <c r="R76" i="8"/>
  <c r="AG76" i="8"/>
  <c r="AF74" i="8"/>
  <c r="AH74" i="8" s="1"/>
  <c r="AI74" i="8" s="1"/>
  <c r="AH79" i="8"/>
  <c r="AI79" i="8" s="1"/>
  <c r="R79" i="8"/>
  <c r="AH61" i="8"/>
  <c r="AI61" i="8" s="1"/>
  <c r="R61" i="8"/>
  <c r="AH63" i="8"/>
  <c r="AI63" i="8" s="1"/>
  <c r="R63" i="8"/>
  <c r="AG63" i="8"/>
  <c r="AH65" i="8"/>
  <c r="AI65" i="8" s="1"/>
  <c r="R65" i="8"/>
  <c r="AG65" i="8"/>
  <c r="AH69" i="8"/>
  <c r="AI69" i="8" s="1"/>
  <c r="R69" i="8"/>
  <c r="AG69" i="8"/>
  <c r="AH71" i="8"/>
  <c r="AI71" i="8" s="1"/>
  <c r="AH73" i="8"/>
  <c r="AI73" i="8" s="1"/>
  <c r="R73" i="8"/>
  <c r="AG73" i="8"/>
  <c r="AH75" i="8"/>
  <c r="AI75" i="8" s="1"/>
  <c r="R75" i="8"/>
  <c r="AG75" i="8"/>
  <c r="AH77" i="8"/>
  <c r="AI77" i="8" s="1"/>
  <c r="R77" i="8"/>
  <c r="AG77" i="8"/>
  <c r="AF78" i="8"/>
  <c r="AG79" i="8"/>
  <c r="AH58" i="8"/>
  <c r="AI58" i="8" s="1"/>
  <c r="R58" i="8"/>
  <c r="AH62" i="8"/>
  <c r="AI62" i="8" s="1"/>
  <c r="R62" i="8"/>
  <c r="AG83" i="8"/>
  <c r="AG84" i="8"/>
  <c r="AG85" i="8"/>
  <c r="R83" i="8"/>
  <c r="R84" i="8"/>
  <c r="R85" i="8"/>
  <c r="I54" i="7"/>
  <c r="I49" i="7"/>
  <c r="I41" i="7"/>
  <c r="I34" i="7"/>
  <c r="Y16" i="8" l="1"/>
  <c r="T16" i="8"/>
  <c r="AI33" i="9"/>
  <c r="X16" i="8"/>
  <c r="AE16" i="8"/>
  <c r="AG14" i="9"/>
  <c r="AH14" i="9"/>
  <c r="AI14" i="9" s="1"/>
  <c r="S14" i="9"/>
  <c r="AH82" i="8"/>
  <c r="AI82" i="8" s="1"/>
  <c r="AF13" i="9"/>
  <c r="T16" i="9"/>
  <c r="AB16" i="8"/>
  <c r="AB16" i="9"/>
  <c r="R19" i="9"/>
  <c r="R18" i="9" s="1"/>
  <c r="R17" i="9" s="1"/>
  <c r="X16" i="9"/>
  <c r="J15" i="10"/>
  <c r="K15" i="10" s="1"/>
  <c r="J16" i="10"/>
  <c r="K16" i="10" s="1"/>
  <c r="K16" i="7"/>
  <c r="AF13" i="8"/>
  <c r="AG13" i="8" s="1"/>
  <c r="R13" i="8" s="1"/>
  <c r="S13" i="8" s="1"/>
  <c r="D65" i="9"/>
  <c r="D62" i="9"/>
  <c r="R67" i="9"/>
  <c r="AG67" i="9"/>
  <c r="B65" i="9"/>
  <c r="B62" i="9"/>
  <c r="AG35" i="9"/>
  <c r="AF34" i="9"/>
  <c r="AH34" i="9" s="1"/>
  <c r="AI34" i="9" s="1"/>
  <c r="AH35" i="9"/>
  <c r="AI35" i="9" s="1"/>
  <c r="R35" i="9"/>
  <c r="AG47" i="9"/>
  <c r="AH47" i="9"/>
  <c r="AI47" i="9" s="1"/>
  <c r="R47" i="9"/>
  <c r="R71" i="9"/>
  <c r="AG71" i="9"/>
  <c r="R54" i="9"/>
  <c r="AG54" i="9"/>
  <c r="AF18" i="9"/>
  <c r="AG19" i="9"/>
  <c r="F66" i="9"/>
  <c r="F63" i="9"/>
  <c r="F64" i="9" s="1"/>
  <c r="AH19" i="9"/>
  <c r="AI19" i="9" s="1"/>
  <c r="C62" i="9"/>
  <c r="C65" i="9"/>
  <c r="R74" i="9"/>
  <c r="AG74" i="9"/>
  <c r="R82" i="9"/>
  <c r="AG82" i="9"/>
  <c r="AH82" i="9"/>
  <c r="AI82" i="9" s="1"/>
  <c r="P16" i="9"/>
  <c r="E63" i="9"/>
  <c r="E64" i="9" s="1"/>
  <c r="E66" i="9"/>
  <c r="AH14" i="8"/>
  <c r="AI14" i="8" s="1"/>
  <c r="R14" i="8"/>
  <c r="S14" i="8" s="1"/>
  <c r="P16" i="8"/>
  <c r="Q25" i="8" s="1"/>
  <c r="S25" i="8" s="1"/>
  <c r="AH32" i="8"/>
  <c r="AI32" i="8" s="1"/>
  <c r="AI33" i="8"/>
  <c r="Q31" i="8"/>
  <c r="S31" i="8" s="1"/>
  <c r="Q28" i="8"/>
  <c r="S28" i="8" s="1"/>
  <c r="Q75" i="8"/>
  <c r="S75" i="8" s="1"/>
  <c r="Q40" i="8"/>
  <c r="S40" i="8" s="1"/>
  <c r="Q85" i="8"/>
  <c r="S85" i="8" s="1"/>
  <c r="Q80" i="8"/>
  <c r="S80" i="8" s="1"/>
  <c r="R47" i="8"/>
  <c r="AH47" i="8"/>
  <c r="AI47" i="8" s="1"/>
  <c r="AG47" i="8"/>
  <c r="D65" i="8"/>
  <c r="D62" i="8"/>
  <c r="R78" i="8"/>
  <c r="AG78" i="8"/>
  <c r="R57" i="8"/>
  <c r="AG57" i="8"/>
  <c r="R19" i="8"/>
  <c r="R18" i="8" s="1"/>
  <c r="R17" i="8" s="1"/>
  <c r="AH78" i="8"/>
  <c r="AI78" i="8" s="1"/>
  <c r="AG35" i="8"/>
  <c r="AF34" i="8"/>
  <c r="AH35" i="8"/>
  <c r="AI35" i="8" s="1"/>
  <c r="R35" i="8"/>
  <c r="R54" i="8"/>
  <c r="AG54" i="8"/>
  <c r="E63" i="8"/>
  <c r="E64" i="8" s="1"/>
  <c r="E66" i="8"/>
  <c r="R67" i="8"/>
  <c r="AG67" i="8"/>
  <c r="AI30" i="8"/>
  <c r="AH29" i="8"/>
  <c r="AI29" i="8" s="1"/>
  <c r="AH67" i="8"/>
  <c r="AI67" i="8" s="1"/>
  <c r="R74" i="8"/>
  <c r="AG74" i="8"/>
  <c r="B65" i="8"/>
  <c r="B62" i="8"/>
  <c r="AF18" i="8"/>
  <c r="AH19" i="8"/>
  <c r="AI19" i="8" s="1"/>
  <c r="AG19" i="8"/>
  <c r="F66" i="8"/>
  <c r="F63" i="8"/>
  <c r="F64" i="8" s="1"/>
  <c r="C65" i="8"/>
  <c r="C62" i="8"/>
  <c r="I23" i="7"/>
  <c r="I13" i="7"/>
  <c r="L13" i="7" s="1"/>
  <c r="J61" i="10"/>
  <c r="K61" i="10" s="1"/>
  <c r="J60" i="10"/>
  <c r="K60" i="10" s="1"/>
  <c r="Q45" i="8" l="1"/>
  <c r="S45" i="8" s="1"/>
  <c r="Q41" i="8"/>
  <c r="S41" i="8" s="1"/>
  <c r="Q52" i="8"/>
  <c r="S52" i="8" s="1"/>
  <c r="Q68" i="8"/>
  <c r="S68" i="8" s="1"/>
  <c r="Q65" i="8"/>
  <c r="S65" i="8" s="1"/>
  <c r="Q48" i="8"/>
  <c r="S48" i="8" s="1"/>
  <c r="Q33" i="8"/>
  <c r="Q32" i="8" s="1"/>
  <c r="S32" i="8" s="1"/>
  <c r="Q38" i="8"/>
  <c r="S38" i="8" s="1"/>
  <c r="L15" i="10"/>
  <c r="AG13" i="9"/>
  <c r="R13" i="9" s="1"/>
  <c r="S13" i="9" s="1"/>
  <c r="AH13" i="9"/>
  <c r="AI13" i="9" s="1"/>
  <c r="AH13" i="8"/>
  <c r="AI13" i="8" s="1"/>
  <c r="Q36" i="8"/>
  <c r="S36" i="8" s="1"/>
  <c r="Q66" i="8"/>
  <c r="S66" i="8" s="1"/>
  <c r="Q49" i="8"/>
  <c r="S49" i="8" s="1"/>
  <c r="Q42" i="8"/>
  <c r="S42" i="8" s="1"/>
  <c r="Q27" i="8"/>
  <c r="S27" i="8" s="1"/>
  <c r="Q73" i="8"/>
  <c r="S73" i="8" s="1"/>
  <c r="Q37" i="8"/>
  <c r="S37" i="8" s="1"/>
  <c r="Q56" i="8"/>
  <c r="S56" i="8" s="1"/>
  <c r="Q83" i="8"/>
  <c r="S83" i="8" s="1"/>
  <c r="Q55" i="8"/>
  <c r="S55" i="8" s="1"/>
  <c r="Q70" i="8"/>
  <c r="S70" i="8" s="1"/>
  <c r="Q22" i="8"/>
  <c r="S22" i="8" s="1"/>
  <c r="Q61" i="8"/>
  <c r="S61" i="8" s="1"/>
  <c r="Q58" i="8"/>
  <c r="S58" i="8" s="1"/>
  <c r="Q59" i="8"/>
  <c r="S59" i="8" s="1"/>
  <c r="Q72" i="8"/>
  <c r="S72" i="8" s="1"/>
  <c r="Q30" i="8"/>
  <c r="Q26" i="8"/>
  <c r="S26" i="8" s="1"/>
  <c r="Q53" i="8"/>
  <c r="S53" i="8" s="1"/>
  <c r="Q81" i="8"/>
  <c r="S81" i="8" s="1"/>
  <c r="Q24" i="8"/>
  <c r="S24" i="8" s="1"/>
  <c r="Q64" i="8"/>
  <c r="S64" i="8" s="1"/>
  <c r="Q23" i="8"/>
  <c r="S23" i="8" s="1"/>
  <c r="Q39" i="8"/>
  <c r="S39" i="8" s="1"/>
  <c r="Q76" i="8"/>
  <c r="S76" i="8" s="1"/>
  <c r="Q46" i="8"/>
  <c r="S46" i="8" s="1"/>
  <c r="Q21" i="8"/>
  <c r="S21" i="8" s="1"/>
  <c r="Q43" i="8"/>
  <c r="S43" i="8" s="1"/>
  <c r="Q77" i="8"/>
  <c r="S77" i="8" s="1"/>
  <c r="Q62" i="8"/>
  <c r="S62" i="8" s="1"/>
  <c r="Q20" i="8"/>
  <c r="S20" i="8" s="1"/>
  <c r="Q63" i="8"/>
  <c r="S63" i="8" s="1"/>
  <c r="Q50" i="8"/>
  <c r="S50" i="8" s="1"/>
  <c r="Q44" i="8"/>
  <c r="S44" i="8" s="1"/>
  <c r="Q69" i="8"/>
  <c r="S69" i="8" s="1"/>
  <c r="Q79" i="8"/>
  <c r="S79" i="8" s="1"/>
  <c r="Q60" i="8"/>
  <c r="S60" i="8" s="1"/>
  <c r="Q84" i="8"/>
  <c r="S84" i="8" s="1"/>
  <c r="Q51" i="8"/>
  <c r="S51" i="8" s="1"/>
  <c r="J95" i="10"/>
  <c r="L95" i="10" s="1"/>
  <c r="L94" i="10" s="1"/>
  <c r="J52" i="10"/>
  <c r="J51" i="10"/>
  <c r="K81" i="7"/>
  <c r="K52" i="7"/>
  <c r="K51" i="7"/>
  <c r="Q80" i="9"/>
  <c r="S80" i="9" s="1"/>
  <c r="Q85" i="9"/>
  <c r="S85" i="9" s="1"/>
  <c r="Q84" i="9"/>
  <c r="S84" i="9" s="1"/>
  <c r="Q83" i="9"/>
  <c r="Q81" i="9"/>
  <c r="S81" i="9" s="1"/>
  <c r="Q77" i="9"/>
  <c r="S77" i="9" s="1"/>
  <c r="Q75" i="9"/>
  <c r="Q73" i="9"/>
  <c r="S73" i="9" s="1"/>
  <c r="Q65" i="9"/>
  <c r="S65" i="9" s="1"/>
  <c r="Q61" i="9"/>
  <c r="S61" i="9" s="1"/>
  <c r="Q51" i="9"/>
  <c r="S51" i="9" s="1"/>
  <c r="Q50" i="9"/>
  <c r="S50" i="9" s="1"/>
  <c r="Q49" i="9"/>
  <c r="S49" i="9" s="1"/>
  <c r="Q48" i="9"/>
  <c r="Q46" i="9"/>
  <c r="S46" i="9" s="1"/>
  <c r="Q42" i="9"/>
  <c r="S42" i="9" s="1"/>
  <c r="Q79" i="9"/>
  <c r="Q72" i="9"/>
  <c r="Q70" i="9"/>
  <c r="S70" i="9" s="1"/>
  <c r="Q64" i="9"/>
  <c r="S64" i="9" s="1"/>
  <c r="Q60" i="9"/>
  <c r="S60" i="9" s="1"/>
  <c r="Q56" i="9"/>
  <c r="S56" i="9" s="1"/>
  <c r="Q53" i="9"/>
  <c r="S53" i="9" s="1"/>
  <c r="Q43" i="9"/>
  <c r="S43" i="9" s="1"/>
  <c r="Q39" i="9"/>
  <c r="S39" i="9" s="1"/>
  <c r="Q76" i="9"/>
  <c r="S76" i="9" s="1"/>
  <c r="Q69" i="9"/>
  <c r="S69" i="9" s="1"/>
  <c r="Q63" i="9"/>
  <c r="S63" i="9" s="1"/>
  <c r="Q59" i="9"/>
  <c r="S59" i="9" s="1"/>
  <c r="Q55" i="9"/>
  <c r="Q44" i="9"/>
  <c r="S44" i="9" s="1"/>
  <c r="Q40" i="9"/>
  <c r="S40" i="9" s="1"/>
  <c r="Q36" i="9"/>
  <c r="Q66" i="9"/>
  <c r="S66" i="9" s="1"/>
  <c r="Q38" i="9"/>
  <c r="S38" i="9" s="1"/>
  <c r="Q28" i="9"/>
  <c r="S28" i="9" s="1"/>
  <c r="Q24" i="9"/>
  <c r="S24" i="9" s="1"/>
  <c r="Q20" i="9"/>
  <c r="Q68" i="9"/>
  <c r="Q62" i="9"/>
  <c r="S62" i="9" s="1"/>
  <c r="Q52" i="9"/>
  <c r="S52" i="9" s="1"/>
  <c r="Q30" i="9"/>
  <c r="Q25" i="9"/>
  <c r="S25" i="9" s="1"/>
  <c r="Q21" i="9"/>
  <c r="S21" i="9" s="1"/>
  <c r="Q27" i="9"/>
  <c r="S27" i="9" s="1"/>
  <c r="Q23" i="9"/>
  <c r="S23" i="9" s="1"/>
  <c r="Q58" i="9"/>
  <c r="Q45" i="9"/>
  <c r="S45" i="9" s="1"/>
  <c r="Q31" i="9"/>
  <c r="S31" i="9" s="1"/>
  <c r="Q26" i="9"/>
  <c r="S26" i="9" s="1"/>
  <c r="Q22" i="9"/>
  <c r="S22" i="9" s="1"/>
  <c r="Q41" i="9"/>
  <c r="S41" i="9" s="1"/>
  <c r="Q37" i="9"/>
  <c r="S37" i="9" s="1"/>
  <c r="Q33" i="9"/>
  <c r="C63" i="9"/>
  <c r="C64" i="9" s="1"/>
  <c r="C66" i="9"/>
  <c r="AF17" i="9"/>
  <c r="AG18" i="9"/>
  <c r="AH18" i="9"/>
  <c r="AI18" i="9" s="1"/>
  <c r="B63" i="9"/>
  <c r="B64" i="9" s="1"/>
  <c r="B66" i="9"/>
  <c r="D66" i="9"/>
  <c r="D63" i="9"/>
  <c r="D64" i="9" s="1"/>
  <c r="AG34" i="9"/>
  <c r="R34" i="9"/>
  <c r="R16" i="9" s="1"/>
  <c r="Q67" i="8"/>
  <c r="S67" i="8" s="1"/>
  <c r="Q74" i="8"/>
  <c r="S74" i="8" s="1"/>
  <c r="S33" i="8"/>
  <c r="C66" i="8"/>
  <c r="C63" i="8"/>
  <c r="C64" i="8" s="1"/>
  <c r="D66" i="8"/>
  <c r="D63" i="8"/>
  <c r="D64" i="8" s="1"/>
  <c r="B63" i="8"/>
  <c r="B64" i="8" s="1"/>
  <c r="B66" i="8"/>
  <c r="AG34" i="8"/>
  <c r="AH34" i="8"/>
  <c r="AI34" i="8" s="1"/>
  <c r="R34" i="8"/>
  <c r="R16" i="8" s="1"/>
  <c r="AF17" i="8"/>
  <c r="AG18" i="8"/>
  <c r="AH18" i="8"/>
  <c r="AI18" i="8" s="1"/>
  <c r="I80" i="7"/>
  <c r="I83" i="7" s="1"/>
  <c r="A74" i="7"/>
  <c r="J85" i="7"/>
  <c r="I26" i="7"/>
  <c r="A75" i="7"/>
  <c r="J71" i="10"/>
  <c r="J70" i="10"/>
  <c r="J69" i="10"/>
  <c r="J66" i="10"/>
  <c r="J55" i="10"/>
  <c r="J46" i="10"/>
  <c r="J44" i="10"/>
  <c r="J43" i="10"/>
  <c r="J42" i="10"/>
  <c r="J41" i="10"/>
  <c r="J39" i="10"/>
  <c r="J35" i="10"/>
  <c r="J31" i="10"/>
  <c r="J30" i="10"/>
  <c r="L30" i="10" s="1"/>
  <c r="J27" i="10"/>
  <c r="J24" i="10"/>
  <c r="J23" i="10"/>
  <c r="J20" i="10"/>
  <c r="J19" i="10"/>
  <c r="J14" i="10"/>
  <c r="J94" i="10" l="1"/>
  <c r="Q54" i="8"/>
  <c r="S54" i="8" s="1"/>
  <c r="Q47" i="8"/>
  <c r="S47" i="8" s="1"/>
  <c r="Q82" i="8"/>
  <c r="S82" i="8" s="1"/>
  <c r="S19" i="8"/>
  <c r="Q19" i="8"/>
  <c r="Q71" i="8"/>
  <c r="S71" i="8" s="1"/>
  <c r="K95" i="10"/>
  <c r="Q78" i="8"/>
  <c r="S78" i="8" s="1"/>
  <c r="Q57" i="8"/>
  <c r="S57" i="8" s="1"/>
  <c r="Q35" i="8"/>
  <c r="S35" i="8" s="1"/>
  <c r="S30" i="8"/>
  <c r="Q29" i="8"/>
  <c r="S29" i="8" s="1"/>
  <c r="J65" i="10"/>
  <c r="L65" i="10" s="1"/>
  <c r="J32" i="10"/>
  <c r="K32" i="10" s="1"/>
  <c r="L81" i="7"/>
  <c r="L80" i="7" s="1"/>
  <c r="K71" i="10"/>
  <c r="L71" i="10"/>
  <c r="L70" i="10"/>
  <c r="K70" i="10"/>
  <c r="J68" i="10"/>
  <c r="L69" i="10"/>
  <c r="K69" i="10"/>
  <c r="K66" i="10"/>
  <c r="L66" i="10"/>
  <c r="K65" i="10"/>
  <c r="J59" i="10"/>
  <c r="J56" i="10"/>
  <c r="J54" i="10" s="1"/>
  <c r="L55" i="10"/>
  <c r="K55" i="10"/>
  <c r="K52" i="10"/>
  <c r="L52" i="10"/>
  <c r="L51" i="10"/>
  <c r="K51" i="10"/>
  <c r="J47" i="10"/>
  <c r="L46" i="10"/>
  <c r="K46" i="10"/>
  <c r="J45" i="10"/>
  <c r="K44" i="10"/>
  <c r="L44" i="10"/>
  <c r="K43" i="10"/>
  <c r="L43" i="10"/>
  <c r="L42" i="10"/>
  <c r="K42" i="10"/>
  <c r="K41" i="10"/>
  <c r="L41" i="10"/>
  <c r="L29" i="7"/>
  <c r="J40" i="10"/>
  <c r="L39" i="10"/>
  <c r="K39" i="10"/>
  <c r="J36" i="10"/>
  <c r="J34" i="10" s="1"/>
  <c r="K35" i="10"/>
  <c r="L35" i="10"/>
  <c r="K31" i="10"/>
  <c r="L31" i="10"/>
  <c r="J29" i="10"/>
  <c r="L27" i="10"/>
  <c r="K27" i="10"/>
  <c r="L24" i="10"/>
  <c r="K24" i="10"/>
  <c r="L23" i="10"/>
  <c r="K23" i="10"/>
  <c r="J22" i="10"/>
  <c r="K20" i="10"/>
  <c r="L20" i="10"/>
  <c r="L19" i="10"/>
  <c r="K19" i="10"/>
  <c r="K18" i="7"/>
  <c r="J18" i="10"/>
  <c r="K17" i="7"/>
  <c r="J17" i="10"/>
  <c r="L14" i="10"/>
  <c r="K14" i="10"/>
  <c r="J97" i="10"/>
  <c r="K94" i="10"/>
  <c r="L42" i="7"/>
  <c r="K28" i="7"/>
  <c r="K14" i="7"/>
  <c r="L57" i="7"/>
  <c r="K56" i="7"/>
  <c r="K32" i="7"/>
  <c r="K31" i="7"/>
  <c r="K30" i="7"/>
  <c r="K24" i="7"/>
  <c r="K20" i="7"/>
  <c r="L19" i="7"/>
  <c r="Q35" i="9"/>
  <c r="S36" i="9"/>
  <c r="S79" i="9"/>
  <c r="Q78" i="9"/>
  <c r="S78" i="9" s="1"/>
  <c r="Q82" i="9"/>
  <c r="S82" i="9" s="1"/>
  <c r="S83" i="9"/>
  <c r="S33" i="9"/>
  <c r="Q32" i="9"/>
  <c r="S32" i="9" s="1"/>
  <c r="Q57" i="9"/>
  <c r="S57" i="9" s="1"/>
  <c r="S58" i="9"/>
  <c r="Q67" i="9"/>
  <c r="S67" i="9" s="1"/>
  <c r="S68" i="9"/>
  <c r="S75" i="9"/>
  <c r="Q74" i="9"/>
  <c r="S74" i="9" s="1"/>
  <c r="AF16" i="9"/>
  <c r="AG17" i="9"/>
  <c r="AH17" i="9"/>
  <c r="AI17" i="9" s="1"/>
  <c r="Q29" i="9"/>
  <c r="S29" i="9" s="1"/>
  <c r="S30" i="9"/>
  <c r="Q19" i="9"/>
  <c r="S20" i="9"/>
  <c r="S19" i="9" s="1"/>
  <c r="S55" i="9"/>
  <c r="Q54" i="9"/>
  <c r="S54" i="9" s="1"/>
  <c r="S72" i="9"/>
  <c r="Q71" i="9"/>
  <c r="S71" i="9" s="1"/>
  <c r="Q47" i="9"/>
  <c r="S47" i="9" s="1"/>
  <c r="S48" i="9"/>
  <c r="AF16" i="8"/>
  <c r="AG17" i="8"/>
  <c r="AH17" i="8"/>
  <c r="AI17" i="8" s="1"/>
  <c r="K36" i="7"/>
  <c r="L15" i="7"/>
  <c r="L36" i="7"/>
  <c r="L39" i="7"/>
  <c r="J80" i="7"/>
  <c r="K39" i="7"/>
  <c r="K15" i="7"/>
  <c r="I27" i="7"/>
  <c r="I12" i="7" s="1"/>
  <c r="J64" i="10"/>
  <c r="S18" i="8" l="1"/>
  <c r="S17" i="8" s="1"/>
  <c r="Q34" i="8"/>
  <c r="S34" i="8" s="1"/>
  <c r="Q18" i="9"/>
  <c r="Q17" i="9" s="1"/>
  <c r="Q18" i="8"/>
  <c r="Q17" i="8" s="1"/>
  <c r="I59" i="7"/>
  <c r="K12" i="7"/>
  <c r="S16" i="8"/>
  <c r="L32" i="10"/>
  <c r="L56" i="7"/>
  <c r="K57" i="7"/>
  <c r="K42" i="7"/>
  <c r="L17" i="7"/>
  <c r="L28" i="7"/>
  <c r="L18" i="7"/>
  <c r="L41" i="7"/>
  <c r="K29" i="7"/>
  <c r="J38" i="10"/>
  <c r="L38" i="10" s="1"/>
  <c r="L31" i="7"/>
  <c r="L14" i="7"/>
  <c r="L68" i="10"/>
  <c r="K68" i="10"/>
  <c r="J63" i="10"/>
  <c r="L64" i="10"/>
  <c r="K64" i="10"/>
  <c r="L49" i="7"/>
  <c r="J58" i="10"/>
  <c r="K59" i="10"/>
  <c r="L59" i="10"/>
  <c r="L56" i="10"/>
  <c r="K56" i="10"/>
  <c r="L54" i="10"/>
  <c r="K54" i="10"/>
  <c r="J50" i="10"/>
  <c r="K47" i="10"/>
  <c r="L47" i="10"/>
  <c r="K45" i="10"/>
  <c r="L45" i="10"/>
  <c r="L27" i="7"/>
  <c r="K40" i="10"/>
  <c r="L40" i="10"/>
  <c r="K36" i="10"/>
  <c r="L36" i="10"/>
  <c r="L34" i="10"/>
  <c r="K34" i="10"/>
  <c r="L29" i="10"/>
  <c r="K29" i="10"/>
  <c r="J28" i="10"/>
  <c r="L24" i="7"/>
  <c r="K22" i="10"/>
  <c r="L22" i="10"/>
  <c r="J21" i="10"/>
  <c r="K19" i="7"/>
  <c r="K18" i="10"/>
  <c r="L18" i="10"/>
  <c r="K17" i="10"/>
  <c r="L17" i="10"/>
  <c r="K97" i="10"/>
  <c r="L97" i="10"/>
  <c r="L55" i="7"/>
  <c r="K50" i="7"/>
  <c r="L50" i="7"/>
  <c r="L32" i="7"/>
  <c r="L30" i="7"/>
  <c r="L20" i="7"/>
  <c r="J83" i="7"/>
  <c r="K80" i="7"/>
  <c r="AG16" i="9"/>
  <c r="AH16" i="9"/>
  <c r="AI16" i="9" s="1"/>
  <c r="S18" i="9"/>
  <c r="S17" i="9" s="1"/>
  <c r="Q34" i="9"/>
  <c r="S34" i="9" s="1"/>
  <c r="S35" i="9"/>
  <c r="Q16" i="8"/>
  <c r="AG16" i="8"/>
  <c r="AH16" i="8"/>
  <c r="AI16" i="8" s="1"/>
  <c r="S16" i="9" l="1"/>
  <c r="K41" i="7"/>
  <c r="K49" i="7"/>
  <c r="K55" i="7"/>
  <c r="K38" i="10"/>
  <c r="L54" i="7"/>
  <c r="L63" i="10"/>
  <c r="K63" i="10"/>
  <c r="L58" i="10"/>
  <c r="K58" i="10"/>
  <c r="J49" i="10"/>
  <c r="L50" i="10"/>
  <c r="K50" i="10"/>
  <c r="K28" i="10"/>
  <c r="L28" i="10"/>
  <c r="J26" i="10"/>
  <c r="K21" i="10"/>
  <c r="L21" i="10"/>
  <c r="J13" i="10"/>
  <c r="K27" i="7"/>
  <c r="K35" i="7"/>
  <c r="L35" i="7"/>
  <c r="L25" i="7"/>
  <c r="K25" i="7"/>
  <c r="K13" i="7"/>
  <c r="K21" i="7"/>
  <c r="L21" i="7"/>
  <c r="Q16" i="9"/>
  <c r="K83" i="7"/>
  <c r="L83" i="7"/>
  <c r="K54" i="7" l="1"/>
  <c r="L49" i="10"/>
  <c r="K49" i="10"/>
  <c r="L26" i="10"/>
  <c r="K26" i="10"/>
  <c r="J12" i="10"/>
  <c r="K12" i="10" s="1"/>
  <c r="L13" i="10"/>
  <c r="K13" i="10"/>
  <c r="L10" i="7"/>
  <c r="J10" i="10"/>
  <c r="K34" i="7"/>
  <c r="L34" i="7"/>
  <c r="L23" i="7"/>
  <c r="K23" i="7"/>
  <c r="L12" i="7" l="1"/>
  <c r="K10" i="7"/>
  <c r="L12" i="10"/>
  <c r="L10" i="10"/>
  <c r="K10" i="10"/>
  <c r="J73" i="10"/>
  <c r="K59" i="7" l="1"/>
  <c r="L59" i="7"/>
  <c r="K73" i="10"/>
  <c r="L73" i="10"/>
</calcChain>
</file>

<file path=xl/sharedStrings.xml><?xml version="1.0" encoding="utf-8"?>
<sst xmlns="http://schemas.openxmlformats.org/spreadsheetml/2006/main" count="1226" uniqueCount="224">
  <si>
    <t>DINAS PENANAMAN MODAL DAN PELAYANAN TERPADU SATU PINTU</t>
  </si>
  <si>
    <t>TAHUN ANGGARAN 2018</t>
  </si>
  <si>
    <t>BELANJA TIDAK LANGSUNG</t>
  </si>
  <si>
    <t>BELANJA LANGSUNG</t>
  </si>
  <si>
    <t>NIP. 19610704 198603 1 013</t>
  </si>
  <si>
    <t>JANUARI</t>
  </si>
  <si>
    <t>MARET</t>
  </si>
  <si>
    <t>APRIL</t>
  </si>
  <si>
    <t>MEI</t>
  </si>
  <si>
    <t>JUNI</t>
  </si>
  <si>
    <t>JULI</t>
  </si>
  <si>
    <t>%</t>
  </si>
  <si>
    <t>II</t>
  </si>
  <si>
    <t>AGUSTUS</t>
  </si>
  <si>
    <t>SEPTEMBER</t>
  </si>
  <si>
    <t>OKTOBER</t>
  </si>
  <si>
    <t>DESEMBER</t>
  </si>
  <si>
    <t>III</t>
  </si>
  <si>
    <t>I</t>
  </si>
  <si>
    <t>TARGET</t>
  </si>
  <si>
    <t>LAPORAN REKAPITULASI KEMAJUAN PELAKSANAAN KEGIATAN ORGANISASI PERANGKAT DAERAH</t>
  </si>
  <si>
    <t>URUSAN PEMERINTAHAN</t>
  </si>
  <si>
    <t>:</t>
  </si>
  <si>
    <t>1.02.12. - PENANAMAN MODAL</t>
  </si>
  <si>
    <t>ORGANISASI</t>
  </si>
  <si>
    <t>1.02.12.01.- DINAS PENANAMAN MODAL DAN PELAYANAN TERPADU SATU PINTU</t>
  </si>
  <si>
    <t>NO</t>
  </si>
  <si>
    <t>KODE  REKENING</t>
  </si>
  <si>
    <t>URAIAN</t>
  </si>
  <si>
    <t>PAGU ANGGARAN (Rp.)</t>
  </si>
  <si>
    <t>BOBOT     (%)</t>
  </si>
  <si>
    <t>REALISASI BULAN</t>
  </si>
  <si>
    <t>REALISASI S.D BULAN INI</t>
  </si>
  <si>
    <t>SISA ANGGARAN</t>
  </si>
  <si>
    <t>KET.</t>
  </si>
  <si>
    <t>Tertimbang Kegiatan</t>
  </si>
  <si>
    <t>Tertimbang Instansi</t>
  </si>
  <si>
    <t>FEBRUARI</t>
  </si>
  <si>
    <t>NOPEMBER</t>
  </si>
  <si>
    <t>7 = 5 X 6</t>
  </si>
  <si>
    <t>9 = 8 : 4</t>
  </si>
  <si>
    <t>10 = 4 - 8</t>
  </si>
  <si>
    <t>11=10:4</t>
  </si>
  <si>
    <t>PENDAPATAN RETRIBUSI DAERAH</t>
  </si>
  <si>
    <t>01</t>
  </si>
  <si>
    <t>Retribusi Izin Mendirikan Bangunan</t>
  </si>
  <si>
    <t>Pemberian Izin Mendirikan Bangunan</t>
  </si>
  <si>
    <t>02</t>
  </si>
  <si>
    <t>BELANJA</t>
  </si>
  <si>
    <t>Belanja Pegawai</t>
  </si>
  <si>
    <t>Belanja Gaji dan Tunjangan</t>
  </si>
  <si>
    <t>Gaji Pokok PNS/Uang Representasi</t>
  </si>
  <si>
    <t>03</t>
  </si>
  <si>
    <t>Tunjangan Keluarga</t>
  </si>
  <si>
    <t>04</t>
  </si>
  <si>
    <t>Tunjangan Jabatan</t>
  </si>
  <si>
    <t>05</t>
  </si>
  <si>
    <t>Tunjangan Fungsional Umum</t>
  </si>
  <si>
    <t>06</t>
  </si>
  <si>
    <t>Tunjangan Beras</t>
  </si>
  <si>
    <t>07</t>
  </si>
  <si>
    <t>Tunjangan PPh/Tunjangan Khusus</t>
  </si>
  <si>
    <t>08</t>
  </si>
  <si>
    <t>Pembulatan Gaji</t>
  </si>
  <si>
    <t>09</t>
  </si>
  <si>
    <t>Iuran Jaminan Kesehatan</t>
  </si>
  <si>
    <t>Jaminan Kecelakaan Kerja dan Jaminan Kematian</t>
  </si>
  <si>
    <t>Belanja Tambahan Penghasilan PNS</t>
  </si>
  <si>
    <t>Tambahan Penghasilan Berdasarkan Beban Kerja</t>
  </si>
  <si>
    <t>Tambahan Penghasilan Berdasarkan Kondisi Kerja</t>
  </si>
  <si>
    <t>Insentif Pemungutan Retribusi Daerah</t>
  </si>
  <si>
    <t>Insentif Pemungutan Retribusi Daerah - Izin Mendirikan bangunan</t>
  </si>
  <si>
    <t>Program Pelayanan Administrasi Perkantoran</t>
  </si>
  <si>
    <t>001</t>
  </si>
  <si>
    <t>-</t>
  </si>
  <si>
    <t>Penyediaan Jasa Surat Menyurat</t>
  </si>
  <si>
    <t>002</t>
  </si>
  <si>
    <t>Penyediaan Jasa Komunikasi, Sumber Daya Air, dan Listrik</t>
  </si>
  <si>
    <t>008</t>
  </si>
  <si>
    <t>Penyediaan Jasa Kebersihan Kantor</t>
  </si>
  <si>
    <t>010</t>
  </si>
  <si>
    <t>Penyediaan Jasa Alat Tulis Kantor</t>
  </si>
  <si>
    <t>011</t>
  </si>
  <si>
    <t>Penyediaan Barang Cetakan dan Penggandaan</t>
  </si>
  <si>
    <t>015</t>
  </si>
  <si>
    <t>Penyediaan Bahan Bacaan dan Peraturan perundang-undangan</t>
  </si>
  <si>
    <t>017</t>
  </si>
  <si>
    <t>Penyediaan Makanan dan Minuman</t>
  </si>
  <si>
    <t>018</t>
  </si>
  <si>
    <t>Rapat-Rapat Koordinasi dan Konsultasi ke Luar Daerah</t>
  </si>
  <si>
    <t>019</t>
  </si>
  <si>
    <t>Rapat-Rapat Koordinasi dan Konsultasi Dalam Daerah</t>
  </si>
  <si>
    <t>020</t>
  </si>
  <si>
    <t>Penyediaan Jasa Pengamanan Lingkungan Kantor</t>
  </si>
  <si>
    <t>Program Peningkatan Sarana dan Prasarana Aparatur</t>
  </si>
  <si>
    <t>007</t>
  </si>
  <si>
    <t>Pengadaan Perlengkapan Gedung Kantor</t>
  </si>
  <si>
    <t>009</t>
  </si>
  <si>
    <t>Pengadaan Peralatan Gedung Kantor</t>
  </si>
  <si>
    <t>Pengadaan Mebeulair</t>
  </si>
  <si>
    <t>022</t>
  </si>
  <si>
    <t>Pemeliharaan Rutin / Berkala Gedung Kantor</t>
  </si>
  <si>
    <t>024</t>
  </si>
  <si>
    <t>Pemeliharaan Rutin / Berkala Kendaraan Dinas / Operasional</t>
  </si>
  <si>
    <t>028</t>
  </si>
  <si>
    <t>Pemeliharaan Rutin/Berkala Peralatan Gedung Kantor</t>
  </si>
  <si>
    <t>003</t>
  </si>
  <si>
    <t>IV</t>
  </si>
  <si>
    <t>Program Peningkatan Kapasitas Sumber Daya Aparatur</t>
  </si>
  <si>
    <t>Sosialisasi Kebijakan Penanaman Modal</t>
  </si>
  <si>
    <t>V</t>
  </si>
  <si>
    <t>Program Peningkatan Pengembangan Sistem Pelaporan Capaian Kinerja Keuangan</t>
  </si>
  <si>
    <t>Penyusunan Laporan Capaian Kinerja dan Ikhtisar  Ralisasi Kinerja SKPD</t>
  </si>
  <si>
    <t>Penyusunan Pelaporan Keuangan Semesteran</t>
  </si>
  <si>
    <t>004</t>
  </si>
  <si>
    <t>Penyusunan Pelaporan Keuangan Akhir Tahun</t>
  </si>
  <si>
    <t>005</t>
  </si>
  <si>
    <t>Monitoring, Evaluasi dan Pelaporan</t>
  </si>
  <si>
    <t>Penyusunan Rencana kerja dan anggaran SKPD</t>
  </si>
  <si>
    <t>Penyediaan Data, Dokumentasi, Informatika dan Komunikasi SKPD</t>
  </si>
  <si>
    <t>Penyusunan Rencana Strategis SKPD</t>
  </si>
  <si>
    <t>Penyusunan Rencana Kerja SKPD</t>
  </si>
  <si>
    <t>012</t>
  </si>
  <si>
    <t>Pengelolaan Barang Milik Daerah</t>
  </si>
  <si>
    <t>VI</t>
  </si>
  <si>
    <t>Program Peningkatan Promosi dan Kerjasama Investasi</t>
  </si>
  <si>
    <t>Peningkatan Fasiliitasi Kerjasama Strategis Antara Usaha Besar dan Usaha Kecil</t>
  </si>
  <si>
    <t>Penyelenggaraan Pameran Investasi</t>
  </si>
  <si>
    <t>Memfasilitasi dan Koordinasi Kerjasama di Bidang Investasi</t>
  </si>
  <si>
    <t>VII</t>
  </si>
  <si>
    <t>Program Peningkatan Iklim Investasi dan Realisasi Investasi</t>
  </si>
  <si>
    <t>Kajian Kebijakan Penanaman Modal</t>
  </si>
  <si>
    <t>Pengembangan Potensi Unggulan Daerah</t>
  </si>
  <si>
    <t>VIII</t>
  </si>
  <si>
    <t>Program Penyiapan Potensi sumber daya,sarana,dan Prasarana daerah</t>
  </si>
  <si>
    <t>IX</t>
  </si>
  <si>
    <t>Program Peningkatan Data dan Optimalisasi Pemanfaatan Teknologi Informasi</t>
  </si>
  <si>
    <t>Desiminasi Informasi Perizinan</t>
  </si>
  <si>
    <t>Pengembangan Sistem Informasi Penanaman Modal</t>
  </si>
  <si>
    <t>Survey Kepuasan Masyarakat (SKM)</t>
  </si>
  <si>
    <t>Program Intensifikasi Pengawasan, Pengendalian Penanaman Modal dan Penanganan Pengaduan Masyarakat</t>
  </si>
  <si>
    <t>Peningkatan Kegiatan Pemantauan, Pembinaan dan Pengawasan Pelaksanaan Penanaman Modal</t>
  </si>
  <si>
    <t>Pengawasan dan Pengendalian Perizinan Usaha, Non Usaha dan Penanaman Modal</t>
  </si>
  <si>
    <t>Monitoring, Evaluasi dan Pelaporan Program Peningkatan Pengawasan dan Pengendalian Pelaksanaan Penanaman Modal</t>
  </si>
  <si>
    <t xml:space="preserve">KEPALA DINAS PENANAMAN MODAL DAN </t>
  </si>
  <si>
    <t>PELAYANAN TERPADU SATU PINTU</t>
  </si>
  <si>
    <t>MAMAT HAMBALI, SH.,M.Si</t>
  </si>
  <si>
    <t>Pembina Utama Muda</t>
  </si>
  <si>
    <t>LAPORAN REALISASI KEUANGAN</t>
  </si>
  <si>
    <t>BELANJA TIDAK LANGSUNG DAN BELANJA LANGSUNG</t>
  </si>
  <si>
    <t>PROGRAM/KEGIATAN</t>
  </si>
  <si>
    <t xml:space="preserve">PAGU </t>
  </si>
  <si>
    <t>REALISASI ANGGARAN</t>
  </si>
  <si>
    <t>ANGGARAN</t>
  </si>
  <si>
    <t>A.</t>
  </si>
  <si>
    <t>B.</t>
  </si>
  <si>
    <t>KEPALA DINAS PENANAMAN MODAL DAN</t>
  </si>
  <si>
    <t>PENDAPATAN ASLI DAERAH</t>
  </si>
  <si>
    <t>DINAAS PENANAMAN MODAL DAN PELAYANAN TERPADU SATU PINTU KOTA SERANG</t>
  </si>
  <si>
    <t>SISA TARGET</t>
  </si>
  <si>
    <t>RETRIBUSI PERIJINAN TERTENTU</t>
  </si>
  <si>
    <t>Retribusi Ijin Mendirikan Bangunan</t>
  </si>
  <si>
    <t xml:space="preserve">TOTAL </t>
  </si>
  <si>
    <t>Penyediaan Jasa Jaminan Barang Milik Daerah</t>
  </si>
  <si>
    <t>Peningkatan Kemampuan Teknis Aparatur</t>
  </si>
  <si>
    <t>Kajian potensi sumberdaya yang terkait dengan investasi</t>
  </si>
  <si>
    <t>Peningkatan Kualitas SDM guna Peningkatan Pelayanan Investasi</t>
  </si>
  <si>
    <t>Penyusunan Kebijakan Investasi Bagi Pembangunan Fasilitas Infrastruktur</t>
  </si>
  <si>
    <t>APBD KOTA SERANG TAHUN ANGGARAN 2018</t>
  </si>
  <si>
    <t>BULAN : FEBRUARI 2018</t>
  </si>
  <si>
    <t>TARGET 2018</t>
  </si>
  <si>
    <t>REALISASI TARGET</t>
  </si>
  <si>
    <t>UARAIAN PENDAPATAN</t>
  </si>
  <si>
    <t>Serang,   05   Maret    2018</t>
  </si>
  <si>
    <t>TOTAL BELANJA TIDAK LANGSUNG DAN BELANJA LANGSUNG</t>
  </si>
  <si>
    <t>REALISASI S.D BULAN FEBRUARI 2018</t>
  </si>
  <si>
    <t>Serang,   05   Juni    2018</t>
  </si>
  <si>
    <t>REALISASI</t>
  </si>
  <si>
    <t>BULAN : MEI 2018</t>
  </si>
  <si>
    <t>TW II</t>
  </si>
  <si>
    <t>APBD KOTA SERANG TAHUN ANGGARAN 2019</t>
  </si>
  <si>
    <t>PROGRAM PELAYANAN DAN PENINGKATAN KAPASITAS APARATUR</t>
  </si>
  <si>
    <t>PROGRAM PENGELOLAAN DAN PELAPORAN KEUANGAN</t>
  </si>
  <si>
    <t>PROGRAM PENINGKATAN PERENCANAAN, PENGENDALIAN DAN PELAPORAN CAPAIAN KINERJA</t>
  </si>
  <si>
    <t>12. - PENANAMAN MODAL</t>
  </si>
  <si>
    <t>12.12.- DINAS PENANAMAN MODAL DAN PELAYANAN TERPADU SATU PINTU</t>
  </si>
  <si>
    <t>PROGRAM PENINGKATAN DAYA SAING PENANAMAN MODAL</t>
  </si>
  <si>
    <t>PROGRAM PENINGKATAN KUALITAS SISTEM INFORMASI INVESTASI DAN PERIJINAN YANG BERDAYA SAING DAN BERKELANJUTAN</t>
  </si>
  <si>
    <t>PROGRAM PENINGKATAN PENGENDALIAN DAN PENGAWASAN  PENANAMAN MODAL</t>
  </si>
  <si>
    <t>PROGRAM PENINGKATAN PELAYANAN PERIJINAN</t>
  </si>
  <si>
    <t>013</t>
  </si>
  <si>
    <t>Pelayanan Administrasi Perkantoran</t>
  </si>
  <si>
    <t>Pengadaan Sarana dan Prasarana Kantor</t>
  </si>
  <si>
    <t>Pemeliharaan Sarana dan Prasarana Kantor</t>
  </si>
  <si>
    <t xml:space="preserve">Rehabilitasi gedung kantor/rumah dinas/rumah jabatan
</t>
  </si>
  <si>
    <t xml:space="preserve">Penyediaan Dokumentasi, Informatika dan Komunikasi OPD
</t>
  </si>
  <si>
    <t xml:space="preserve">Rapat-Rapat Kordinasi dan Konsultasi Dalam dan Luar Daerah
</t>
  </si>
  <si>
    <t xml:space="preserve">Penyusunan Pelaporan Keuangan Triwulanan dan Semesteran
</t>
  </si>
  <si>
    <t xml:space="preserve">Penyusunan Dokumen Perencanaan Perangkat Daerah
</t>
  </si>
  <si>
    <t xml:space="preserve">Penyusunan Rencana Kerja dan Anggaran Perangkat Daerah
</t>
  </si>
  <si>
    <t>Pengendalian dan Evaluasi Kinerja</t>
  </si>
  <si>
    <t xml:space="preserve">Penyusunan Pelaporan Capaian Kinerja Tahunan Perangkat Daerah
</t>
  </si>
  <si>
    <t>Penyusunan Data dan Profil Perangkat Daerah</t>
  </si>
  <si>
    <t>006</t>
  </si>
  <si>
    <t>Pengembangan kawasan penanaman modal</t>
  </si>
  <si>
    <t xml:space="preserve">Peningkatan Kerjasama regional di bidang penanaman modal
</t>
  </si>
  <si>
    <t xml:space="preserve">Fasilitasi Kerjasama Strategis anatara Usaha Besar dan Usaha Kecil
</t>
  </si>
  <si>
    <t xml:space="preserve">Promosi penanaman modal berbasis Media Elektronik
</t>
  </si>
  <si>
    <t>Pengelolaan Data informasi Investasi</t>
  </si>
  <si>
    <t>Kajian Kebijakan Penanaman Modal dan Pelayanan perijinan</t>
  </si>
  <si>
    <t>Sosialisasi Peraturan Perundang-undangan dibidang penanaman Modal dan Perijinan</t>
  </si>
  <si>
    <t xml:space="preserve">Pengembangan Sistem Informasi Perijinan dan Investasi
</t>
  </si>
  <si>
    <t>Pemeliharaan Website dan Aplikasi</t>
  </si>
  <si>
    <t xml:space="preserve">Penyelenggaraan Pengawasan lahan dan Bangunan
</t>
  </si>
  <si>
    <t xml:space="preserve">Penyelenggaran Pengawasan Perijinan ijin usaha
</t>
  </si>
  <si>
    <t xml:space="preserve">Penyelenggaraan Fasilitasi Penyelesaian masalah Perijinan dan Pelayanan Pengaduan Masyarakat
</t>
  </si>
  <si>
    <t xml:space="preserve">Fasilitasi dan Koordinasi Pelayanan Perijinan dan Non Perijinan
</t>
  </si>
  <si>
    <t xml:space="preserve">Peningkatan Pelayanan Perijinan (Go Permadani)
</t>
  </si>
  <si>
    <t xml:space="preserve">Peningkatan Pelayanan Perijinan (Gerai Permadani)
</t>
  </si>
  <si>
    <t>TAHUN ANGGARAN 2019</t>
  </si>
  <si>
    <t>NIP. 19620719 198410 1 002</t>
  </si>
  <si>
    <t>TARGET 2019</t>
  </si>
  <si>
    <t>ACHMAD MUJIMI, S.Pd., M.Pd</t>
  </si>
  <si>
    <t>S.D BULAN : DESEMBER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</si>
</sst>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0_);_(* \(#,##0.00\);_(* &quot;-&quot;_);_(@_)"/>
  </numFmts>
  <fonts count="3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1" fillId="0" borderId="0"/>
    <xf numFmtId="0" fontId="12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7" fillId="0" borderId="0"/>
    <xf numFmtId="164" fontId="7" fillId="0" borderId="0" applyFont="0" applyFill="0" applyBorder="0" applyAlignment="0" applyProtection="0"/>
  </cellStyleXfs>
  <cellXfs count="874">
    <xf numFmtId="0" fontId="0" fillId="0" borderId="0" xfId="0"/>
    <xf numFmtId="0" fontId="12" fillId="0" borderId="0" xfId="2"/>
    <xf numFmtId="0" fontId="8" fillId="0" borderId="0" xfId="2" applyFont="1" applyAlignment="1">
      <alignment horizontal="left"/>
    </xf>
    <xf numFmtId="0" fontId="13" fillId="0" borderId="0" xfId="2" applyFont="1"/>
    <xf numFmtId="0" fontId="14" fillId="0" borderId="0" xfId="2" applyFont="1"/>
    <xf numFmtId="0" fontId="8" fillId="0" borderId="0" xfId="2" quotePrefix="1" applyFont="1"/>
    <xf numFmtId="166" fontId="12" fillId="0" borderId="0" xfId="3" applyNumberFormat="1" applyFont="1"/>
    <xf numFmtId="4" fontId="12" fillId="0" borderId="0" xfId="2" applyNumberFormat="1"/>
    <xf numFmtId="0" fontId="15" fillId="0" borderId="0" xfId="2" applyFont="1"/>
    <xf numFmtId="0" fontId="8" fillId="0" borderId="0" xfId="2" applyFont="1" applyAlignment="1"/>
    <xf numFmtId="0" fontId="14" fillId="0" borderId="0" xfId="2" quotePrefix="1" applyFont="1"/>
    <xf numFmtId="0" fontId="8" fillId="0" borderId="0" xfId="2" applyFont="1"/>
    <xf numFmtId="166" fontId="8" fillId="0" borderId="0" xfId="3" applyNumberFormat="1" applyFont="1"/>
    <xf numFmtId="4" fontId="8" fillId="0" borderId="0" xfId="2" applyNumberFormat="1" applyFont="1"/>
    <xf numFmtId="0" fontId="16" fillId="0" borderId="0" xfId="2" applyFont="1"/>
    <xf numFmtId="0" fontId="12" fillId="0" borderId="3" xfId="2" applyFill="1" applyBorder="1" applyAlignment="1">
      <alignment horizontal="center"/>
    </xf>
    <xf numFmtId="0" fontId="13" fillId="0" borderId="5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/>
    </xf>
    <xf numFmtId="0" fontId="12" fillId="0" borderId="0" xfId="2" applyFill="1" applyBorder="1"/>
    <xf numFmtId="0" fontId="12" fillId="0" borderId="8" xfId="2" applyFill="1" applyBorder="1"/>
    <xf numFmtId="166" fontId="12" fillId="0" borderId="8" xfId="3" applyNumberFormat="1" applyFont="1" applyFill="1" applyBorder="1"/>
    <xf numFmtId="4" fontId="12" fillId="0" borderId="8" xfId="2" applyNumberFormat="1" applyFill="1" applyBorder="1"/>
    <xf numFmtId="0" fontId="15" fillId="0" borderId="8" xfId="2" applyFont="1" applyFill="1" applyBorder="1"/>
    <xf numFmtId="0" fontId="12" fillId="0" borderId="3" xfId="2" applyFill="1" applyBorder="1"/>
    <xf numFmtId="0" fontId="12" fillId="0" borderId="0" xfId="2" applyFill="1"/>
    <xf numFmtId="0" fontId="8" fillId="2" borderId="1" xfId="2" applyFont="1" applyFill="1" applyBorder="1" applyAlignment="1">
      <alignment horizontal="center" vertical="top"/>
    </xf>
    <xf numFmtId="0" fontId="14" fillId="2" borderId="13" xfId="2" applyFont="1" applyFill="1" applyBorder="1" applyAlignment="1">
      <alignment horizontal="center" vertical="top"/>
    </xf>
    <xf numFmtId="0" fontId="14" fillId="2" borderId="14" xfId="2" applyFont="1" applyFill="1" applyBorder="1" applyAlignment="1">
      <alignment horizontal="center" vertical="top"/>
    </xf>
    <xf numFmtId="0" fontId="14" fillId="2" borderId="15" xfId="2" applyFont="1" applyFill="1" applyBorder="1" applyAlignment="1">
      <alignment horizontal="center" vertical="top"/>
    </xf>
    <xf numFmtId="0" fontId="8" fillId="2" borderId="14" xfId="2" applyFont="1" applyFill="1" applyBorder="1" applyAlignment="1">
      <alignment vertical="top"/>
    </xf>
    <xf numFmtId="0" fontId="8" fillId="2" borderId="15" xfId="2" applyFont="1" applyFill="1" applyBorder="1" applyAlignment="1">
      <alignment vertical="top"/>
    </xf>
    <xf numFmtId="166" fontId="10" fillId="2" borderId="15" xfId="3" applyNumberFormat="1" applyFont="1" applyFill="1" applyBorder="1" applyAlignment="1">
      <alignment vertical="top"/>
    </xf>
    <xf numFmtId="4" fontId="8" fillId="2" borderId="15" xfId="2" applyNumberFormat="1" applyFont="1" applyFill="1" applyBorder="1" applyAlignment="1">
      <alignment vertical="top"/>
    </xf>
    <xf numFmtId="3" fontId="16" fillId="2" borderId="15" xfId="2" applyNumberFormat="1" applyFont="1" applyFill="1" applyBorder="1" applyAlignment="1">
      <alignment vertical="top"/>
    </xf>
    <xf numFmtId="3" fontId="8" fillId="2" borderId="15" xfId="3" applyNumberFormat="1" applyFont="1" applyFill="1" applyBorder="1" applyAlignment="1">
      <alignment vertical="top"/>
    </xf>
    <xf numFmtId="4" fontId="8" fillId="2" borderId="15" xfId="2" applyNumberFormat="1" applyFont="1" applyFill="1" applyBorder="1" applyAlignment="1">
      <alignment horizontal="center" vertical="top"/>
    </xf>
    <xf numFmtId="166" fontId="8" fillId="2" borderId="15" xfId="2" applyNumberFormat="1" applyFont="1" applyFill="1" applyBorder="1" applyAlignment="1">
      <alignment vertical="top"/>
    </xf>
    <xf numFmtId="0" fontId="8" fillId="2" borderId="1" xfId="2" applyFont="1" applyFill="1" applyBorder="1" applyAlignment="1">
      <alignment vertical="top"/>
    </xf>
    <xf numFmtId="0" fontId="8" fillId="0" borderId="0" xfId="2" applyFont="1" applyFill="1" applyAlignment="1">
      <alignment vertical="top"/>
    </xf>
    <xf numFmtId="0" fontId="8" fillId="0" borderId="3" xfId="2" applyFont="1" applyFill="1" applyBorder="1" applyAlignment="1">
      <alignment horizontal="center" vertical="top"/>
    </xf>
    <xf numFmtId="0" fontId="14" fillId="0" borderId="7" xfId="2" applyFont="1" applyFill="1" applyBorder="1" applyAlignment="1">
      <alignment horizontal="center" vertical="top"/>
    </xf>
    <xf numFmtId="0" fontId="14" fillId="0" borderId="0" xfId="2" applyFont="1" applyFill="1" applyBorder="1" applyAlignment="1">
      <alignment horizontal="center" vertical="top"/>
    </xf>
    <xf numFmtId="0" fontId="14" fillId="0" borderId="0" xfId="2" quotePrefix="1" applyFont="1" applyFill="1" applyBorder="1" applyAlignment="1">
      <alignment horizontal="center" vertical="top"/>
    </xf>
    <xf numFmtId="0" fontId="13" fillId="0" borderId="0" xfId="2" quotePrefix="1" applyFont="1" applyFill="1" applyBorder="1" applyAlignment="1">
      <alignment horizontal="center" vertical="top"/>
    </xf>
    <xf numFmtId="0" fontId="14" fillId="0" borderId="8" xfId="2" applyFont="1" applyFill="1" applyBorder="1" applyAlignment="1">
      <alignment horizontal="center" vertical="top"/>
    </xf>
    <xf numFmtId="0" fontId="8" fillId="0" borderId="0" xfId="2" applyFont="1" applyFill="1" applyBorder="1" applyAlignment="1">
      <alignment vertical="top"/>
    </xf>
    <xf numFmtId="4" fontId="8" fillId="0" borderId="8" xfId="2" applyNumberFormat="1" applyFont="1" applyFill="1" applyBorder="1" applyAlignment="1">
      <alignment vertical="top"/>
    </xf>
    <xf numFmtId="3" fontId="16" fillId="0" borderId="8" xfId="2" applyNumberFormat="1" applyFont="1" applyFill="1" applyBorder="1" applyAlignment="1">
      <alignment vertical="top"/>
    </xf>
    <xf numFmtId="3" fontId="8" fillId="0" borderId="8" xfId="3" applyNumberFormat="1" applyFont="1" applyFill="1" applyBorder="1" applyAlignment="1">
      <alignment vertical="top"/>
    </xf>
    <xf numFmtId="4" fontId="8" fillId="0" borderId="8" xfId="2" applyNumberFormat="1" applyFont="1" applyFill="1" applyBorder="1" applyAlignment="1">
      <alignment horizontal="center" vertical="top"/>
    </xf>
    <xf numFmtId="166" fontId="8" fillId="0" borderId="8" xfId="2" applyNumberFormat="1" applyFont="1" applyFill="1" applyBorder="1" applyAlignment="1">
      <alignment vertical="top"/>
    </xf>
    <xf numFmtId="0" fontId="8" fillId="0" borderId="3" xfId="2" applyFont="1" applyFill="1" applyBorder="1" applyAlignment="1">
      <alignment vertical="top"/>
    </xf>
    <xf numFmtId="0" fontId="19" fillId="0" borderId="3" xfId="2" applyFont="1" applyFill="1" applyBorder="1" applyAlignment="1">
      <alignment horizontal="center" vertical="top"/>
    </xf>
    <xf numFmtId="0" fontId="13" fillId="0" borderId="7" xfId="2" applyFont="1" applyFill="1" applyBorder="1" applyAlignment="1">
      <alignment horizontal="center" vertical="top"/>
    </xf>
    <xf numFmtId="0" fontId="13" fillId="0" borderId="0" xfId="2" applyFont="1" applyFill="1" applyBorder="1" applyAlignment="1">
      <alignment horizontal="center" vertical="top"/>
    </xf>
    <xf numFmtId="0" fontId="13" fillId="0" borderId="8" xfId="2" quotePrefix="1" applyFont="1" applyFill="1" applyBorder="1" applyAlignment="1">
      <alignment horizontal="center" vertical="top"/>
    </xf>
    <xf numFmtId="0" fontId="12" fillId="0" borderId="0" xfId="2" applyFill="1" applyBorder="1" applyAlignment="1">
      <alignment vertical="top"/>
    </xf>
    <xf numFmtId="4" fontId="12" fillId="0" borderId="8" xfId="2" applyNumberFormat="1" applyFill="1" applyBorder="1" applyAlignment="1">
      <alignment vertical="top"/>
    </xf>
    <xf numFmtId="3" fontId="15" fillId="0" borderId="8" xfId="2" applyNumberFormat="1" applyFont="1" applyFill="1" applyBorder="1" applyAlignment="1">
      <alignment vertical="top"/>
    </xf>
    <xf numFmtId="3" fontId="12" fillId="0" borderId="8" xfId="2" applyNumberFormat="1" applyFill="1" applyBorder="1" applyAlignment="1">
      <alignment vertical="top"/>
    </xf>
    <xf numFmtId="4" fontId="12" fillId="0" borderId="8" xfId="2" applyNumberFormat="1" applyFill="1" applyBorder="1" applyAlignment="1">
      <alignment horizontal="center" vertical="top"/>
    </xf>
    <xf numFmtId="166" fontId="12" fillId="0" borderId="8" xfId="2" applyNumberFormat="1" applyFill="1" applyBorder="1" applyAlignment="1">
      <alignment vertical="top"/>
    </xf>
    <xf numFmtId="0" fontId="12" fillId="0" borderId="3" xfId="2" applyFill="1" applyBorder="1" applyAlignment="1">
      <alignment vertical="top"/>
    </xf>
    <xf numFmtId="0" fontId="12" fillId="0" borderId="0" xfId="2" applyFill="1" applyAlignment="1">
      <alignment vertical="top"/>
    </xf>
    <xf numFmtId="0" fontId="12" fillId="0" borderId="8" xfId="2" applyFill="1" applyBorder="1" applyAlignment="1">
      <alignment vertical="top"/>
    </xf>
    <xf numFmtId="166" fontId="12" fillId="0" borderId="8" xfId="3" applyNumberFormat="1" applyFont="1" applyFill="1" applyBorder="1" applyAlignment="1">
      <alignment vertical="top"/>
    </xf>
    <xf numFmtId="166" fontId="8" fillId="0" borderId="8" xfId="3" applyNumberFormat="1" applyFont="1" applyFill="1" applyBorder="1" applyAlignment="1">
      <alignment vertical="top"/>
    </xf>
    <xf numFmtId="0" fontId="12" fillId="0" borderId="3" xfId="2" applyFill="1" applyBorder="1" applyAlignment="1">
      <alignment horizontal="center" vertical="top"/>
    </xf>
    <xf numFmtId="4" fontId="12" fillId="0" borderId="8" xfId="2" applyNumberFormat="1" applyFont="1" applyFill="1" applyBorder="1" applyAlignment="1">
      <alignment vertical="top"/>
    </xf>
    <xf numFmtId="3" fontId="12" fillId="0" borderId="8" xfId="3" applyNumberFormat="1" applyFont="1" applyFill="1" applyBorder="1" applyAlignment="1">
      <alignment vertical="top"/>
    </xf>
    <xf numFmtId="0" fontId="8" fillId="3" borderId="1" xfId="2" applyFont="1" applyFill="1" applyBorder="1" applyAlignment="1">
      <alignment horizontal="center" vertical="top"/>
    </xf>
    <xf numFmtId="0" fontId="20" fillId="3" borderId="13" xfId="2" applyFont="1" applyFill="1" applyBorder="1" applyAlignment="1">
      <alignment horizontal="center" vertical="top"/>
    </xf>
    <xf numFmtId="0" fontId="20" fillId="3" borderId="14" xfId="2" applyFont="1" applyFill="1" applyBorder="1" applyAlignment="1">
      <alignment horizontal="center" vertical="top"/>
    </xf>
    <xf numFmtId="0" fontId="20" fillId="3" borderId="14" xfId="2" quotePrefix="1" applyFont="1" applyFill="1" applyBorder="1" applyAlignment="1">
      <alignment horizontal="center" vertical="top"/>
    </xf>
    <xf numFmtId="0" fontId="14" fillId="3" borderId="15" xfId="2" applyFont="1" applyFill="1" applyBorder="1" applyAlignment="1">
      <alignment horizontal="center" vertical="top"/>
    </xf>
    <xf numFmtId="0" fontId="8" fillId="3" borderId="14" xfId="2" applyFont="1" applyFill="1" applyBorder="1" applyAlignment="1">
      <alignment vertical="top"/>
    </xf>
    <xf numFmtId="0" fontId="8" fillId="3" borderId="15" xfId="2" applyFont="1" applyFill="1" applyBorder="1" applyAlignment="1">
      <alignment vertical="top"/>
    </xf>
    <xf numFmtId="166" fontId="10" fillId="3" borderId="15" xfId="3" applyNumberFormat="1" applyFont="1" applyFill="1" applyBorder="1" applyAlignment="1">
      <alignment vertical="top"/>
    </xf>
    <xf numFmtId="4" fontId="10" fillId="3" borderId="15" xfId="2" applyNumberFormat="1" applyFont="1" applyFill="1" applyBorder="1" applyAlignment="1">
      <alignment vertical="top"/>
    </xf>
    <xf numFmtId="166" fontId="21" fillId="3" borderId="15" xfId="3" applyNumberFormat="1" applyFont="1" applyFill="1" applyBorder="1" applyAlignment="1">
      <alignment vertical="top"/>
    </xf>
    <xf numFmtId="3" fontId="10" fillId="3" borderId="15" xfId="3" applyNumberFormat="1" applyFont="1" applyFill="1" applyBorder="1" applyAlignment="1">
      <alignment vertical="top"/>
    </xf>
    <xf numFmtId="4" fontId="10" fillId="3" borderId="15" xfId="2" applyNumberFormat="1" applyFont="1" applyFill="1" applyBorder="1" applyAlignment="1">
      <alignment horizontal="center" vertical="top"/>
    </xf>
    <xf numFmtId="166" fontId="10" fillId="3" borderId="15" xfId="2" applyNumberFormat="1" applyFont="1" applyFill="1" applyBorder="1" applyAlignment="1">
      <alignment vertical="top"/>
    </xf>
    <xf numFmtId="0" fontId="8" fillId="3" borderId="1" xfId="2" applyFont="1" applyFill="1" applyBorder="1" applyAlignment="1">
      <alignment vertical="top"/>
    </xf>
    <xf numFmtId="0" fontId="8" fillId="0" borderId="0" xfId="2" applyFont="1" applyAlignment="1">
      <alignment vertical="top"/>
    </xf>
    <xf numFmtId="0" fontId="12" fillId="0" borderId="3" xfId="2" applyBorder="1" applyAlignment="1">
      <alignment horizontal="center" vertical="top"/>
    </xf>
    <xf numFmtId="0" fontId="13" fillId="0" borderId="8" xfId="2" quotePrefix="1" applyFont="1" applyBorder="1" applyAlignment="1">
      <alignment vertical="top"/>
    </xf>
    <xf numFmtId="0" fontId="12" fillId="0" borderId="0" xfId="2" applyBorder="1" applyAlignment="1">
      <alignment vertical="top"/>
    </xf>
    <xf numFmtId="0" fontId="12" fillId="0" borderId="8" xfId="2" applyBorder="1" applyAlignment="1">
      <alignment vertical="top"/>
    </xf>
    <xf numFmtId="166" fontId="12" fillId="0" borderId="8" xfId="3" applyNumberFormat="1" applyFont="1" applyBorder="1" applyAlignment="1">
      <alignment vertical="top"/>
    </xf>
    <xf numFmtId="4" fontId="12" fillId="0" borderId="8" xfId="2" applyNumberFormat="1" applyBorder="1" applyAlignment="1">
      <alignment vertical="top"/>
    </xf>
    <xf numFmtId="3" fontId="12" fillId="0" borderId="8" xfId="3" applyNumberFormat="1" applyFont="1" applyBorder="1" applyAlignment="1">
      <alignment vertical="top"/>
    </xf>
    <xf numFmtId="4" fontId="12" fillId="0" borderId="8" xfId="2" applyNumberFormat="1" applyBorder="1" applyAlignment="1">
      <alignment horizontal="center" vertical="top"/>
    </xf>
    <xf numFmtId="0" fontId="12" fillId="0" borderId="0" xfId="2" applyAlignment="1">
      <alignment vertical="top"/>
    </xf>
    <xf numFmtId="0" fontId="20" fillId="0" borderId="0" xfId="2" applyFont="1" applyFill="1" applyBorder="1" applyAlignment="1">
      <alignment horizontal="center" vertical="top"/>
    </xf>
    <xf numFmtId="0" fontId="20" fillId="0" borderId="0" xfId="2" quotePrefix="1" applyFont="1" applyFill="1" applyBorder="1" applyAlignment="1">
      <alignment horizontal="center" vertical="top"/>
    </xf>
    <xf numFmtId="0" fontId="14" fillId="0" borderId="8" xfId="2" quotePrefix="1" applyFont="1" applyFill="1" applyBorder="1" applyAlignment="1">
      <alignment horizontal="center" vertical="top"/>
    </xf>
    <xf numFmtId="166" fontId="10" fillId="0" borderId="8" xfId="3" applyNumberFormat="1" applyFont="1" applyFill="1" applyBorder="1" applyAlignment="1">
      <alignment vertical="top"/>
    </xf>
    <xf numFmtId="4" fontId="10" fillId="0" borderId="8" xfId="2" applyNumberFormat="1" applyFont="1" applyFill="1" applyBorder="1" applyAlignment="1">
      <alignment vertical="top"/>
    </xf>
    <xf numFmtId="3" fontId="10" fillId="0" borderId="8" xfId="3" applyNumberFormat="1" applyFont="1" applyFill="1" applyBorder="1" applyAlignment="1">
      <alignment vertical="top"/>
    </xf>
    <xf numFmtId="4" fontId="10" fillId="0" borderId="8" xfId="2" applyNumberFormat="1" applyFont="1" applyFill="1" applyBorder="1" applyAlignment="1">
      <alignment horizontal="center" vertical="top"/>
    </xf>
    <xf numFmtId="0" fontId="12" fillId="0" borderId="3" xfId="2" applyFont="1" applyFill="1" applyBorder="1" applyAlignment="1">
      <alignment vertical="top"/>
    </xf>
    <xf numFmtId="0" fontId="8" fillId="5" borderId="3" xfId="2" applyFont="1" applyFill="1" applyBorder="1" applyAlignment="1">
      <alignment horizontal="center" vertical="top"/>
    </xf>
    <xf numFmtId="0" fontId="14" fillId="5" borderId="7" xfId="2" applyFont="1" applyFill="1" applyBorder="1" applyAlignment="1">
      <alignment horizontal="center" vertical="top"/>
    </xf>
    <xf numFmtId="0" fontId="14" fillId="5" borderId="0" xfId="2" applyFont="1" applyFill="1" applyBorder="1" applyAlignment="1">
      <alignment horizontal="center" vertical="top"/>
    </xf>
    <xf numFmtId="0" fontId="14" fillId="5" borderId="0" xfId="2" quotePrefix="1" applyFont="1" applyFill="1" applyBorder="1" applyAlignment="1">
      <alignment horizontal="center" vertical="top"/>
    </xf>
    <xf numFmtId="0" fontId="20" fillId="5" borderId="0" xfId="2" quotePrefix="1" applyFont="1" applyFill="1" applyBorder="1" applyAlignment="1">
      <alignment horizontal="center" vertical="top"/>
    </xf>
    <xf numFmtId="0" fontId="14" fillId="5" borderId="8" xfId="2" quotePrefix="1" applyFont="1" applyFill="1" applyBorder="1" applyAlignment="1">
      <alignment horizontal="center" vertical="top"/>
    </xf>
    <xf numFmtId="0" fontId="8" fillId="5" borderId="0" xfId="2" applyFont="1" applyFill="1" applyBorder="1" applyAlignment="1">
      <alignment vertical="top"/>
    </xf>
    <xf numFmtId="166" fontId="8" fillId="5" borderId="8" xfId="3" applyNumberFormat="1" applyFont="1" applyFill="1" applyBorder="1" applyAlignment="1">
      <alignment vertical="top"/>
    </xf>
    <xf numFmtId="4" fontId="8" fillId="5" borderId="8" xfId="2" applyNumberFormat="1" applyFont="1" applyFill="1" applyBorder="1" applyAlignment="1">
      <alignment vertical="top"/>
    </xf>
    <xf numFmtId="3" fontId="16" fillId="5" borderId="8" xfId="3" applyNumberFormat="1" applyFont="1" applyFill="1" applyBorder="1" applyAlignment="1">
      <alignment vertical="top"/>
    </xf>
    <xf numFmtId="3" fontId="8" fillId="5" borderId="8" xfId="3" applyNumberFormat="1" applyFont="1" applyFill="1" applyBorder="1" applyAlignment="1">
      <alignment vertical="top"/>
    </xf>
    <xf numFmtId="4" fontId="8" fillId="5" borderId="8" xfId="2" applyNumberFormat="1" applyFont="1" applyFill="1" applyBorder="1" applyAlignment="1">
      <alignment horizontal="center" vertical="top"/>
    </xf>
    <xf numFmtId="0" fontId="12" fillId="5" borderId="3" xfId="2" applyFont="1" applyFill="1" applyBorder="1" applyAlignment="1">
      <alignment vertical="top"/>
    </xf>
    <xf numFmtId="3" fontId="15" fillId="0" borderId="8" xfId="3" applyNumberFormat="1" applyFont="1" applyFill="1" applyBorder="1" applyAlignment="1">
      <alignment vertical="top"/>
    </xf>
    <xf numFmtId="3" fontId="12" fillId="0" borderId="8" xfId="2" applyNumberFormat="1" applyFont="1" applyFill="1" applyBorder="1" applyAlignment="1">
      <alignment vertical="top"/>
    </xf>
    <xf numFmtId="4" fontId="12" fillId="0" borderId="8" xfId="2" applyNumberFormat="1" applyFont="1" applyFill="1" applyBorder="1" applyAlignment="1">
      <alignment horizontal="center" vertical="top"/>
    </xf>
    <xf numFmtId="166" fontId="12" fillId="0" borderId="8" xfId="2" applyNumberFormat="1" applyFont="1" applyFill="1" applyBorder="1" applyAlignment="1">
      <alignment vertical="top"/>
    </xf>
    <xf numFmtId="0" fontId="22" fillId="0" borderId="0" xfId="2" quotePrefix="1" applyFont="1" applyFill="1" applyBorder="1" applyAlignment="1">
      <alignment horizontal="center" vertical="top"/>
    </xf>
    <xf numFmtId="3" fontId="16" fillId="5" borderId="8" xfId="2" applyNumberFormat="1" applyFont="1" applyFill="1" applyBorder="1" applyAlignment="1">
      <alignment vertical="top"/>
    </xf>
    <xf numFmtId="166" fontId="8" fillId="5" borderId="8" xfId="2" applyNumberFormat="1" applyFont="1" applyFill="1" applyBorder="1" applyAlignment="1">
      <alignment vertical="top"/>
    </xf>
    <xf numFmtId="4" fontId="12" fillId="5" borderId="8" xfId="2" applyNumberFormat="1" applyFont="1" applyFill="1" applyBorder="1" applyAlignment="1">
      <alignment vertical="top"/>
    </xf>
    <xf numFmtId="0" fontId="8" fillId="5" borderId="3" xfId="2" applyFont="1" applyFill="1" applyBorder="1" applyAlignment="1">
      <alignment vertical="top"/>
    </xf>
    <xf numFmtId="0" fontId="23" fillId="0" borderId="0" xfId="2" applyFont="1" applyAlignment="1">
      <alignment vertical="top"/>
    </xf>
    <xf numFmtId="0" fontId="12" fillId="0" borderId="3" xfId="2" applyFont="1" applyFill="1" applyBorder="1" applyAlignment="1">
      <alignment horizontal="center" vertical="top"/>
    </xf>
    <xf numFmtId="4" fontId="19" fillId="0" borderId="8" xfId="2" applyNumberFormat="1" applyFont="1" applyBorder="1" applyAlignment="1">
      <alignment vertical="top"/>
    </xf>
    <xf numFmtId="0" fontId="12" fillId="0" borderId="3" xfId="2" applyFont="1" applyBorder="1" applyAlignment="1">
      <alignment horizontal="center" vertical="top"/>
    </xf>
    <xf numFmtId="0" fontId="20" fillId="0" borderId="8" xfId="2" quotePrefix="1" applyFont="1" applyFill="1" applyBorder="1" applyAlignment="1">
      <alignment horizontal="center" vertical="top"/>
    </xf>
    <xf numFmtId="0" fontId="23" fillId="0" borderId="0" xfId="2" applyFont="1" applyBorder="1" applyAlignment="1">
      <alignment vertical="top"/>
    </xf>
    <xf numFmtId="166" fontId="19" fillId="0" borderId="8" xfId="3" applyNumberFormat="1" applyFont="1" applyBorder="1" applyAlignment="1">
      <alignment vertical="top"/>
    </xf>
    <xf numFmtId="3" fontId="25" fillId="0" borderId="8" xfId="2" applyNumberFormat="1" applyFont="1" applyBorder="1" applyAlignment="1">
      <alignment vertical="top"/>
    </xf>
    <xf numFmtId="3" fontId="15" fillId="0" borderId="8" xfId="2" applyNumberFormat="1" applyFont="1" applyBorder="1" applyAlignment="1">
      <alignment vertical="top"/>
    </xf>
    <xf numFmtId="0" fontId="19" fillId="0" borderId="8" xfId="2" applyFont="1" applyBorder="1" applyAlignment="1">
      <alignment vertical="top"/>
    </xf>
    <xf numFmtId="4" fontId="12" fillId="0" borderId="8" xfId="2" applyNumberFormat="1" applyFont="1" applyBorder="1" applyAlignment="1">
      <alignment vertical="top"/>
    </xf>
    <xf numFmtId="166" fontId="12" fillId="0" borderId="8" xfId="2" applyNumberFormat="1" applyBorder="1" applyAlignment="1">
      <alignment vertical="top"/>
    </xf>
    <xf numFmtId="0" fontId="23" fillId="0" borderId="0" xfId="2" applyFont="1" applyFill="1" applyBorder="1" applyAlignment="1">
      <alignment vertical="top"/>
    </xf>
    <xf numFmtId="0" fontId="13" fillId="0" borderId="9" xfId="2" applyFont="1" applyFill="1" applyBorder="1" applyAlignment="1">
      <alignment horizontal="center" vertical="top"/>
    </xf>
    <xf numFmtId="0" fontId="13" fillId="0" borderId="10" xfId="2" applyFont="1" applyFill="1" applyBorder="1" applyAlignment="1">
      <alignment horizontal="center" vertical="top"/>
    </xf>
    <xf numFmtId="0" fontId="13" fillId="0" borderId="11" xfId="2" applyFont="1" applyFill="1" applyBorder="1" applyAlignment="1">
      <alignment horizontal="center" vertical="top"/>
    </xf>
    <xf numFmtId="166" fontId="12" fillId="0" borderId="11" xfId="3" applyNumberFormat="1" applyFont="1" applyFill="1" applyBorder="1" applyAlignment="1">
      <alignment vertical="top"/>
    </xf>
    <xf numFmtId="0" fontId="23" fillId="0" borderId="0" xfId="2" applyFont="1" applyFill="1" applyAlignment="1">
      <alignment vertical="top"/>
    </xf>
    <xf numFmtId="3" fontId="19" fillId="0" borderId="8" xfId="3" applyNumberFormat="1" applyFont="1" applyFill="1" applyBorder="1" applyAlignment="1">
      <alignment vertical="top"/>
    </xf>
    <xf numFmtId="0" fontId="8" fillId="0" borderId="8" xfId="2" applyFont="1" applyFill="1" applyBorder="1" applyAlignment="1">
      <alignment vertical="top"/>
    </xf>
    <xf numFmtId="166" fontId="12" fillId="0" borderId="8" xfId="3" applyNumberFormat="1" applyFont="1" applyFill="1" applyBorder="1" applyAlignment="1">
      <alignment horizontal="right" vertical="top"/>
    </xf>
    <xf numFmtId="3" fontId="25" fillId="0" borderId="8" xfId="2" applyNumberFormat="1" applyFont="1" applyFill="1" applyBorder="1" applyAlignment="1">
      <alignment vertical="top"/>
    </xf>
    <xf numFmtId="0" fontId="22" fillId="0" borderId="8" xfId="2" quotePrefix="1" applyFont="1" applyFill="1" applyBorder="1" applyAlignment="1">
      <alignment horizontal="center" vertical="top"/>
    </xf>
    <xf numFmtId="166" fontId="19" fillId="0" borderId="8" xfId="3" applyNumberFormat="1" applyFont="1" applyFill="1" applyBorder="1" applyAlignment="1">
      <alignment vertical="top"/>
    </xf>
    <xf numFmtId="4" fontId="19" fillId="0" borderId="8" xfId="2" applyNumberFormat="1" applyFont="1" applyFill="1" applyBorder="1" applyAlignment="1">
      <alignment vertical="top"/>
    </xf>
    <xf numFmtId="0" fontId="23" fillId="0" borderId="8" xfId="2" applyFont="1" applyFill="1" applyBorder="1" applyAlignment="1">
      <alignment vertical="top"/>
    </xf>
    <xf numFmtId="0" fontId="12" fillId="0" borderId="12" xfId="2" applyBorder="1" applyAlignment="1">
      <alignment horizontal="center" vertical="top"/>
    </xf>
    <xf numFmtId="0" fontId="12" fillId="0" borderId="10" xfId="2" applyBorder="1" applyAlignment="1">
      <alignment vertical="top"/>
    </xf>
    <xf numFmtId="0" fontId="12" fillId="0" borderId="11" xfId="2" applyBorder="1" applyAlignment="1">
      <alignment vertical="top"/>
    </xf>
    <xf numFmtId="166" fontId="12" fillId="0" borderId="11" xfId="3" applyNumberFormat="1" applyFont="1" applyBorder="1" applyAlignment="1">
      <alignment vertical="top"/>
    </xf>
    <xf numFmtId="4" fontId="12" fillId="0" borderId="11" xfId="2" applyNumberFormat="1" applyBorder="1" applyAlignment="1">
      <alignment vertical="top"/>
    </xf>
    <xf numFmtId="4" fontId="15" fillId="0" borderId="11" xfId="2" applyNumberFormat="1" applyFont="1" applyBorder="1" applyAlignment="1">
      <alignment vertical="top"/>
    </xf>
    <xf numFmtId="0" fontId="12" fillId="0" borderId="0" xfId="2" applyAlignment="1">
      <alignment horizontal="center"/>
    </xf>
    <xf numFmtId="4" fontId="15" fillId="0" borderId="0" xfId="2" applyNumberFormat="1" applyFont="1"/>
    <xf numFmtId="164" fontId="12" fillId="0" borderId="0" xfId="4" applyFont="1" applyAlignment="1"/>
    <xf numFmtId="164" fontId="8" fillId="0" borderId="0" xfId="4" applyFont="1" applyAlignment="1"/>
    <xf numFmtId="164" fontId="8" fillId="0" borderId="0" xfId="4" applyFont="1" applyAlignment="1">
      <alignment horizontal="left" vertical="top"/>
    </xf>
    <xf numFmtId="164" fontId="12" fillId="0" borderId="0" xfId="4" applyFont="1"/>
    <xf numFmtId="164" fontId="12" fillId="0" borderId="0" xfId="4" applyFont="1" applyAlignment="1">
      <alignment horizontal="center"/>
    </xf>
    <xf numFmtId="0" fontId="26" fillId="0" borderId="0" xfId="4" applyNumberFormat="1" applyFont="1" applyAlignment="1">
      <alignment horizontal="left" vertical="top"/>
    </xf>
    <xf numFmtId="0" fontId="26" fillId="0" borderId="0" xfId="4" applyNumberFormat="1" applyFont="1" applyAlignment="1"/>
    <xf numFmtId="4" fontId="12" fillId="0" borderId="0" xfId="2" applyNumberFormat="1" applyAlignment="1">
      <alignment horizontal="center"/>
    </xf>
    <xf numFmtId="0" fontId="8" fillId="0" borderId="0" xfId="2" applyFont="1" applyAlignment="1">
      <alignment horizontal="center" vertical="center"/>
    </xf>
    <xf numFmtId="167" fontId="8" fillId="6" borderId="6" xfId="4" applyNumberFormat="1" applyFont="1" applyFill="1" applyBorder="1" applyAlignment="1">
      <alignment horizontal="center"/>
    </xf>
    <xf numFmtId="0" fontId="12" fillId="7" borderId="0" xfId="2" applyFill="1"/>
    <xf numFmtId="167" fontId="8" fillId="6" borderId="11" xfId="4" applyNumberFormat="1" applyFont="1" applyFill="1" applyBorder="1" applyAlignment="1">
      <alignment horizontal="center"/>
    </xf>
    <xf numFmtId="0" fontId="12" fillId="0" borderId="3" xfId="2" applyBorder="1"/>
    <xf numFmtId="0" fontId="12" fillId="0" borderId="0" xfId="2" applyBorder="1"/>
    <xf numFmtId="0" fontId="12" fillId="0" borderId="8" xfId="2" applyBorder="1"/>
    <xf numFmtId="167" fontId="12" fillId="0" borderId="8" xfId="4" applyNumberFormat="1" applyFont="1" applyBorder="1"/>
    <xf numFmtId="167" fontId="12" fillId="0" borderId="2" xfId="4" applyNumberFormat="1" applyFont="1" applyBorder="1"/>
    <xf numFmtId="167" fontId="12" fillId="0" borderId="6" xfId="4" applyNumberFormat="1" applyFont="1" applyBorder="1" applyAlignment="1">
      <alignment horizontal="center"/>
    </xf>
    <xf numFmtId="167" fontId="12" fillId="0" borderId="6" xfId="4" applyNumberFormat="1" applyFont="1" applyBorder="1"/>
    <xf numFmtId="0" fontId="12" fillId="8" borderId="0" xfId="2" applyFill="1"/>
    <xf numFmtId="0" fontId="8" fillId="0" borderId="0" xfId="2" applyFont="1" applyBorder="1"/>
    <xf numFmtId="167" fontId="12" fillId="0" borderId="3" xfId="4" applyNumberFormat="1" applyFont="1" applyBorder="1"/>
    <xf numFmtId="0" fontId="12" fillId="0" borderId="8" xfId="2" applyBorder="1" applyAlignment="1">
      <alignment horizontal="center"/>
    </xf>
    <xf numFmtId="0" fontId="12" fillId="10" borderId="0" xfId="2" applyFill="1"/>
    <xf numFmtId="0" fontId="12" fillId="10" borderId="3" xfId="2" applyFill="1" applyBorder="1" applyAlignment="1">
      <alignment horizontal="center"/>
    </xf>
    <xf numFmtId="0" fontId="8" fillId="10" borderId="0" xfId="2" applyFont="1" applyFill="1" applyBorder="1"/>
    <xf numFmtId="0" fontId="12" fillId="10" borderId="0" xfId="2" applyFill="1" applyBorder="1"/>
    <xf numFmtId="0" fontId="12" fillId="10" borderId="8" xfId="2" applyFill="1" applyBorder="1"/>
    <xf numFmtId="167" fontId="12" fillId="10" borderId="8" xfId="4" applyNumberFormat="1" applyFont="1" applyFill="1" applyBorder="1"/>
    <xf numFmtId="2" fontId="12" fillId="10" borderId="8" xfId="2" applyNumberFormat="1" applyFill="1" applyBorder="1" applyAlignment="1">
      <alignment horizontal="center"/>
    </xf>
    <xf numFmtId="0" fontId="12" fillId="10" borderId="0" xfId="2" applyFill="1" applyBorder="1" applyAlignment="1">
      <alignment vertical="top" wrapText="1"/>
    </xf>
    <xf numFmtId="0" fontId="12" fillId="10" borderId="8" xfId="2" applyFill="1" applyBorder="1" applyAlignment="1">
      <alignment vertical="top" wrapText="1"/>
    </xf>
    <xf numFmtId="0" fontId="12" fillId="10" borderId="0" xfId="2" applyFill="1" applyBorder="1" applyAlignment="1">
      <alignment horizontal="left" vertical="top" wrapText="1"/>
    </xf>
    <xf numFmtId="0" fontId="12" fillId="10" borderId="8" xfId="2" applyFill="1" applyBorder="1" applyAlignment="1">
      <alignment horizontal="left" vertical="top" wrapText="1"/>
    </xf>
    <xf numFmtId="0" fontId="12" fillId="10" borderId="0" xfId="2" applyFill="1" applyAlignment="1"/>
    <xf numFmtId="0" fontId="12" fillId="10" borderId="8" xfId="2" applyFill="1" applyBorder="1" applyAlignment="1"/>
    <xf numFmtId="167" fontId="12" fillId="10" borderId="3" xfId="4" applyNumberFormat="1" applyFont="1" applyFill="1" applyBorder="1"/>
    <xf numFmtId="0" fontId="12" fillId="10" borderId="8" xfId="2" applyFill="1" applyBorder="1" applyAlignment="1">
      <alignment horizontal="center"/>
    </xf>
    <xf numFmtId="0" fontId="8" fillId="10" borderId="7" xfId="2" applyFont="1" applyFill="1" applyBorder="1" applyAlignment="1">
      <alignment vertical="top"/>
    </xf>
    <xf numFmtId="0" fontId="8" fillId="10" borderId="0" xfId="2" applyFont="1" applyFill="1" applyBorder="1" applyAlignment="1">
      <alignment vertical="top"/>
    </xf>
    <xf numFmtId="0" fontId="12" fillId="10" borderId="3" xfId="2" applyFont="1" applyFill="1" applyBorder="1" applyAlignment="1">
      <alignment horizontal="center"/>
    </xf>
    <xf numFmtId="0" fontId="12" fillId="10" borderId="0" xfId="2" applyFont="1" applyFill="1" applyBorder="1"/>
    <xf numFmtId="0" fontId="12" fillId="10" borderId="0" xfId="2" applyFill="1" applyBorder="1" applyAlignment="1">
      <alignment horizontal="center" vertical="top" wrapText="1"/>
    </xf>
    <xf numFmtId="0" fontId="12" fillId="10" borderId="8" xfId="2" applyFill="1" applyBorder="1" applyAlignment="1">
      <alignment horizontal="center" vertical="top" wrapText="1"/>
    </xf>
    <xf numFmtId="167" fontId="12" fillId="10" borderId="8" xfId="4" applyNumberFormat="1" applyFont="1" applyFill="1" applyBorder="1" applyAlignment="1">
      <alignment horizontal="center"/>
    </xf>
    <xf numFmtId="0" fontId="12" fillId="10" borderId="3" xfId="2" applyFont="1" applyFill="1" applyBorder="1" applyAlignment="1">
      <alignment horizontal="center" vertical="top"/>
    </xf>
    <xf numFmtId="167" fontId="12" fillId="10" borderId="8" xfId="4" applyNumberFormat="1" applyFont="1" applyFill="1" applyBorder="1" applyAlignment="1">
      <alignment vertical="top"/>
    </xf>
    <xf numFmtId="2" fontId="12" fillId="10" borderId="8" xfId="2" applyNumberFormat="1" applyFill="1" applyBorder="1" applyAlignment="1">
      <alignment horizontal="center" vertical="top"/>
    </xf>
    <xf numFmtId="167" fontId="10" fillId="10" borderId="15" xfId="4" applyNumberFormat="1" applyFont="1" applyFill="1" applyBorder="1" applyAlignment="1">
      <alignment vertical="center"/>
    </xf>
    <xf numFmtId="39" fontId="10" fillId="10" borderId="15" xfId="4" applyNumberFormat="1" applyFont="1" applyFill="1" applyBorder="1" applyAlignment="1">
      <alignment horizontal="center" vertical="center"/>
    </xf>
    <xf numFmtId="167" fontId="12" fillId="0" borderId="0" xfId="4" applyNumberFormat="1" applyFont="1"/>
    <xf numFmtId="164" fontId="26" fillId="0" borderId="0" xfId="4" applyFont="1" applyAlignment="1"/>
    <xf numFmtId="4" fontId="12" fillId="0" borderId="8" xfId="2" applyNumberFormat="1" applyBorder="1" applyAlignment="1">
      <alignment horizontal="center"/>
    </xf>
    <xf numFmtId="0" fontId="12" fillId="0" borderId="0" xfId="2" applyFill="1" applyBorder="1" applyAlignment="1">
      <alignment horizontal="left" vertical="top"/>
    </xf>
    <xf numFmtId="0" fontId="10" fillId="3" borderId="14" xfId="2" applyFont="1" applyFill="1" applyBorder="1" applyAlignment="1">
      <alignment vertical="top"/>
    </xf>
    <xf numFmtId="165" fontId="10" fillId="3" borderId="15" xfId="3" applyNumberFormat="1" applyFont="1" applyFill="1" applyBorder="1" applyAlignment="1">
      <alignment vertical="top"/>
    </xf>
    <xf numFmtId="0" fontId="12" fillId="10" borderId="0" xfId="2" applyFill="1" applyBorder="1" applyAlignment="1">
      <alignment horizontal="left" vertical="top" wrapText="1"/>
    </xf>
    <xf numFmtId="0" fontId="12" fillId="10" borderId="8" xfId="2" applyFill="1" applyBorder="1" applyAlignment="1">
      <alignment horizontal="left" vertical="top" wrapText="1"/>
    </xf>
    <xf numFmtId="164" fontId="12" fillId="0" borderId="0" xfId="4" applyFont="1" applyAlignment="1">
      <alignment horizontal="center"/>
    </xf>
    <xf numFmtId="0" fontId="27" fillId="0" borderId="0" xfId="2" applyFont="1" applyBorder="1" applyAlignment="1">
      <alignment vertical="center"/>
    </xf>
    <xf numFmtId="0" fontId="27" fillId="0" borderId="8" xfId="2" applyFont="1" applyBorder="1" applyAlignment="1">
      <alignment vertical="center"/>
    </xf>
    <xf numFmtId="167" fontId="27" fillId="0" borderId="8" xfId="4" applyNumberFormat="1" applyFont="1" applyBorder="1" applyAlignment="1">
      <alignment vertical="center"/>
    </xf>
    <xf numFmtId="167" fontId="27" fillId="0" borderId="3" xfId="4" applyNumberFormat="1" applyFont="1" applyBorder="1" applyAlignment="1">
      <alignment vertical="center"/>
    </xf>
    <xf numFmtId="4" fontId="27" fillId="0" borderId="8" xfId="2" applyNumberFormat="1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3" xfId="2" applyFont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/>
    </xf>
    <xf numFmtId="0" fontId="8" fillId="13" borderId="15" xfId="2" applyFont="1" applyFill="1" applyBorder="1" applyAlignment="1">
      <alignment horizontal="center" vertical="center"/>
    </xf>
    <xf numFmtId="0" fontId="16" fillId="13" borderId="15" xfId="2" applyFont="1" applyFill="1" applyBorder="1" applyAlignment="1">
      <alignment horizontal="center" vertical="center"/>
    </xf>
    <xf numFmtId="4" fontId="8" fillId="13" borderId="15" xfId="2" applyNumberFormat="1" applyFont="1" applyFill="1" applyBorder="1" applyAlignment="1">
      <alignment horizontal="center" vertical="center"/>
    </xf>
    <xf numFmtId="0" fontId="20" fillId="2" borderId="14" xfId="2" applyFont="1" applyFill="1" applyBorder="1" applyAlignment="1">
      <alignment horizontal="center" vertical="top"/>
    </xf>
    <xf numFmtId="0" fontId="20" fillId="2" borderId="14" xfId="2" quotePrefix="1" applyFont="1" applyFill="1" applyBorder="1" applyAlignment="1">
      <alignment horizontal="center" vertical="top"/>
    </xf>
    <xf numFmtId="0" fontId="14" fillId="2" borderId="15" xfId="2" quotePrefix="1" applyFont="1" applyFill="1" applyBorder="1" applyAlignment="1">
      <alignment horizontal="center" vertical="top"/>
    </xf>
    <xf numFmtId="4" fontId="10" fillId="2" borderId="15" xfId="2" applyNumberFormat="1" applyFont="1" applyFill="1" applyBorder="1" applyAlignment="1">
      <alignment vertical="top"/>
    </xf>
    <xf numFmtId="3" fontId="21" fillId="2" borderId="15" xfId="3" applyNumberFormat="1" applyFont="1" applyFill="1" applyBorder="1" applyAlignment="1">
      <alignment vertical="top"/>
    </xf>
    <xf numFmtId="3" fontId="10" fillId="2" borderId="15" xfId="3" applyNumberFormat="1" applyFont="1" applyFill="1" applyBorder="1" applyAlignment="1">
      <alignment vertical="top"/>
    </xf>
    <xf numFmtId="4" fontId="10" fillId="2" borderId="15" xfId="2" applyNumberFormat="1" applyFont="1" applyFill="1" applyBorder="1" applyAlignment="1">
      <alignment horizontal="center" vertical="top"/>
    </xf>
    <xf numFmtId="0" fontId="10" fillId="2" borderId="1" xfId="2" applyFont="1" applyFill="1" applyBorder="1" applyAlignment="1">
      <alignment vertical="top"/>
    </xf>
    <xf numFmtId="0" fontId="20" fillId="2" borderId="13" xfId="2" applyFont="1" applyFill="1" applyBorder="1" applyAlignment="1">
      <alignment horizontal="center" vertical="top"/>
    </xf>
    <xf numFmtId="0" fontId="14" fillId="2" borderId="14" xfId="2" quotePrefix="1" applyFont="1" applyFill="1" applyBorder="1" applyAlignment="1">
      <alignment horizontal="center" vertical="top"/>
    </xf>
    <xf numFmtId="0" fontId="10" fillId="2" borderId="14" xfId="2" applyFont="1" applyFill="1" applyBorder="1" applyAlignment="1">
      <alignment vertical="top"/>
    </xf>
    <xf numFmtId="2" fontId="10" fillId="2" borderId="15" xfId="3" applyNumberFormat="1" applyFont="1" applyFill="1" applyBorder="1" applyAlignment="1">
      <alignment vertical="top"/>
    </xf>
    <xf numFmtId="4" fontId="23" fillId="2" borderId="15" xfId="2" applyNumberFormat="1" applyFont="1" applyFill="1" applyBorder="1" applyAlignment="1">
      <alignment vertical="top"/>
    </xf>
    <xf numFmtId="166" fontId="10" fillId="2" borderId="15" xfId="2" applyNumberFormat="1" applyFont="1" applyFill="1" applyBorder="1" applyAlignment="1">
      <alignment vertical="top"/>
    </xf>
    <xf numFmtId="0" fontId="8" fillId="5" borderId="1" xfId="2" applyFont="1" applyFill="1" applyBorder="1" applyAlignment="1">
      <alignment horizontal="center" vertical="top"/>
    </xf>
    <xf numFmtId="0" fontId="14" fillId="5" borderId="13" xfId="2" applyFont="1" applyFill="1" applyBorder="1" applyAlignment="1">
      <alignment horizontal="center" vertical="top"/>
    </xf>
    <xf numFmtId="0" fontId="14" fillId="5" borderId="14" xfId="2" quotePrefix="1" applyFont="1" applyFill="1" applyBorder="1" applyAlignment="1">
      <alignment horizontal="center" vertical="top"/>
    </xf>
    <xf numFmtId="0" fontId="14" fillId="5" borderId="14" xfId="2" applyFont="1" applyFill="1" applyBorder="1" applyAlignment="1">
      <alignment horizontal="center" vertical="top"/>
    </xf>
    <xf numFmtId="0" fontId="14" fillId="5" borderId="15" xfId="2" quotePrefix="1" applyFont="1" applyFill="1" applyBorder="1" applyAlignment="1">
      <alignment horizontal="center" vertical="top"/>
    </xf>
    <xf numFmtId="0" fontId="23" fillId="5" borderId="14" xfId="2" applyFont="1" applyFill="1" applyBorder="1" applyAlignment="1">
      <alignment vertical="top"/>
    </xf>
    <xf numFmtId="166" fontId="23" fillId="5" borderId="15" xfId="3" applyNumberFormat="1" applyFont="1" applyFill="1" applyBorder="1" applyAlignment="1">
      <alignment vertical="top"/>
    </xf>
    <xf numFmtId="4" fontId="23" fillId="5" borderId="15" xfId="2" applyNumberFormat="1" applyFont="1" applyFill="1" applyBorder="1" applyAlignment="1">
      <alignment vertical="top"/>
    </xf>
    <xf numFmtId="3" fontId="24" fillId="5" borderId="15" xfId="3" applyNumberFormat="1" applyFont="1" applyFill="1" applyBorder="1" applyAlignment="1">
      <alignment vertical="top"/>
    </xf>
    <xf numFmtId="3" fontId="23" fillId="5" borderId="15" xfId="3" applyNumberFormat="1" applyFont="1" applyFill="1" applyBorder="1" applyAlignment="1">
      <alignment vertical="top"/>
    </xf>
    <xf numFmtId="4" fontId="23" fillId="5" borderId="15" xfId="2" applyNumberFormat="1" applyFont="1" applyFill="1" applyBorder="1" applyAlignment="1">
      <alignment horizontal="center" vertical="top"/>
    </xf>
    <xf numFmtId="166" fontId="23" fillId="5" borderId="15" xfId="2" applyNumberFormat="1" applyFont="1" applyFill="1" applyBorder="1" applyAlignment="1">
      <alignment vertical="top"/>
    </xf>
    <xf numFmtId="4" fontId="8" fillId="5" borderId="15" xfId="2" applyNumberFormat="1" applyFont="1" applyFill="1" applyBorder="1" applyAlignment="1">
      <alignment vertical="top"/>
    </xf>
    <xf numFmtId="0" fontId="23" fillId="5" borderId="1" xfId="2" applyFont="1" applyFill="1" applyBorder="1" applyAlignment="1">
      <alignment vertical="top"/>
    </xf>
    <xf numFmtId="0" fontId="20" fillId="5" borderId="15" xfId="2" applyFont="1" applyFill="1" applyBorder="1" applyAlignment="1">
      <alignment horizontal="center" vertical="top"/>
    </xf>
    <xf numFmtId="3" fontId="24" fillId="5" borderId="15" xfId="2" applyNumberFormat="1" applyFont="1" applyFill="1" applyBorder="1" applyAlignment="1">
      <alignment vertical="top"/>
    </xf>
    <xf numFmtId="3" fontId="23" fillId="5" borderId="15" xfId="2" applyNumberFormat="1" applyFont="1" applyFill="1" applyBorder="1" applyAlignment="1">
      <alignment vertical="top"/>
    </xf>
    <xf numFmtId="0" fontId="23" fillId="5" borderId="15" xfId="2" applyFont="1" applyFill="1" applyBorder="1" applyAlignment="1">
      <alignment vertical="top"/>
    </xf>
    <xf numFmtId="0" fontId="14" fillId="5" borderId="15" xfId="2" applyFont="1" applyFill="1" applyBorder="1" applyAlignment="1">
      <alignment horizontal="center" vertical="top"/>
    </xf>
    <xf numFmtId="0" fontId="12" fillId="5" borderId="14" xfId="2" applyFill="1" applyBorder="1" applyAlignment="1">
      <alignment vertical="top"/>
    </xf>
    <xf numFmtId="166" fontId="8" fillId="5" borderId="15" xfId="3" applyNumberFormat="1" applyFont="1" applyFill="1" applyBorder="1" applyAlignment="1">
      <alignment vertical="top"/>
    </xf>
    <xf numFmtId="3" fontId="16" fillId="5" borderId="15" xfId="2" applyNumberFormat="1" applyFont="1" applyFill="1" applyBorder="1" applyAlignment="1">
      <alignment vertical="top"/>
    </xf>
    <xf numFmtId="3" fontId="8" fillId="5" borderId="15" xfId="2" applyNumberFormat="1" applyFont="1" applyFill="1" applyBorder="1" applyAlignment="1">
      <alignment vertical="top"/>
    </xf>
    <xf numFmtId="4" fontId="8" fillId="5" borderId="15" xfId="2" applyNumberFormat="1" applyFont="1" applyFill="1" applyBorder="1" applyAlignment="1">
      <alignment horizontal="center" vertical="top"/>
    </xf>
    <xf numFmtId="0" fontId="8" fillId="5" borderId="15" xfId="2" applyFont="1" applyFill="1" applyBorder="1" applyAlignment="1">
      <alignment vertical="top"/>
    </xf>
    <xf numFmtId="0" fontId="20" fillId="5" borderId="14" xfId="2" quotePrefix="1" applyFont="1" applyFill="1" applyBorder="1" applyAlignment="1">
      <alignment horizontal="center" vertical="top"/>
    </xf>
    <xf numFmtId="0" fontId="20" fillId="5" borderId="15" xfId="2" quotePrefix="1" applyFont="1" applyFill="1" applyBorder="1" applyAlignment="1">
      <alignment vertical="top"/>
    </xf>
    <xf numFmtId="166" fontId="23" fillId="5" borderId="15" xfId="3" applyNumberFormat="1" applyFont="1" applyFill="1" applyBorder="1" applyAlignment="1">
      <alignment horizontal="right" vertical="top"/>
    </xf>
    <xf numFmtId="0" fontId="8" fillId="0" borderId="3" xfId="2" applyFont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vertical="center"/>
    </xf>
    <xf numFmtId="0" fontId="27" fillId="3" borderId="0" xfId="2" applyFont="1" applyFill="1" applyBorder="1" applyAlignment="1">
      <alignment vertical="center"/>
    </xf>
    <xf numFmtId="0" fontId="27" fillId="3" borderId="8" xfId="2" applyFont="1" applyFill="1" applyBorder="1" applyAlignment="1">
      <alignment vertical="center"/>
    </xf>
    <xf numFmtId="167" fontId="10" fillId="3" borderId="8" xfId="4" applyNumberFormat="1" applyFont="1" applyFill="1" applyBorder="1" applyAlignment="1">
      <alignment vertical="center"/>
    </xf>
    <xf numFmtId="167" fontId="10" fillId="3" borderId="3" xfId="4" applyNumberFormat="1" applyFont="1" applyFill="1" applyBorder="1" applyAlignment="1">
      <alignment vertical="center"/>
    </xf>
    <xf numFmtId="39" fontId="10" fillId="3" borderId="8" xfId="4" applyNumberFormat="1" applyFont="1" applyFill="1" applyBorder="1" applyAlignment="1">
      <alignment horizontal="center" vertical="center"/>
    </xf>
    <xf numFmtId="0" fontId="10" fillId="12" borderId="1" xfId="2" applyFont="1" applyFill="1" applyBorder="1" applyAlignment="1">
      <alignment horizontal="center" vertical="center"/>
    </xf>
    <xf numFmtId="0" fontId="10" fillId="12" borderId="14" xfId="2" applyFont="1" applyFill="1" applyBorder="1" applyAlignment="1">
      <alignment vertical="center"/>
    </xf>
    <xf numFmtId="0" fontId="27" fillId="12" borderId="14" xfId="2" applyFont="1" applyFill="1" applyBorder="1" applyAlignment="1">
      <alignment vertical="center"/>
    </xf>
    <xf numFmtId="0" fontId="27" fillId="12" borderId="15" xfId="2" applyFont="1" applyFill="1" applyBorder="1" applyAlignment="1">
      <alignment vertical="center"/>
    </xf>
    <xf numFmtId="167" fontId="10" fillId="12" borderId="15" xfId="4" applyNumberFormat="1" applyFont="1" applyFill="1" applyBorder="1" applyAlignment="1">
      <alignment vertical="center"/>
    </xf>
    <xf numFmtId="39" fontId="10" fillId="12" borderId="15" xfId="4" applyNumberFormat="1" applyFont="1" applyFill="1" applyBorder="1" applyAlignment="1">
      <alignment horizontal="center" vertical="center"/>
    </xf>
    <xf numFmtId="0" fontId="10" fillId="9" borderId="1" xfId="2" applyFont="1" applyFill="1" applyBorder="1" applyAlignment="1">
      <alignment horizontal="center" vertical="center"/>
    </xf>
    <xf numFmtId="0" fontId="10" fillId="9" borderId="14" xfId="2" applyFont="1" applyFill="1" applyBorder="1" applyAlignment="1">
      <alignment vertical="center"/>
    </xf>
    <xf numFmtId="0" fontId="27" fillId="9" borderId="14" xfId="2" applyFont="1" applyFill="1" applyBorder="1" applyAlignment="1">
      <alignment vertical="center"/>
    </xf>
    <xf numFmtId="0" fontId="27" fillId="9" borderId="15" xfId="2" applyFont="1" applyFill="1" applyBorder="1" applyAlignment="1">
      <alignment vertical="center"/>
    </xf>
    <xf numFmtId="167" fontId="10" fillId="9" borderId="15" xfId="4" applyNumberFormat="1" applyFont="1" applyFill="1" applyBorder="1" applyAlignment="1">
      <alignment vertical="center"/>
    </xf>
    <xf numFmtId="167" fontId="10" fillId="9" borderId="1" xfId="4" applyNumberFormat="1" applyFont="1" applyFill="1" applyBorder="1" applyAlignment="1">
      <alignment vertical="center"/>
    </xf>
    <xf numFmtId="39" fontId="10" fillId="9" borderId="15" xfId="4" applyNumberFormat="1" applyFont="1" applyFill="1" applyBorder="1" applyAlignment="1">
      <alignment horizontal="center" vertical="center"/>
    </xf>
    <xf numFmtId="0" fontId="10" fillId="9" borderId="14" xfId="2" applyFont="1" applyFill="1" applyBorder="1" applyAlignment="1">
      <alignment vertical="center" wrapText="1"/>
    </xf>
    <xf numFmtId="0" fontId="27" fillId="9" borderId="15" xfId="2" applyFont="1" applyFill="1" applyBorder="1" applyAlignment="1">
      <alignment vertical="center" wrapText="1"/>
    </xf>
    <xf numFmtId="164" fontId="26" fillId="0" borderId="0" xfId="4" applyFont="1" applyAlignment="1">
      <alignment horizontal="left" vertical="top"/>
    </xf>
    <xf numFmtId="164" fontId="12" fillId="0" borderId="0" xfId="4" applyFont="1" applyAlignment="1">
      <alignment horizontal="left" vertical="top"/>
    </xf>
    <xf numFmtId="167" fontId="10" fillId="4" borderId="15" xfId="4" applyNumberFormat="1" applyFont="1" applyFill="1" applyBorder="1" applyAlignment="1">
      <alignment vertical="center"/>
    </xf>
    <xf numFmtId="167" fontId="10" fillId="4" borderId="1" xfId="4" applyNumberFormat="1" applyFont="1" applyFill="1" applyBorder="1" applyAlignment="1">
      <alignment vertical="center"/>
    </xf>
    <xf numFmtId="4" fontId="10" fillId="4" borderId="1" xfId="4" applyNumberFormat="1" applyFont="1" applyFill="1" applyBorder="1" applyAlignment="1">
      <alignment horizontal="center" vertical="center"/>
    </xf>
    <xf numFmtId="0" fontId="27" fillId="11" borderId="3" xfId="2" applyFont="1" applyFill="1" applyBorder="1" applyAlignment="1">
      <alignment horizontal="center" vertical="center"/>
    </xf>
    <xf numFmtId="0" fontId="10" fillId="11" borderId="0" xfId="2" applyFont="1" applyFill="1" applyBorder="1" applyAlignment="1">
      <alignment vertical="center"/>
    </xf>
    <xf numFmtId="0" fontId="27" fillId="11" borderId="0" xfId="2" applyFont="1" applyFill="1" applyBorder="1" applyAlignment="1">
      <alignment vertical="center"/>
    </xf>
    <xf numFmtId="0" fontId="27" fillId="11" borderId="8" xfId="2" applyFont="1" applyFill="1" applyBorder="1" applyAlignment="1">
      <alignment vertical="center"/>
    </xf>
    <xf numFmtId="167" fontId="10" fillId="11" borderId="8" xfId="4" applyNumberFormat="1" applyFont="1" applyFill="1" applyBorder="1" applyAlignment="1">
      <alignment vertical="center"/>
    </xf>
    <xf numFmtId="167" fontId="10" fillId="11" borderId="3" xfId="4" applyNumberFormat="1" applyFont="1" applyFill="1" applyBorder="1" applyAlignment="1">
      <alignment vertical="center"/>
    </xf>
    <xf numFmtId="4" fontId="10" fillId="11" borderId="8" xfId="4" applyNumberFormat="1" applyFont="1" applyFill="1" applyBorder="1" applyAlignment="1">
      <alignment horizontal="center" vertical="center"/>
    </xf>
    <xf numFmtId="0" fontId="8" fillId="10" borderId="1" xfId="2" applyFont="1" applyFill="1" applyBorder="1" applyAlignment="1">
      <alignment horizontal="center" vertical="top"/>
    </xf>
    <xf numFmtId="0" fontId="14" fillId="10" borderId="13" xfId="2" applyFont="1" applyFill="1" applyBorder="1" applyAlignment="1">
      <alignment horizontal="center" vertical="top"/>
    </xf>
    <xf numFmtId="0" fontId="14" fillId="10" borderId="14" xfId="2" quotePrefix="1" applyFont="1" applyFill="1" applyBorder="1" applyAlignment="1">
      <alignment horizontal="center" vertical="top"/>
    </xf>
    <xf numFmtId="0" fontId="14" fillId="10" borderId="14" xfId="2" applyFont="1" applyFill="1" applyBorder="1" applyAlignment="1">
      <alignment horizontal="center" vertical="top"/>
    </xf>
    <xf numFmtId="0" fontId="14" fillId="10" borderId="15" xfId="2" quotePrefix="1" applyFont="1" applyFill="1" applyBorder="1" applyAlignment="1">
      <alignment horizontal="center" vertical="top"/>
    </xf>
    <xf numFmtId="0" fontId="23" fillId="10" borderId="14" xfId="2" applyFont="1" applyFill="1" applyBorder="1" applyAlignment="1">
      <alignment vertical="top"/>
    </xf>
    <xf numFmtId="166" fontId="23" fillId="10" borderId="15" xfId="3" applyNumberFormat="1" applyFont="1" applyFill="1" applyBorder="1" applyAlignment="1">
      <alignment vertical="top"/>
    </xf>
    <xf numFmtId="4" fontId="23" fillId="10" borderId="15" xfId="2" applyNumberFormat="1" applyFont="1" applyFill="1" applyBorder="1" applyAlignment="1">
      <alignment vertical="top"/>
    </xf>
    <xf numFmtId="3" fontId="24" fillId="10" borderId="15" xfId="3" applyNumberFormat="1" applyFont="1" applyFill="1" applyBorder="1" applyAlignment="1">
      <alignment vertical="top"/>
    </xf>
    <xf numFmtId="3" fontId="23" fillId="10" borderId="15" xfId="3" applyNumberFormat="1" applyFont="1" applyFill="1" applyBorder="1" applyAlignment="1">
      <alignment vertical="top"/>
    </xf>
    <xf numFmtId="4" fontId="23" fillId="10" borderId="15" xfId="2" applyNumberFormat="1" applyFont="1" applyFill="1" applyBorder="1" applyAlignment="1">
      <alignment horizontal="center" vertical="top"/>
    </xf>
    <xf numFmtId="166" fontId="23" fillId="10" borderId="15" xfId="2" applyNumberFormat="1" applyFont="1" applyFill="1" applyBorder="1" applyAlignment="1">
      <alignment vertical="top"/>
    </xf>
    <xf numFmtId="4" fontId="8" fillId="10" borderId="15" xfId="2" applyNumberFormat="1" applyFont="1" applyFill="1" applyBorder="1" applyAlignment="1">
      <alignment vertical="top"/>
    </xf>
    <xf numFmtId="0" fontId="23" fillId="10" borderId="1" xfId="2" applyFont="1" applyFill="1" applyBorder="1" applyAlignment="1">
      <alignment vertical="top"/>
    </xf>
    <xf numFmtId="0" fontId="13" fillId="10" borderId="7" xfId="2" applyFont="1" applyFill="1" applyBorder="1" applyAlignment="1">
      <alignment horizontal="center" vertical="top"/>
    </xf>
    <xf numFmtId="0" fontId="13" fillId="10" borderId="0" xfId="2" quotePrefix="1" applyFont="1" applyFill="1" applyBorder="1" applyAlignment="1">
      <alignment horizontal="center" vertical="top"/>
    </xf>
    <xf numFmtId="0" fontId="13" fillId="10" borderId="0" xfId="2" applyFont="1" applyFill="1" applyBorder="1" applyAlignment="1">
      <alignment horizontal="center" vertical="top"/>
    </xf>
    <xf numFmtId="0" fontId="13" fillId="10" borderId="8" xfId="2" quotePrefix="1" applyFont="1" applyFill="1" applyBorder="1" applyAlignment="1">
      <alignment horizontal="center" vertical="top"/>
    </xf>
    <xf numFmtId="0" fontId="12" fillId="10" borderId="0" xfId="2" applyFill="1" applyBorder="1" applyAlignment="1">
      <alignment vertical="top"/>
    </xf>
    <xf numFmtId="166" fontId="12" fillId="10" borderId="8" xfId="3" applyNumberFormat="1" applyFont="1" applyFill="1" applyBorder="1" applyAlignment="1">
      <alignment vertical="top"/>
    </xf>
    <xf numFmtId="4" fontId="12" fillId="10" borderId="8" xfId="2" applyNumberFormat="1" applyFont="1" applyFill="1" applyBorder="1" applyAlignment="1">
      <alignment vertical="top"/>
    </xf>
    <xf numFmtId="4" fontId="19" fillId="10" borderId="8" xfId="2" applyNumberFormat="1" applyFont="1" applyFill="1" applyBorder="1" applyAlignment="1">
      <alignment vertical="top"/>
    </xf>
    <xf numFmtId="3" fontId="15" fillId="10" borderId="8" xfId="2" applyNumberFormat="1" applyFont="1" applyFill="1" applyBorder="1" applyAlignment="1">
      <alignment vertical="top"/>
    </xf>
    <xf numFmtId="3" fontId="12" fillId="10" borderId="8" xfId="2" applyNumberFormat="1" applyFill="1" applyBorder="1" applyAlignment="1">
      <alignment vertical="top"/>
    </xf>
    <xf numFmtId="4" fontId="12" fillId="10" borderId="8" xfId="2" applyNumberFormat="1" applyFill="1" applyBorder="1" applyAlignment="1">
      <alignment horizontal="center" vertical="top"/>
    </xf>
    <xf numFmtId="166" fontId="12" fillId="10" borderId="8" xfId="2" applyNumberFormat="1" applyFill="1" applyBorder="1" applyAlignment="1">
      <alignment vertical="top"/>
    </xf>
    <xf numFmtId="4" fontId="12" fillId="10" borderId="8" xfId="2" applyNumberFormat="1" applyFill="1" applyBorder="1" applyAlignment="1">
      <alignment vertical="top"/>
    </xf>
    <xf numFmtId="0" fontId="12" fillId="10" borderId="3" xfId="2" applyFill="1" applyBorder="1" applyAlignment="1">
      <alignment vertical="top"/>
    </xf>
    <xf numFmtId="0" fontId="12" fillId="10" borderId="0" xfId="2" applyFill="1" applyBorder="1" applyAlignment="1">
      <alignment horizontal="left" vertical="top"/>
    </xf>
    <xf numFmtId="0" fontId="13" fillId="10" borderId="8" xfId="2" quotePrefix="1" applyFont="1" applyFill="1" applyBorder="1" applyAlignment="1">
      <alignment vertical="top"/>
    </xf>
    <xf numFmtId="0" fontId="20" fillId="10" borderId="15" xfId="2" applyFont="1" applyFill="1" applyBorder="1" applyAlignment="1">
      <alignment horizontal="center" vertical="top"/>
    </xf>
    <xf numFmtId="3" fontId="24" fillId="10" borderId="15" xfId="2" applyNumberFormat="1" applyFont="1" applyFill="1" applyBorder="1" applyAlignment="1">
      <alignment vertical="top"/>
    </xf>
    <xf numFmtId="3" fontId="23" fillId="10" borderId="15" xfId="2" applyNumberFormat="1" applyFont="1" applyFill="1" applyBorder="1" applyAlignment="1">
      <alignment vertical="top"/>
    </xf>
    <xf numFmtId="0" fontId="23" fillId="10" borderId="15" xfId="2" applyFont="1" applyFill="1" applyBorder="1" applyAlignment="1">
      <alignment vertical="top"/>
    </xf>
    <xf numFmtId="0" fontId="20" fillId="10" borderId="8" xfId="2" quotePrefix="1" applyFont="1" applyFill="1" applyBorder="1" applyAlignment="1">
      <alignment horizontal="center" vertical="top"/>
    </xf>
    <xf numFmtId="0" fontId="23" fillId="10" borderId="0" xfId="2" applyFont="1" applyFill="1" applyBorder="1" applyAlignment="1">
      <alignment vertical="top"/>
    </xf>
    <xf numFmtId="166" fontId="19" fillId="10" borderId="8" xfId="3" applyNumberFormat="1" applyFont="1" applyFill="1" applyBorder="1" applyAlignment="1">
      <alignment vertical="top"/>
    </xf>
    <xf numFmtId="3" fontId="25" fillId="10" borderId="8" xfId="2" applyNumberFormat="1" applyFont="1" applyFill="1" applyBorder="1" applyAlignment="1">
      <alignment vertical="top"/>
    </xf>
    <xf numFmtId="3" fontId="12" fillId="10" borderId="8" xfId="3" applyNumberFormat="1" applyFont="1" applyFill="1" applyBorder="1" applyAlignment="1">
      <alignment vertical="top"/>
    </xf>
    <xf numFmtId="4" fontId="12" fillId="10" borderId="8" xfId="2" applyNumberFormat="1" applyFont="1" applyFill="1" applyBorder="1" applyAlignment="1">
      <alignment horizontal="center" vertical="top"/>
    </xf>
    <xf numFmtId="166" fontId="12" fillId="10" borderId="8" xfId="2" applyNumberFormat="1" applyFont="1" applyFill="1" applyBorder="1" applyAlignment="1">
      <alignment vertical="top"/>
    </xf>
    <xf numFmtId="0" fontId="19" fillId="10" borderId="8" xfId="2" applyFont="1" applyFill="1" applyBorder="1" applyAlignment="1">
      <alignment vertical="top"/>
    </xf>
    <xf numFmtId="0" fontId="12" fillId="10" borderId="8" xfId="2" applyFill="1" applyBorder="1" applyAlignment="1">
      <alignment vertical="top"/>
    </xf>
    <xf numFmtId="0" fontId="14" fillId="10" borderId="15" xfId="2" applyFont="1" applyFill="1" applyBorder="1" applyAlignment="1">
      <alignment horizontal="center" vertical="top"/>
    </xf>
    <xf numFmtId="0" fontId="12" fillId="10" borderId="14" xfId="2" applyFill="1" applyBorder="1" applyAlignment="1">
      <alignment vertical="top"/>
    </xf>
    <xf numFmtId="166" fontId="8" fillId="10" borderId="15" xfId="3" applyNumberFormat="1" applyFont="1" applyFill="1" applyBorder="1" applyAlignment="1">
      <alignment vertical="top"/>
    </xf>
    <xf numFmtId="3" fontId="16" fillId="10" borderId="15" xfId="2" applyNumberFormat="1" applyFont="1" applyFill="1" applyBorder="1" applyAlignment="1">
      <alignment vertical="top"/>
    </xf>
    <xf numFmtId="3" fontId="8" fillId="10" borderId="15" xfId="2" applyNumberFormat="1" applyFont="1" applyFill="1" applyBorder="1" applyAlignment="1">
      <alignment vertical="top"/>
    </xf>
    <xf numFmtId="4" fontId="8" fillId="10" borderId="15" xfId="2" applyNumberFormat="1" applyFont="1" applyFill="1" applyBorder="1" applyAlignment="1">
      <alignment horizontal="center" vertical="top"/>
    </xf>
    <xf numFmtId="0" fontId="8" fillId="10" borderId="15" xfId="2" applyFont="1" applyFill="1" applyBorder="1" applyAlignment="1">
      <alignment vertical="top"/>
    </xf>
    <xf numFmtId="0" fontId="12" fillId="10" borderId="3" xfId="2" applyFill="1" applyBorder="1" applyAlignment="1">
      <alignment horizontal="center" vertical="top"/>
    </xf>
    <xf numFmtId="0" fontId="20" fillId="10" borderId="14" xfId="2" quotePrefix="1" applyFont="1" applyFill="1" applyBorder="1" applyAlignment="1">
      <alignment horizontal="center" vertical="top"/>
    </xf>
    <xf numFmtId="0" fontId="20" fillId="10" borderId="15" xfId="2" quotePrefix="1" applyFont="1" applyFill="1" applyBorder="1" applyAlignment="1">
      <alignment vertical="top"/>
    </xf>
    <xf numFmtId="3" fontId="19" fillId="10" borderId="8" xfId="3" applyNumberFormat="1" applyFont="1" applyFill="1" applyBorder="1" applyAlignment="1">
      <alignment vertical="top"/>
    </xf>
    <xf numFmtId="0" fontId="8" fillId="10" borderId="8" xfId="2" applyFont="1" applyFill="1" applyBorder="1" applyAlignment="1">
      <alignment vertical="top"/>
    </xf>
    <xf numFmtId="166" fontId="12" fillId="10" borderId="8" xfId="3" applyNumberFormat="1" applyFont="1" applyFill="1" applyBorder="1" applyAlignment="1">
      <alignment horizontal="right" vertical="top"/>
    </xf>
    <xf numFmtId="166" fontId="23" fillId="10" borderId="15" xfId="3" applyNumberFormat="1" applyFont="1" applyFill="1" applyBorder="1" applyAlignment="1">
      <alignment horizontal="right" vertical="top"/>
    </xf>
    <xf numFmtId="0" fontId="19" fillId="10" borderId="3" xfId="2" applyFont="1" applyFill="1" applyBorder="1" applyAlignment="1">
      <alignment horizontal="center" vertical="top"/>
    </xf>
    <xf numFmtId="0" fontId="22" fillId="10" borderId="8" xfId="2" quotePrefix="1" applyFont="1" applyFill="1" applyBorder="1" applyAlignment="1">
      <alignment horizontal="center" vertical="top"/>
    </xf>
    <xf numFmtId="0" fontId="23" fillId="10" borderId="8" xfId="2" applyFont="1" applyFill="1" applyBorder="1" applyAlignment="1">
      <alignment vertical="top"/>
    </xf>
    <xf numFmtId="0" fontId="12" fillId="10" borderId="16" xfId="2" applyFill="1" applyBorder="1" applyAlignment="1">
      <alignment horizontal="center"/>
    </xf>
    <xf numFmtId="0" fontId="12" fillId="10" borderId="17" xfId="2" applyFill="1" applyBorder="1"/>
    <xf numFmtId="0" fontId="12" fillId="10" borderId="18" xfId="2" applyFill="1" applyBorder="1"/>
    <xf numFmtId="167" fontId="12" fillId="10" borderId="18" xfId="4" applyNumberFormat="1" applyFont="1" applyFill="1" applyBorder="1"/>
    <xf numFmtId="167" fontId="12" fillId="10" borderId="16" xfId="4" applyNumberFormat="1" applyFont="1" applyFill="1" applyBorder="1"/>
    <xf numFmtId="2" fontId="12" fillId="10" borderId="18" xfId="2" applyNumberFormat="1" applyFill="1" applyBorder="1" applyAlignment="1">
      <alignment horizontal="center"/>
    </xf>
    <xf numFmtId="0" fontId="8" fillId="10" borderId="17" xfId="2" applyFont="1" applyFill="1" applyBorder="1"/>
    <xf numFmtId="0" fontId="10" fillId="9" borderId="12" xfId="2" applyFont="1" applyFill="1" applyBorder="1" applyAlignment="1">
      <alignment horizontal="center" vertical="center"/>
    </xf>
    <xf numFmtId="0" fontId="10" fillId="9" borderId="10" xfId="2" applyFont="1" applyFill="1" applyBorder="1" applyAlignment="1">
      <alignment vertical="center"/>
    </xf>
    <xf numFmtId="0" fontId="27" fillId="9" borderId="10" xfId="2" applyFont="1" applyFill="1" applyBorder="1" applyAlignment="1">
      <alignment vertical="center"/>
    </xf>
    <xf numFmtId="0" fontId="27" fillId="9" borderId="11" xfId="2" applyFont="1" applyFill="1" applyBorder="1" applyAlignment="1">
      <alignment vertical="center"/>
    </xf>
    <xf numFmtId="167" fontId="10" fillId="9" borderId="11" xfId="4" applyNumberFormat="1" applyFont="1" applyFill="1" applyBorder="1" applyAlignment="1">
      <alignment vertical="center"/>
    </xf>
    <xf numFmtId="167" fontId="10" fillId="9" borderId="12" xfId="4" applyNumberFormat="1" applyFont="1" applyFill="1" applyBorder="1" applyAlignment="1">
      <alignment vertical="center"/>
    </xf>
    <xf numFmtId="39" fontId="10" fillId="9" borderId="11" xfId="4" applyNumberFormat="1" applyFont="1" applyFill="1" applyBorder="1" applyAlignment="1">
      <alignment horizontal="center" vertical="center"/>
    </xf>
    <xf numFmtId="167" fontId="12" fillId="10" borderId="18" xfId="4" applyNumberFormat="1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 vertical="top"/>
    </xf>
    <xf numFmtId="0" fontId="20" fillId="2" borderId="9" xfId="2" applyFont="1" applyFill="1" applyBorder="1" applyAlignment="1">
      <alignment horizontal="center" vertical="top"/>
    </xf>
    <xf numFmtId="0" fontId="14" fillId="2" borderId="10" xfId="2" quotePrefix="1" applyFont="1" applyFill="1" applyBorder="1" applyAlignment="1">
      <alignment horizontal="center" vertical="top"/>
    </xf>
    <xf numFmtId="0" fontId="20" fillId="2" borderId="10" xfId="2" applyFont="1" applyFill="1" applyBorder="1" applyAlignment="1">
      <alignment horizontal="center" vertical="top"/>
    </xf>
    <xf numFmtId="0" fontId="20" fillId="2" borderId="10" xfId="2" quotePrefix="1" applyFont="1" applyFill="1" applyBorder="1" applyAlignment="1">
      <alignment horizontal="center" vertical="top"/>
    </xf>
    <xf numFmtId="0" fontId="14" fillId="2" borderId="11" xfId="2" quotePrefix="1" applyFont="1" applyFill="1" applyBorder="1" applyAlignment="1">
      <alignment horizontal="center" vertical="top"/>
    </xf>
    <xf numFmtId="0" fontId="8" fillId="2" borderId="10" xfId="2" applyFont="1" applyFill="1" applyBorder="1" applyAlignment="1">
      <alignment vertical="top"/>
    </xf>
    <xf numFmtId="0" fontId="10" fillId="2" borderId="10" xfId="2" applyFont="1" applyFill="1" applyBorder="1" applyAlignment="1">
      <alignment vertical="top"/>
    </xf>
    <xf numFmtId="0" fontId="8" fillId="2" borderId="11" xfId="2" applyFont="1" applyFill="1" applyBorder="1" applyAlignment="1">
      <alignment vertical="top"/>
    </xf>
    <xf numFmtId="166" fontId="10" fillId="2" borderId="11" xfId="3" applyNumberFormat="1" applyFont="1" applyFill="1" applyBorder="1" applyAlignment="1">
      <alignment vertical="top"/>
    </xf>
    <xf numFmtId="2" fontId="10" fillId="2" borderId="11" xfId="3" applyNumberFormat="1" applyFont="1" applyFill="1" applyBorder="1" applyAlignment="1">
      <alignment vertical="top"/>
    </xf>
    <xf numFmtId="4" fontId="23" fillId="2" borderId="11" xfId="2" applyNumberFormat="1" applyFont="1" applyFill="1" applyBorder="1" applyAlignment="1">
      <alignment vertical="top"/>
    </xf>
    <xf numFmtId="4" fontId="10" fillId="2" borderId="11" xfId="2" applyNumberFormat="1" applyFont="1" applyFill="1" applyBorder="1" applyAlignment="1">
      <alignment horizontal="center" vertical="top"/>
    </xf>
    <xf numFmtId="166" fontId="10" fillId="2" borderId="11" xfId="2" applyNumberFormat="1" applyFont="1" applyFill="1" applyBorder="1" applyAlignment="1">
      <alignment vertical="top"/>
    </xf>
    <xf numFmtId="4" fontId="10" fillId="2" borderId="11" xfId="2" applyNumberFormat="1" applyFont="1" applyFill="1" applyBorder="1" applyAlignment="1">
      <alignment vertical="top"/>
    </xf>
    <xf numFmtId="0" fontId="8" fillId="2" borderId="12" xfId="2" applyFont="1" applyFill="1" applyBorder="1" applyAlignment="1">
      <alignment vertical="top"/>
    </xf>
    <xf numFmtId="0" fontId="8" fillId="0" borderId="16" xfId="2" applyFont="1" applyFill="1" applyBorder="1" applyAlignment="1">
      <alignment horizontal="center" vertical="top"/>
    </xf>
    <xf numFmtId="0" fontId="13" fillId="0" borderId="19" xfId="2" applyFont="1" applyFill="1" applyBorder="1" applyAlignment="1">
      <alignment horizontal="center" vertical="top"/>
    </xf>
    <xf numFmtId="0" fontId="13" fillId="0" borderId="17" xfId="2" applyFont="1" applyFill="1" applyBorder="1" applyAlignment="1">
      <alignment horizontal="center" vertical="top"/>
    </xf>
    <xf numFmtId="0" fontId="13" fillId="0" borderId="17" xfId="2" quotePrefix="1" applyFont="1" applyFill="1" applyBorder="1" applyAlignment="1">
      <alignment horizontal="center" vertical="top"/>
    </xf>
    <xf numFmtId="0" fontId="22" fillId="0" borderId="17" xfId="2" quotePrefix="1" applyFont="1" applyFill="1" applyBorder="1" applyAlignment="1">
      <alignment horizontal="center" vertical="top"/>
    </xf>
    <xf numFmtId="0" fontId="20" fillId="0" borderId="17" xfId="2" quotePrefix="1" applyFont="1" applyFill="1" applyBorder="1" applyAlignment="1">
      <alignment horizontal="center" vertical="top"/>
    </xf>
    <xf numFmtId="0" fontId="14" fillId="0" borderId="18" xfId="2" quotePrefix="1" applyFont="1" applyFill="1" applyBorder="1" applyAlignment="1">
      <alignment horizontal="center" vertical="top"/>
    </xf>
    <xf numFmtId="0" fontId="8" fillId="0" borderId="17" xfId="2" applyFont="1" applyFill="1" applyBorder="1" applyAlignment="1">
      <alignment vertical="top"/>
    </xf>
    <xf numFmtId="166" fontId="12" fillId="0" borderId="18" xfId="3" applyNumberFormat="1" applyFont="1" applyFill="1" applyBorder="1" applyAlignment="1">
      <alignment vertical="top"/>
    </xf>
    <xf numFmtId="4" fontId="12" fillId="0" borderId="18" xfId="2" applyNumberFormat="1" applyFont="1" applyFill="1" applyBorder="1" applyAlignment="1">
      <alignment vertical="top"/>
    </xf>
    <xf numFmtId="3" fontId="15" fillId="0" borderId="18" xfId="2" applyNumberFormat="1" applyFont="1" applyFill="1" applyBorder="1" applyAlignment="1">
      <alignment vertical="top"/>
    </xf>
    <xf numFmtId="3" fontId="12" fillId="0" borderId="18" xfId="2" applyNumberFormat="1" applyFont="1" applyFill="1" applyBorder="1" applyAlignment="1">
      <alignment vertical="top"/>
    </xf>
    <xf numFmtId="3" fontId="12" fillId="0" borderId="18" xfId="3" applyNumberFormat="1" applyFont="1" applyFill="1" applyBorder="1" applyAlignment="1">
      <alignment vertical="top"/>
    </xf>
    <xf numFmtId="4" fontId="12" fillId="0" borderId="18" xfId="2" applyNumberFormat="1" applyFont="1" applyFill="1" applyBorder="1" applyAlignment="1">
      <alignment horizontal="center" vertical="top"/>
    </xf>
    <xf numFmtId="166" fontId="12" fillId="0" borderId="18" xfId="2" applyNumberFormat="1" applyFont="1" applyFill="1" applyBorder="1" applyAlignment="1">
      <alignment vertical="top"/>
    </xf>
    <xf numFmtId="0" fontId="8" fillId="0" borderId="16" xfId="2" applyFont="1" applyFill="1" applyBorder="1" applyAlignment="1">
      <alignment vertical="top"/>
    </xf>
    <xf numFmtId="0" fontId="8" fillId="5" borderId="12" xfId="2" applyFont="1" applyFill="1" applyBorder="1" applyAlignment="1">
      <alignment horizontal="center" vertical="top"/>
    </xf>
    <xf numFmtId="0" fontId="14" fillId="5" borderId="9" xfId="2" applyFont="1" applyFill="1" applyBorder="1" applyAlignment="1">
      <alignment horizontal="center" vertical="top"/>
    </xf>
    <xf numFmtId="0" fontId="14" fillId="5" borderId="10" xfId="2" quotePrefix="1" applyFont="1" applyFill="1" applyBorder="1" applyAlignment="1">
      <alignment horizontal="center" vertical="top"/>
    </xf>
    <xf numFmtId="0" fontId="14" fillId="5" borderId="10" xfId="2" applyFont="1" applyFill="1" applyBorder="1" applyAlignment="1">
      <alignment horizontal="center" vertical="top"/>
    </xf>
    <xf numFmtId="0" fontId="20" fillId="5" borderId="10" xfId="2" quotePrefix="1" applyFont="1" applyFill="1" applyBorder="1" applyAlignment="1">
      <alignment horizontal="center" vertical="top"/>
    </xf>
    <xf numFmtId="0" fontId="20" fillId="5" borderId="11" xfId="2" applyFont="1" applyFill="1" applyBorder="1" applyAlignment="1">
      <alignment horizontal="center" vertical="top"/>
    </xf>
    <xf numFmtId="0" fontId="23" fillId="5" borderId="10" xfId="2" applyFont="1" applyFill="1" applyBorder="1" applyAlignment="1">
      <alignment vertical="top"/>
    </xf>
    <xf numFmtId="166" fontId="23" fillId="5" borderId="11" xfId="3" applyNumberFormat="1" applyFont="1" applyFill="1" applyBorder="1" applyAlignment="1">
      <alignment vertical="top"/>
    </xf>
    <xf numFmtId="4" fontId="23" fillId="5" borderId="11" xfId="2" applyNumberFormat="1" applyFont="1" applyFill="1" applyBorder="1" applyAlignment="1">
      <alignment vertical="top"/>
    </xf>
    <xf numFmtId="4" fontId="8" fillId="5" borderId="11" xfId="2" applyNumberFormat="1" applyFont="1" applyFill="1" applyBorder="1" applyAlignment="1">
      <alignment vertical="top"/>
    </xf>
    <xf numFmtId="3" fontId="24" fillId="5" borderId="11" xfId="2" applyNumberFormat="1" applyFont="1" applyFill="1" applyBorder="1" applyAlignment="1">
      <alignment vertical="top"/>
    </xf>
    <xf numFmtId="3" fontId="16" fillId="5" borderId="11" xfId="2" applyNumberFormat="1" applyFont="1" applyFill="1" applyBorder="1" applyAlignment="1">
      <alignment vertical="top"/>
    </xf>
    <xf numFmtId="3" fontId="23" fillId="5" borderId="11" xfId="2" applyNumberFormat="1" applyFont="1" applyFill="1" applyBorder="1" applyAlignment="1">
      <alignment vertical="top"/>
    </xf>
    <xf numFmtId="4" fontId="23" fillId="5" borderId="11" xfId="2" applyNumberFormat="1" applyFont="1" applyFill="1" applyBorder="1" applyAlignment="1">
      <alignment horizontal="center" vertical="top"/>
    </xf>
    <xf numFmtId="166" fontId="23" fillId="5" borderId="11" xfId="2" applyNumberFormat="1" applyFont="1" applyFill="1" applyBorder="1" applyAlignment="1">
      <alignment vertical="top"/>
    </xf>
    <xf numFmtId="0" fontId="23" fillId="5" borderId="11" xfId="2" applyFont="1" applyFill="1" applyBorder="1" applyAlignment="1">
      <alignment vertical="top"/>
    </xf>
    <xf numFmtId="0" fontId="12" fillId="0" borderId="16" xfId="2" applyFill="1" applyBorder="1" applyAlignment="1">
      <alignment horizontal="center" vertical="top"/>
    </xf>
    <xf numFmtId="0" fontId="13" fillId="0" borderId="18" xfId="2" quotePrefix="1" applyFont="1" applyFill="1" applyBorder="1" applyAlignment="1">
      <alignment horizontal="center" vertical="top"/>
    </xf>
    <xf numFmtId="0" fontId="12" fillId="0" borderId="17" xfId="2" applyFill="1" applyBorder="1" applyAlignment="1">
      <alignment vertical="top"/>
    </xf>
    <xf numFmtId="0" fontId="12" fillId="0" borderId="17" xfId="2" applyBorder="1" applyAlignment="1">
      <alignment vertical="top"/>
    </xf>
    <xf numFmtId="4" fontId="12" fillId="0" borderId="18" xfId="2" applyNumberFormat="1" applyFill="1" applyBorder="1" applyAlignment="1">
      <alignment vertical="top"/>
    </xf>
    <xf numFmtId="3" fontId="12" fillId="0" borderId="18" xfId="3" applyNumberFormat="1" applyFont="1" applyBorder="1" applyAlignment="1">
      <alignment vertical="top"/>
    </xf>
    <xf numFmtId="4" fontId="12" fillId="0" borderId="18" xfId="2" applyNumberFormat="1" applyFill="1" applyBorder="1" applyAlignment="1">
      <alignment horizontal="center" vertical="top"/>
    </xf>
    <xf numFmtId="166" fontId="12" fillId="0" borderId="18" xfId="2" applyNumberFormat="1" applyFill="1" applyBorder="1" applyAlignment="1">
      <alignment vertical="top"/>
    </xf>
    <xf numFmtId="0" fontId="12" fillId="0" borderId="18" xfId="2" applyFill="1" applyBorder="1" applyAlignment="1">
      <alignment vertical="top"/>
    </xf>
    <xf numFmtId="0" fontId="12" fillId="10" borderId="0" xfId="2" applyFill="1" applyBorder="1" applyAlignment="1">
      <alignment horizontal="left" vertical="top" wrapText="1"/>
    </xf>
    <xf numFmtId="0" fontId="12" fillId="10" borderId="8" xfId="2" applyFill="1" applyBorder="1" applyAlignment="1">
      <alignment horizontal="left" vertical="top" wrapText="1"/>
    </xf>
    <xf numFmtId="164" fontId="12" fillId="0" borderId="0" xfId="4" applyFont="1" applyAlignment="1">
      <alignment horizontal="center"/>
    </xf>
    <xf numFmtId="3" fontId="12" fillId="0" borderId="0" xfId="2" applyNumberFormat="1"/>
    <xf numFmtId="0" fontId="17" fillId="6" borderId="6" xfId="2" applyFont="1" applyFill="1" applyBorder="1" applyAlignment="1">
      <alignment horizontal="center" vertical="center" wrapText="1"/>
    </xf>
    <xf numFmtId="0" fontId="17" fillId="6" borderId="8" xfId="2" applyFont="1" applyFill="1" applyBorder="1" applyAlignment="1">
      <alignment horizontal="center" vertical="center" wrapText="1"/>
    </xf>
    <xf numFmtId="0" fontId="17" fillId="6" borderId="3" xfId="2" applyFont="1" applyFill="1" applyBorder="1" applyAlignment="1">
      <alignment horizontal="center" vertical="center" wrapText="1"/>
    </xf>
    <xf numFmtId="0" fontId="17" fillId="6" borderId="12" xfId="2" applyFont="1" applyFill="1" applyBorder="1" applyAlignment="1">
      <alignment horizontal="center" vertical="center" wrapText="1"/>
    </xf>
    <xf numFmtId="0" fontId="8" fillId="13" borderId="15" xfId="2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/>
    </xf>
    <xf numFmtId="0" fontId="12" fillId="0" borderId="0" xfId="2" applyFill="1" applyBorder="1" applyAlignment="1">
      <alignment horizontal="left" vertical="top" wrapText="1"/>
    </xf>
    <xf numFmtId="0" fontId="12" fillId="0" borderId="8" xfId="2" applyFill="1" applyBorder="1" applyAlignment="1">
      <alignment horizontal="left" vertical="top" wrapText="1"/>
    </xf>
    <xf numFmtId="164" fontId="12" fillId="0" borderId="0" xfId="4" applyFont="1" applyAlignment="1">
      <alignment horizontal="center"/>
    </xf>
    <xf numFmtId="164" fontId="12" fillId="0" borderId="0" xfId="4" applyFont="1" applyAlignment="1">
      <alignment horizontal="left" vertical="top"/>
    </xf>
    <xf numFmtId="164" fontId="26" fillId="0" borderId="0" xfId="4" applyFont="1" applyAlignment="1">
      <alignment horizontal="left" vertical="top"/>
    </xf>
    <xf numFmtId="0" fontId="29" fillId="0" borderId="0" xfId="2" applyFont="1"/>
    <xf numFmtId="3" fontId="29" fillId="0" borderId="0" xfId="2" applyNumberFormat="1" applyFont="1"/>
    <xf numFmtId="0" fontId="8" fillId="0" borderId="0" xfId="2" applyFont="1" applyFill="1" applyAlignment="1">
      <alignment vertical="center"/>
    </xf>
    <xf numFmtId="0" fontId="8" fillId="0" borderId="0" xfId="2" applyFont="1" applyAlignment="1">
      <alignment vertical="center"/>
    </xf>
    <xf numFmtId="0" fontId="12" fillId="10" borderId="18" xfId="2" applyFill="1" applyBorder="1" applyAlignment="1">
      <alignment horizontal="center"/>
    </xf>
    <xf numFmtId="164" fontId="12" fillId="0" borderId="0" xfId="4" applyFont="1" applyAlignment="1">
      <alignment horizontal="center"/>
    </xf>
    <xf numFmtId="0" fontId="12" fillId="10" borderId="0" xfId="2" applyFill="1" applyBorder="1" applyAlignment="1">
      <alignment horizontal="left" vertical="top" wrapText="1"/>
    </xf>
    <xf numFmtId="0" fontId="12" fillId="10" borderId="8" xfId="2" applyFill="1" applyBorder="1" applyAlignment="1">
      <alignment horizontal="left" vertical="top" wrapText="1"/>
    </xf>
    <xf numFmtId="167" fontId="10" fillId="14" borderId="15" xfId="4" applyNumberFormat="1" applyFont="1" applyFill="1" applyBorder="1" applyAlignment="1">
      <alignment vertical="center"/>
    </xf>
    <xf numFmtId="167" fontId="10" fillId="14" borderId="1" xfId="4" applyNumberFormat="1" applyFont="1" applyFill="1" applyBorder="1" applyAlignment="1">
      <alignment vertical="center"/>
    </xf>
    <xf numFmtId="4" fontId="10" fillId="14" borderId="1" xfId="4" applyNumberFormat="1" applyFont="1" applyFill="1" applyBorder="1" applyAlignment="1">
      <alignment horizontal="center" vertical="center"/>
    </xf>
    <xf numFmtId="0" fontId="12" fillId="0" borderId="0" xfId="2" applyFill="1" applyBorder="1" applyAlignment="1">
      <alignment horizontal="left" vertical="top" wrapText="1"/>
    </xf>
    <xf numFmtId="0" fontId="12" fillId="0" borderId="8" xfId="2" applyFill="1" applyBorder="1" applyAlignment="1">
      <alignment horizontal="left" vertical="top" wrapText="1"/>
    </xf>
    <xf numFmtId="0" fontId="5" fillId="0" borderId="0" xfId="2" applyFont="1"/>
    <xf numFmtId="4" fontId="5" fillId="0" borderId="0" xfId="2" applyNumberFormat="1" applyFont="1"/>
    <xf numFmtId="0" fontId="5" fillId="0" borderId="0" xfId="2" applyFont="1" applyFill="1"/>
    <xf numFmtId="0" fontId="5" fillId="0" borderId="3" xfId="2" applyFont="1" applyFill="1" applyBorder="1" applyAlignment="1">
      <alignment horizontal="center" vertical="top"/>
    </xf>
    <xf numFmtId="0" fontId="5" fillId="0" borderId="0" xfId="2" applyFont="1" applyFill="1" applyAlignment="1">
      <alignment vertical="top"/>
    </xf>
    <xf numFmtId="0" fontId="5" fillId="0" borderId="0" xfId="2" applyFont="1" applyAlignment="1">
      <alignment vertical="top"/>
    </xf>
    <xf numFmtId="0" fontId="5" fillId="0" borderId="12" xfId="2" applyFont="1" applyBorder="1" applyAlignment="1">
      <alignment horizontal="center" vertical="top"/>
    </xf>
    <xf numFmtId="0" fontId="5" fillId="0" borderId="0" xfId="2" applyFont="1" applyAlignment="1">
      <alignment horizontal="center"/>
    </xf>
    <xf numFmtId="0" fontId="10" fillId="0" borderId="1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vertical="center"/>
    </xf>
    <xf numFmtId="0" fontId="27" fillId="0" borderId="14" xfId="2" applyFont="1" applyFill="1" applyBorder="1" applyAlignment="1">
      <alignment vertical="center"/>
    </xf>
    <xf numFmtId="0" fontId="27" fillId="0" borderId="15" xfId="2" applyFont="1" applyFill="1" applyBorder="1" applyAlignment="1">
      <alignment vertical="center"/>
    </xf>
    <xf numFmtId="167" fontId="10" fillId="0" borderId="15" xfId="4" applyNumberFormat="1" applyFont="1" applyFill="1" applyBorder="1" applyAlignment="1">
      <alignment vertical="center"/>
    </xf>
    <xf numFmtId="167" fontId="10" fillId="0" borderId="1" xfId="4" applyNumberFormat="1" applyFont="1" applyFill="1" applyBorder="1" applyAlignment="1">
      <alignment vertical="center"/>
    </xf>
    <xf numFmtId="39" fontId="10" fillId="0" borderId="15" xfId="4" applyNumberFormat="1" applyFont="1" applyFill="1" applyBorder="1" applyAlignment="1">
      <alignment horizontal="center" vertical="center"/>
    </xf>
    <xf numFmtId="0" fontId="8" fillId="0" borderId="0" xfId="2" applyFont="1" applyFill="1" applyBorder="1"/>
    <xf numFmtId="167" fontId="12" fillId="0" borderId="8" xfId="4" applyNumberFormat="1" applyFont="1" applyFill="1" applyBorder="1"/>
    <xf numFmtId="2" fontId="12" fillId="0" borderId="8" xfId="2" applyNumberFormat="1" applyFill="1" applyBorder="1" applyAlignment="1">
      <alignment horizontal="center"/>
    </xf>
    <xf numFmtId="0" fontId="12" fillId="0" borderId="0" xfId="2" applyFill="1" applyBorder="1" applyAlignment="1">
      <alignment vertical="top" wrapText="1"/>
    </xf>
    <xf numFmtId="0" fontId="12" fillId="0" borderId="8" xfId="2" applyFill="1" applyBorder="1" applyAlignment="1">
      <alignment vertical="top" wrapText="1"/>
    </xf>
    <xf numFmtId="0" fontId="12" fillId="0" borderId="0" xfId="2" applyFill="1" applyAlignment="1"/>
    <xf numFmtId="0" fontId="12" fillId="0" borderId="8" xfId="2" applyFill="1" applyBorder="1" applyAlignment="1"/>
    <xf numFmtId="167" fontId="12" fillId="0" borderId="3" xfId="4" applyNumberFormat="1" applyFont="1" applyFill="1" applyBorder="1"/>
    <xf numFmtId="0" fontId="12" fillId="0" borderId="8" xfId="2" applyFill="1" applyBorder="1" applyAlignment="1">
      <alignment horizontal="center"/>
    </xf>
    <xf numFmtId="0" fontId="12" fillId="0" borderId="16" xfId="2" applyFill="1" applyBorder="1" applyAlignment="1">
      <alignment horizontal="center"/>
    </xf>
    <xf numFmtId="0" fontId="8" fillId="0" borderId="17" xfId="2" applyFont="1" applyFill="1" applyBorder="1"/>
    <xf numFmtId="0" fontId="12" fillId="0" borderId="17" xfId="2" applyFill="1" applyBorder="1"/>
    <xf numFmtId="0" fontId="12" fillId="0" borderId="18" xfId="2" applyFill="1" applyBorder="1"/>
    <xf numFmtId="167" fontId="12" fillId="0" borderId="18" xfId="4" applyNumberFormat="1" applyFont="1" applyFill="1" applyBorder="1"/>
    <xf numFmtId="167" fontId="12" fillId="0" borderId="16" xfId="4" applyNumberFormat="1" applyFont="1" applyFill="1" applyBorder="1"/>
    <xf numFmtId="2" fontId="12" fillId="0" borderId="18" xfId="2" applyNumberFormat="1" applyFill="1" applyBorder="1" applyAlignment="1">
      <alignment horizontal="center"/>
    </xf>
    <xf numFmtId="0" fontId="10" fillId="0" borderId="14" xfId="2" applyFont="1" applyFill="1" applyBorder="1" applyAlignment="1">
      <alignment vertical="center" wrapText="1"/>
    </xf>
    <xf numFmtId="0" fontId="27" fillId="0" borderId="15" xfId="2" applyFont="1" applyFill="1" applyBorder="1" applyAlignment="1">
      <alignment vertical="center" wrapText="1"/>
    </xf>
    <xf numFmtId="0" fontId="8" fillId="0" borderId="7" xfId="2" applyFont="1" applyFill="1" applyBorder="1" applyAlignment="1">
      <alignment vertical="top"/>
    </xf>
    <xf numFmtId="0" fontId="12" fillId="0" borderId="18" xfId="2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vertical="center"/>
    </xf>
    <xf numFmtId="0" fontId="27" fillId="0" borderId="10" xfId="2" applyFont="1" applyFill="1" applyBorder="1" applyAlignment="1">
      <alignment vertical="center"/>
    </xf>
    <xf numFmtId="0" fontId="27" fillId="0" borderId="11" xfId="2" applyFont="1" applyFill="1" applyBorder="1" applyAlignment="1">
      <alignment vertical="center"/>
    </xf>
    <xf numFmtId="167" fontId="10" fillId="0" borderId="11" xfId="4" applyNumberFormat="1" applyFont="1" applyFill="1" applyBorder="1" applyAlignment="1">
      <alignment vertical="center"/>
    </xf>
    <xf numFmtId="167" fontId="10" fillId="0" borderId="12" xfId="4" applyNumberFormat="1" applyFont="1" applyFill="1" applyBorder="1" applyAlignment="1">
      <alignment vertical="center"/>
    </xf>
    <xf numFmtId="39" fontId="10" fillId="0" borderId="11" xfId="4" applyNumberFormat="1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/>
    </xf>
    <xf numFmtId="0" fontId="12" fillId="0" borderId="0" xfId="2" applyFont="1" applyFill="1" applyBorder="1"/>
    <xf numFmtId="0" fontId="12" fillId="0" borderId="0" xfId="2" applyFill="1" applyBorder="1" applyAlignment="1">
      <alignment horizontal="center" vertical="top" wrapText="1"/>
    </xf>
    <xf numFmtId="0" fontId="12" fillId="0" borderId="8" xfId="2" applyFill="1" applyBorder="1" applyAlignment="1">
      <alignment horizontal="center" vertical="top" wrapText="1"/>
    </xf>
    <xf numFmtId="167" fontId="12" fillId="0" borderId="18" xfId="4" applyNumberFormat="1" applyFont="1" applyFill="1" applyBorder="1" applyAlignment="1">
      <alignment horizontal="center"/>
    </xf>
    <xf numFmtId="167" fontId="10" fillId="16" borderId="15" xfId="4" applyNumberFormat="1" applyFont="1" applyFill="1" applyBorder="1" applyAlignment="1">
      <alignment vertical="center"/>
    </xf>
    <xf numFmtId="39" fontId="10" fillId="16" borderId="15" xfId="4" applyNumberFormat="1" applyFont="1" applyFill="1" applyBorder="1" applyAlignment="1">
      <alignment horizontal="center" vertical="center"/>
    </xf>
    <xf numFmtId="167" fontId="10" fillId="5" borderId="15" xfId="4" applyNumberFormat="1" applyFont="1" applyFill="1" applyBorder="1" applyAlignment="1">
      <alignment vertical="center"/>
    </xf>
    <xf numFmtId="167" fontId="10" fillId="5" borderId="1" xfId="4" applyNumberFormat="1" applyFont="1" applyFill="1" applyBorder="1" applyAlignment="1">
      <alignment vertical="center"/>
    </xf>
    <xf numFmtId="4" fontId="10" fillId="5" borderId="1" xfId="4" applyNumberFormat="1" applyFont="1" applyFill="1" applyBorder="1" applyAlignment="1">
      <alignment horizontal="center" vertical="center"/>
    </xf>
    <xf numFmtId="0" fontId="10" fillId="17" borderId="3" xfId="2" applyFont="1" applyFill="1" applyBorder="1" applyAlignment="1">
      <alignment horizontal="center" vertical="center"/>
    </xf>
    <xf numFmtId="0" fontId="27" fillId="17" borderId="0" xfId="2" applyFont="1" applyFill="1" applyBorder="1" applyAlignment="1">
      <alignment vertical="center"/>
    </xf>
    <xf numFmtId="0" fontId="10" fillId="17" borderId="0" xfId="2" applyFont="1" applyFill="1" applyBorder="1" applyAlignment="1">
      <alignment vertical="center"/>
    </xf>
    <xf numFmtId="0" fontId="27" fillId="17" borderId="8" xfId="2" applyFont="1" applyFill="1" applyBorder="1" applyAlignment="1">
      <alignment vertical="center"/>
    </xf>
    <xf numFmtId="167" fontId="27" fillId="17" borderId="8" xfId="4" applyNumberFormat="1" applyFont="1" applyFill="1" applyBorder="1" applyAlignment="1">
      <alignment vertical="center"/>
    </xf>
    <xf numFmtId="167" fontId="27" fillId="17" borderId="3" xfId="4" applyNumberFormat="1" applyFont="1" applyFill="1" applyBorder="1" applyAlignment="1">
      <alignment vertical="center"/>
    </xf>
    <xf numFmtId="4" fontId="27" fillId="17" borderId="8" xfId="2" applyNumberFormat="1" applyFont="1" applyFill="1" applyBorder="1" applyAlignment="1">
      <alignment horizontal="center" vertical="center"/>
    </xf>
    <xf numFmtId="166" fontId="5" fillId="3" borderId="0" xfId="3" applyNumberFormat="1" applyFont="1" applyFill="1"/>
    <xf numFmtId="0" fontId="5" fillId="18" borderId="0" xfId="2" applyFont="1" applyFill="1"/>
    <xf numFmtId="166" fontId="5" fillId="19" borderId="0" xfId="3" applyNumberFormat="1" applyFont="1" applyFill="1"/>
    <xf numFmtId="0" fontId="5" fillId="10" borderId="0" xfId="2" applyFont="1" applyFill="1"/>
    <xf numFmtId="166" fontId="5" fillId="10" borderId="0" xfId="3" applyNumberFormat="1" applyFont="1" applyFill="1"/>
    <xf numFmtId="4" fontId="5" fillId="10" borderId="0" xfId="2" applyNumberFormat="1" applyFont="1" applyFill="1"/>
    <xf numFmtId="4" fontId="15" fillId="10" borderId="0" xfId="2" applyNumberFormat="1" applyFont="1" applyFill="1"/>
    <xf numFmtId="164" fontId="5" fillId="10" borderId="0" xfId="4" applyFont="1" applyFill="1" applyAlignment="1"/>
    <xf numFmtId="164" fontId="8" fillId="10" borderId="0" xfId="4" applyFont="1" applyFill="1" applyAlignment="1"/>
    <xf numFmtId="164" fontId="8" fillId="10" borderId="0" xfId="4" applyFont="1" applyFill="1" applyAlignment="1">
      <alignment horizontal="left" vertical="top"/>
    </xf>
    <xf numFmtId="164" fontId="5" fillId="10" borderId="0" xfId="4" applyFont="1" applyFill="1"/>
    <xf numFmtId="0" fontId="15" fillId="10" borderId="0" xfId="2" applyFont="1" applyFill="1"/>
    <xf numFmtId="164" fontId="5" fillId="10" borderId="0" xfId="4" applyFont="1" applyFill="1" applyAlignment="1">
      <alignment horizontal="center"/>
    </xf>
    <xf numFmtId="164" fontId="5" fillId="10" borderId="0" xfId="4" applyFont="1" applyFill="1" applyAlignment="1">
      <alignment vertical="top"/>
    </xf>
    <xf numFmtId="4" fontId="5" fillId="10" borderId="0" xfId="2" applyNumberFormat="1" applyFont="1" applyFill="1" applyAlignment="1">
      <alignment horizontal="center"/>
    </xf>
    <xf numFmtId="0" fontId="5" fillId="10" borderId="0" xfId="2" applyFont="1" applyFill="1" applyAlignment="1">
      <alignment horizontal="center"/>
    </xf>
    <xf numFmtId="164" fontId="4" fillId="10" borderId="0" xfId="4" applyFont="1" applyFill="1" applyAlignment="1"/>
    <xf numFmtId="4" fontId="29" fillId="0" borderId="0" xfId="2" applyNumberFormat="1" applyFont="1"/>
    <xf numFmtId="4" fontId="30" fillId="0" borderId="0" xfId="2" applyNumberFormat="1" applyFont="1"/>
    <xf numFmtId="0" fontId="30" fillId="0" borderId="0" xfId="2" applyFont="1"/>
    <xf numFmtId="3" fontId="30" fillId="0" borderId="0" xfId="2" applyNumberFormat="1" applyFont="1"/>
    <xf numFmtId="166" fontId="29" fillId="10" borderId="0" xfId="3" applyNumberFormat="1" applyFont="1" applyFill="1"/>
    <xf numFmtId="166" fontId="30" fillId="10" borderId="0" xfId="3" applyNumberFormat="1" applyFont="1" applyFill="1"/>
    <xf numFmtId="0" fontId="29" fillId="10" borderId="0" xfId="2" applyFont="1" applyFill="1"/>
    <xf numFmtId="0" fontId="30" fillId="10" borderId="0" xfId="2" applyFont="1" applyFill="1"/>
    <xf numFmtId="0" fontId="8" fillId="10" borderId="15" xfId="2" applyFont="1" applyFill="1" applyBorder="1" applyAlignment="1">
      <alignment horizontal="center" vertical="center"/>
    </xf>
    <xf numFmtId="0" fontId="16" fillId="10" borderId="15" xfId="2" applyFont="1" applyFill="1" applyBorder="1" applyAlignment="1">
      <alignment horizontal="center" vertical="center"/>
    </xf>
    <xf numFmtId="4" fontId="8" fillId="10" borderId="15" xfId="2" applyNumberFormat="1" applyFont="1" applyFill="1" applyBorder="1" applyAlignment="1">
      <alignment horizontal="center" vertical="center"/>
    </xf>
    <xf numFmtId="0" fontId="8" fillId="10" borderId="1" xfId="2" applyFont="1" applyFill="1" applyBorder="1" applyAlignment="1">
      <alignment horizontal="center" vertical="center"/>
    </xf>
    <xf numFmtId="0" fontId="5" fillId="10" borderId="0" xfId="2" applyFont="1" applyFill="1" applyBorder="1"/>
    <xf numFmtId="0" fontId="5" fillId="10" borderId="8" xfId="2" applyFont="1" applyFill="1" applyBorder="1"/>
    <xf numFmtId="166" fontId="5" fillId="10" borderId="8" xfId="3" applyNumberFormat="1" applyFont="1" applyFill="1" applyBorder="1"/>
    <xf numFmtId="4" fontId="5" fillId="10" borderId="8" xfId="2" applyNumberFormat="1" applyFont="1" applyFill="1" applyBorder="1"/>
    <xf numFmtId="0" fontId="15" fillId="10" borderId="8" xfId="2" applyFont="1" applyFill="1" applyBorder="1"/>
    <xf numFmtId="0" fontId="5" fillId="10" borderId="3" xfId="2" applyFont="1" applyFill="1" applyBorder="1"/>
    <xf numFmtId="0" fontId="8" fillId="10" borderId="14" xfId="2" applyFont="1" applyFill="1" applyBorder="1" applyAlignment="1">
      <alignment vertical="center"/>
    </xf>
    <xf numFmtId="0" fontId="8" fillId="10" borderId="15" xfId="2" applyFont="1" applyFill="1" applyBorder="1" applyAlignment="1">
      <alignment vertical="center"/>
    </xf>
    <xf numFmtId="166" fontId="10" fillId="10" borderId="15" xfId="3" applyNumberFormat="1" applyFont="1" applyFill="1" applyBorder="1" applyAlignment="1">
      <alignment vertical="center"/>
    </xf>
    <xf numFmtId="4" fontId="10" fillId="10" borderId="15" xfId="2" applyNumberFormat="1" applyFont="1" applyFill="1" applyBorder="1" applyAlignment="1">
      <alignment vertical="center"/>
    </xf>
    <xf numFmtId="3" fontId="21" fillId="10" borderId="15" xfId="2" applyNumberFormat="1" applyFont="1" applyFill="1" applyBorder="1" applyAlignment="1">
      <alignment vertical="center"/>
    </xf>
    <xf numFmtId="3" fontId="10" fillId="10" borderId="15" xfId="3" applyNumberFormat="1" applyFont="1" applyFill="1" applyBorder="1" applyAlignment="1">
      <alignment vertical="center"/>
    </xf>
    <xf numFmtId="4" fontId="10" fillId="10" borderId="15" xfId="2" applyNumberFormat="1" applyFont="1" applyFill="1" applyBorder="1" applyAlignment="1">
      <alignment horizontal="center" vertical="center"/>
    </xf>
    <xf numFmtId="166" fontId="10" fillId="10" borderId="15" xfId="2" applyNumberFormat="1" applyFont="1" applyFill="1" applyBorder="1" applyAlignment="1">
      <alignment vertical="center"/>
    </xf>
    <xf numFmtId="0" fontId="10" fillId="10" borderId="1" xfId="2" applyFont="1" applyFill="1" applyBorder="1" applyAlignment="1">
      <alignment vertical="center"/>
    </xf>
    <xf numFmtId="166" fontId="8" fillId="10" borderId="8" xfId="3" applyNumberFormat="1" applyFont="1" applyFill="1" applyBorder="1" applyAlignment="1">
      <alignment vertical="top"/>
    </xf>
    <xf numFmtId="4" fontId="8" fillId="10" borderId="8" xfId="2" applyNumberFormat="1" applyFont="1" applyFill="1" applyBorder="1" applyAlignment="1">
      <alignment vertical="top"/>
    </xf>
    <xf numFmtId="3" fontId="16" fillId="10" borderId="8" xfId="2" applyNumberFormat="1" applyFont="1" applyFill="1" applyBorder="1" applyAlignment="1">
      <alignment vertical="top"/>
    </xf>
    <xf numFmtId="3" fontId="8" fillId="10" borderId="8" xfId="3" applyNumberFormat="1" applyFont="1" applyFill="1" applyBorder="1" applyAlignment="1">
      <alignment vertical="top"/>
    </xf>
    <xf numFmtId="4" fontId="8" fillId="10" borderId="8" xfId="2" applyNumberFormat="1" applyFont="1" applyFill="1" applyBorder="1" applyAlignment="1">
      <alignment horizontal="center" vertical="top"/>
    </xf>
    <xf numFmtId="166" fontId="8" fillId="10" borderId="8" xfId="2" applyNumberFormat="1" applyFont="1" applyFill="1" applyBorder="1" applyAlignment="1">
      <alignment vertical="top"/>
    </xf>
    <xf numFmtId="0" fontId="8" fillId="10" borderId="3" xfId="2" applyFont="1" applyFill="1" applyBorder="1" applyAlignment="1">
      <alignment vertical="top"/>
    </xf>
    <xf numFmtId="0" fontId="5" fillId="10" borderId="0" xfId="2" applyFont="1" applyFill="1" applyBorder="1" applyAlignment="1">
      <alignment vertical="top"/>
    </xf>
    <xf numFmtId="166" fontId="5" fillId="10" borderId="8" xfId="3" applyNumberFormat="1" applyFont="1" applyFill="1" applyBorder="1" applyAlignment="1">
      <alignment vertical="top"/>
    </xf>
    <xf numFmtId="4" fontId="5" fillId="10" borderId="8" xfId="2" applyNumberFormat="1" applyFont="1" applyFill="1" applyBorder="1" applyAlignment="1">
      <alignment vertical="top"/>
    </xf>
    <xf numFmtId="3" fontId="5" fillId="10" borderId="8" xfId="2" applyNumberFormat="1" applyFont="1" applyFill="1" applyBorder="1" applyAlignment="1">
      <alignment vertical="top"/>
    </xf>
    <xf numFmtId="4" fontId="5" fillId="10" borderId="8" xfId="2" applyNumberFormat="1" applyFont="1" applyFill="1" applyBorder="1" applyAlignment="1">
      <alignment horizontal="center" vertical="top"/>
    </xf>
    <xf numFmtId="166" fontId="5" fillId="10" borderId="8" xfId="2" applyNumberFormat="1" applyFont="1" applyFill="1" applyBorder="1" applyAlignment="1">
      <alignment vertical="top"/>
    </xf>
    <xf numFmtId="0" fontId="5" fillId="10" borderId="3" xfId="2" applyFont="1" applyFill="1" applyBorder="1" applyAlignment="1">
      <alignment vertical="top"/>
    </xf>
    <xf numFmtId="0" fontId="10" fillId="10" borderId="14" xfId="2" applyFont="1" applyFill="1" applyBorder="1" applyAlignment="1">
      <alignment vertical="center"/>
    </xf>
    <xf numFmtId="165" fontId="10" fillId="10" borderId="15" xfId="3" applyNumberFormat="1" applyFont="1" applyFill="1" applyBorder="1" applyAlignment="1">
      <alignment vertical="center"/>
    </xf>
    <xf numFmtId="166" fontId="21" fillId="10" borderId="15" xfId="3" applyNumberFormat="1" applyFont="1" applyFill="1" applyBorder="1" applyAlignment="1">
      <alignment vertical="center"/>
    </xf>
    <xf numFmtId="0" fontId="8" fillId="10" borderId="1" xfId="2" applyFont="1" applyFill="1" applyBorder="1" applyAlignment="1">
      <alignment vertical="center"/>
    </xf>
    <xf numFmtId="3" fontId="21" fillId="10" borderId="15" xfId="3" applyNumberFormat="1" applyFont="1" applyFill="1" applyBorder="1" applyAlignment="1">
      <alignment vertical="center"/>
    </xf>
    <xf numFmtId="166" fontId="10" fillId="10" borderId="8" xfId="3" applyNumberFormat="1" applyFont="1" applyFill="1" applyBorder="1" applyAlignment="1">
      <alignment vertical="top"/>
    </xf>
    <xf numFmtId="4" fontId="10" fillId="10" borderId="8" xfId="2" applyNumberFormat="1" applyFont="1" applyFill="1" applyBorder="1" applyAlignment="1">
      <alignment vertical="top"/>
    </xf>
    <xf numFmtId="3" fontId="10" fillId="10" borderId="8" xfId="3" applyNumberFormat="1" applyFont="1" applyFill="1" applyBorder="1" applyAlignment="1">
      <alignment vertical="top"/>
    </xf>
    <xf numFmtId="4" fontId="10" fillId="10" borderId="8" xfId="2" applyNumberFormat="1" applyFont="1" applyFill="1" applyBorder="1" applyAlignment="1">
      <alignment horizontal="center" vertical="top"/>
    </xf>
    <xf numFmtId="3" fontId="16" fillId="10" borderId="8" xfId="3" applyNumberFormat="1" applyFont="1" applyFill="1" applyBorder="1" applyAlignment="1">
      <alignment vertical="top"/>
    </xf>
    <xf numFmtId="3" fontId="15" fillId="10" borderId="8" xfId="3" applyNumberFormat="1" applyFont="1" applyFill="1" applyBorder="1" applyAlignment="1">
      <alignment vertical="top"/>
    </xf>
    <xf numFmtId="3" fontId="5" fillId="10" borderId="8" xfId="3" applyNumberFormat="1" applyFont="1" applyFill="1" applyBorder="1" applyAlignment="1">
      <alignment vertical="top"/>
    </xf>
    <xf numFmtId="0" fontId="8" fillId="10" borderId="17" xfId="2" applyFont="1" applyFill="1" applyBorder="1" applyAlignment="1">
      <alignment vertical="top"/>
    </xf>
    <xf numFmtId="166" fontId="5" fillId="10" borderId="18" xfId="3" applyNumberFormat="1" applyFont="1" applyFill="1" applyBorder="1" applyAlignment="1">
      <alignment vertical="top"/>
    </xf>
    <xf numFmtId="4" fontId="5" fillId="10" borderId="18" xfId="2" applyNumberFormat="1" applyFont="1" applyFill="1" applyBorder="1" applyAlignment="1">
      <alignment vertical="top"/>
    </xf>
    <xf numFmtId="3" fontId="15" fillId="10" borderId="18" xfId="2" applyNumberFormat="1" applyFont="1" applyFill="1" applyBorder="1" applyAlignment="1">
      <alignment vertical="top"/>
    </xf>
    <xf numFmtId="3" fontId="5" fillId="10" borderId="18" xfId="2" applyNumberFormat="1" applyFont="1" applyFill="1" applyBorder="1" applyAlignment="1">
      <alignment vertical="top"/>
    </xf>
    <xf numFmtId="3" fontId="5" fillId="10" borderId="18" xfId="3" applyNumberFormat="1" applyFont="1" applyFill="1" applyBorder="1" applyAlignment="1">
      <alignment vertical="top"/>
    </xf>
    <xf numFmtId="4" fontId="5" fillId="10" borderId="18" xfId="2" applyNumberFormat="1" applyFont="1" applyFill="1" applyBorder="1" applyAlignment="1">
      <alignment horizontal="center" vertical="top"/>
    </xf>
    <xf numFmtId="166" fontId="5" fillId="10" borderId="18" xfId="2" applyNumberFormat="1" applyFont="1" applyFill="1" applyBorder="1" applyAlignment="1">
      <alignment vertical="top"/>
    </xf>
    <xf numFmtId="0" fontId="8" fillId="10" borderId="16" xfId="2" applyFont="1" applyFill="1" applyBorder="1" applyAlignment="1">
      <alignment vertical="top"/>
    </xf>
    <xf numFmtId="0" fontId="8" fillId="10" borderId="10" xfId="2" applyFont="1" applyFill="1" applyBorder="1" applyAlignment="1">
      <alignment vertical="center"/>
    </xf>
    <xf numFmtId="0" fontId="10" fillId="10" borderId="10" xfId="2" applyFont="1" applyFill="1" applyBorder="1" applyAlignment="1">
      <alignment vertical="center"/>
    </xf>
    <xf numFmtId="0" fontId="8" fillId="10" borderId="11" xfId="2" applyFont="1" applyFill="1" applyBorder="1" applyAlignment="1">
      <alignment vertical="center"/>
    </xf>
    <xf numFmtId="166" fontId="10" fillId="10" borderId="11" xfId="3" applyNumberFormat="1" applyFont="1" applyFill="1" applyBorder="1" applyAlignment="1">
      <alignment vertical="center"/>
    </xf>
    <xf numFmtId="2" fontId="10" fillId="10" borderId="11" xfId="3" applyNumberFormat="1" applyFont="1" applyFill="1" applyBorder="1" applyAlignment="1">
      <alignment vertical="center"/>
    </xf>
    <xf numFmtId="4" fontId="8" fillId="10" borderId="11" xfId="2" applyNumberFormat="1" applyFont="1" applyFill="1" applyBorder="1" applyAlignment="1">
      <alignment vertical="center"/>
    </xf>
    <xf numFmtId="4" fontId="10" fillId="10" borderId="11" xfId="2" applyNumberFormat="1" applyFont="1" applyFill="1" applyBorder="1" applyAlignment="1">
      <alignment vertical="center"/>
    </xf>
    <xf numFmtId="0" fontId="8" fillId="10" borderId="12" xfId="2" applyFont="1" applyFill="1" applyBorder="1" applyAlignment="1">
      <alignment vertical="center"/>
    </xf>
    <xf numFmtId="0" fontId="8" fillId="10" borderId="14" xfId="2" applyFont="1" applyFill="1" applyBorder="1" applyAlignment="1">
      <alignment vertical="top"/>
    </xf>
    <xf numFmtId="166" fontId="8" fillId="10" borderId="15" xfId="3" applyNumberFormat="1" applyFont="1" applyFill="1" applyBorder="1" applyAlignment="1">
      <alignment vertical="center"/>
    </xf>
    <xf numFmtId="4" fontId="8" fillId="10" borderId="15" xfId="2" applyNumberFormat="1" applyFont="1" applyFill="1" applyBorder="1" applyAlignment="1">
      <alignment vertical="center"/>
    </xf>
    <xf numFmtId="3" fontId="16" fillId="10" borderId="15" xfId="3" applyNumberFormat="1" applyFont="1" applyFill="1" applyBorder="1" applyAlignment="1">
      <alignment vertical="center"/>
    </xf>
    <xf numFmtId="3" fontId="8" fillId="10" borderId="15" xfId="3" applyNumberFormat="1" applyFont="1" applyFill="1" applyBorder="1" applyAlignment="1">
      <alignment vertical="center"/>
    </xf>
    <xf numFmtId="166" fontId="8" fillId="10" borderId="15" xfId="2" applyNumberFormat="1" applyFont="1" applyFill="1" applyBorder="1" applyAlignment="1">
      <alignment vertical="center"/>
    </xf>
    <xf numFmtId="0" fontId="5" fillId="10" borderId="0" xfId="2" applyFont="1" applyFill="1" applyBorder="1" applyAlignment="1">
      <alignment horizontal="left" vertical="top"/>
    </xf>
    <xf numFmtId="0" fontId="5" fillId="10" borderId="0" xfId="2" applyFont="1" applyFill="1" applyBorder="1" applyAlignment="1">
      <alignment horizontal="left" vertical="top" wrapText="1"/>
    </xf>
    <xf numFmtId="0" fontId="5" fillId="10" borderId="8" xfId="2" applyFont="1" applyFill="1" applyBorder="1" applyAlignment="1">
      <alignment horizontal="left" vertical="top" wrapText="1"/>
    </xf>
    <xf numFmtId="3" fontId="16" fillId="10" borderId="15" xfId="2" applyNumberFormat="1" applyFont="1" applyFill="1" applyBorder="1" applyAlignment="1">
      <alignment vertical="center"/>
    </xf>
    <xf numFmtId="3" fontId="8" fillId="10" borderId="15" xfId="2" applyNumberFormat="1" applyFont="1" applyFill="1" applyBorder="1" applyAlignment="1">
      <alignment vertical="center"/>
    </xf>
    <xf numFmtId="0" fontId="5" fillId="10" borderId="8" xfId="2" applyFont="1" applyFill="1" applyBorder="1" applyAlignment="1">
      <alignment vertical="top"/>
    </xf>
    <xf numFmtId="166" fontId="5" fillId="10" borderId="8" xfId="3" applyNumberFormat="1" applyFont="1" applyFill="1" applyBorder="1" applyAlignment="1">
      <alignment horizontal="right" vertical="top"/>
    </xf>
    <xf numFmtId="166" fontId="8" fillId="10" borderId="15" xfId="3" applyNumberFormat="1" applyFont="1" applyFill="1" applyBorder="1" applyAlignment="1">
      <alignment horizontal="right" vertical="center"/>
    </xf>
    <xf numFmtId="0" fontId="5" fillId="10" borderId="17" xfId="2" applyFont="1" applyFill="1" applyBorder="1" applyAlignment="1">
      <alignment vertical="top"/>
    </xf>
    <xf numFmtId="166" fontId="5" fillId="10" borderId="18" xfId="3" applyNumberFormat="1" applyFont="1" applyFill="1" applyBorder="1" applyAlignment="1">
      <alignment horizontal="right" vertical="top"/>
    </xf>
    <xf numFmtId="0" fontId="5" fillId="10" borderId="18" xfId="2" applyFont="1" applyFill="1" applyBorder="1" applyAlignment="1">
      <alignment vertical="top"/>
    </xf>
    <xf numFmtId="166" fontId="8" fillId="10" borderId="11" xfId="3" applyNumberFormat="1" applyFont="1" applyFill="1" applyBorder="1" applyAlignment="1">
      <alignment vertical="center"/>
    </xf>
    <xf numFmtId="3" fontId="16" fillId="10" borderId="11" xfId="2" applyNumberFormat="1" applyFont="1" applyFill="1" applyBorder="1" applyAlignment="1">
      <alignment vertical="center"/>
    </xf>
    <xf numFmtId="3" fontId="8" fillId="10" borderId="11" xfId="2" applyNumberFormat="1" applyFont="1" applyFill="1" applyBorder="1" applyAlignment="1">
      <alignment vertical="center"/>
    </xf>
    <xf numFmtId="4" fontId="8" fillId="10" borderId="11" xfId="2" applyNumberFormat="1" applyFont="1" applyFill="1" applyBorder="1" applyAlignment="1">
      <alignment horizontal="center" vertical="center"/>
    </xf>
    <xf numFmtId="166" fontId="8" fillId="10" borderId="11" xfId="2" applyNumberFormat="1" applyFont="1" applyFill="1" applyBorder="1" applyAlignment="1">
      <alignment vertical="center"/>
    </xf>
    <xf numFmtId="0" fontId="5" fillId="10" borderId="10" xfId="2" applyFont="1" applyFill="1" applyBorder="1" applyAlignment="1">
      <alignment vertical="top"/>
    </xf>
    <xf numFmtId="0" fontId="5" fillId="10" borderId="11" xfId="2" applyFont="1" applyFill="1" applyBorder="1" applyAlignment="1">
      <alignment vertical="top"/>
    </xf>
    <xf numFmtId="166" fontId="5" fillId="10" borderId="11" xfId="3" applyNumberFormat="1" applyFont="1" applyFill="1" applyBorder="1" applyAlignment="1">
      <alignment vertical="top"/>
    </xf>
    <xf numFmtId="4" fontId="5" fillId="10" borderId="11" xfId="2" applyNumberFormat="1" applyFont="1" applyFill="1" applyBorder="1" applyAlignment="1">
      <alignment vertical="top"/>
    </xf>
    <xf numFmtId="4" fontId="15" fillId="10" borderId="11" xfId="2" applyNumberFormat="1" applyFont="1" applyFill="1" applyBorder="1" applyAlignment="1">
      <alignment vertical="top"/>
    </xf>
    <xf numFmtId="0" fontId="14" fillId="10" borderId="13" xfId="2" applyFont="1" applyFill="1" applyBorder="1" applyAlignment="1">
      <alignment horizontal="center" vertical="center"/>
    </xf>
    <xf numFmtId="0" fontId="14" fillId="10" borderId="14" xfId="2" quotePrefix="1" applyFont="1" applyFill="1" applyBorder="1" applyAlignment="1">
      <alignment horizontal="center" vertical="center"/>
    </xf>
    <xf numFmtId="0" fontId="14" fillId="10" borderId="14" xfId="2" applyFont="1" applyFill="1" applyBorder="1" applyAlignment="1">
      <alignment horizontal="center" vertical="center"/>
    </xf>
    <xf numFmtId="0" fontId="14" fillId="10" borderId="15" xfId="2" applyFont="1" applyFill="1" applyBorder="1" applyAlignment="1">
      <alignment horizontal="center" vertical="center"/>
    </xf>
    <xf numFmtId="164" fontId="8" fillId="10" borderId="0" xfId="4" applyFont="1" applyFill="1" applyAlignment="1">
      <alignment vertical="top"/>
    </xf>
    <xf numFmtId="0" fontId="5" fillId="10" borderId="3" xfId="2" applyFont="1" applyFill="1" applyBorder="1" applyAlignment="1">
      <alignment horizontal="center" vertical="top"/>
    </xf>
    <xf numFmtId="0" fontId="5" fillId="10" borderId="16" xfId="2" applyFont="1" applyFill="1" applyBorder="1" applyAlignment="1">
      <alignment horizontal="center" vertical="top"/>
    </xf>
    <xf numFmtId="0" fontId="13" fillId="10" borderId="19" xfId="2" applyFont="1" applyFill="1" applyBorder="1" applyAlignment="1">
      <alignment horizontal="center" vertical="top"/>
    </xf>
    <xf numFmtId="0" fontId="13" fillId="10" borderId="17" xfId="2" applyFont="1" applyFill="1" applyBorder="1" applyAlignment="1">
      <alignment horizontal="center" vertical="top"/>
    </xf>
    <xf numFmtId="0" fontId="13" fillId="10" borderId="17" xfId="2" quotePrefix="1" applyFont="1" applyFill="1" applyBorder="1" applyAlignment="1">
      <alignment horizontal="center" vertical="top"/>
    </xf>
    <xf numFmtId="0" fontId="13" fillId="10" borderId="18" xfId="2" quotePrefix="1" applyFont="1" applyFill="1" applyBorder="1" applyAlignment="1">
      <alignment horizontal="center" vertical="top"/>
    </xf>
    <xf numFmtId="0" fontId="8" fillId="10" borderId="12" xfId="2" applyFont="1" applyFill="1" applyBorder="1" applyAlignment="1">
      <alignment horizontal="center" vertical="center"/>
    </xf>
    <xf numFmtId="0" fontId="14" fillId="10" borderId="9" xfId="2" applyFont="1" applyFill="1" applyBorder="1" applyAlignment="1">
      <alignment horizontal="center" vertical="center"/>
    </xf>
    <xf numFmtId="0" fontId="14" fillId="10" borderId="10" xfId="2" quotePrefix="1" applyFont="1" applyFill="1" applyBorder="1" applyAlignment="1">
      <alignment horizontal="center" vertical="center"/>
    </xf>
    <xf numFmtId="0" fontId="14" fillId="10" borderId="10" xfId="2" applyFont="1" applyFill="1" applyBorder="1" applyAlignment="1">
      <alignment horizontal="center" vertical="center"/>
    </xf>
    <xf numFmtId="0" fontId="14" fillId="10" borderId="11" xfId="2" applyFont="1" applyFill="1" applyBorder="1" applyAlignment="1">
      <alignment horizontal="center" vertical="center"/>
    </xf>
    <xf numFmtId="0" fontId="8" fillId="10" borderId="3" xfId="2" applyFont="1" applyFill="1" applyBorder="1" applyAlignment="1">
      <alignment horizontal="center" vertical="top"/>
    </xf>
    <xf numFmtId="0" fontId="14" fillId="10" borderId="7" xfId="2" applyFont="1" applyFill="1" applyBorder="1" applyAlignment="1">
      <alignment horizontal="center" vertical="top"/>
    </xf>
    <xf numFmtId="0" fontId="14" fillId="10" borderId="0" xfId="2" applyFont="1" applyFill="1" applyBorder="1" applyAlignment="1">
      <alignment horizontal="center" vertical="top"/>
    </xf>
    <xf numFmtId="0" fontId="14" fillId="10" borderId="0" xfId="2" quotePrefix="1" applyFont="1" applyFill="1" applyBorder="1" applyAlignment="1">
      <alignment horizontal="center" vertical="top"/>
    </xf>
    <xf numFmtId="0" fontId="14" fillId="10" borderId="8" xfId="2" quotePrefix="1" applyFont="1" applyFill="1" applyBorder="1" applyAlignment="1">
      <alignment horizontal="center" vertical="top"/>
    </xf>
    <xf numFmtId="0" fontId="8" fillId="10" borderId="16" xfId="2" applyFont="1" applyFill="1" applyBorder="1" applyAlignment="1">
      <alignment horizontal="center" vertical="top"/>
    </xf>
    <xf numFmtId="0" fontId="14" fillId="10" borderId="17" xfId="2" quotePrefix="1" applyFont="1" applyFill="1" applyBorder="1" applyAlignment="1">
      <alignment horizontal="center" vertical="top"/>
    </xf>
    <xf numFmtId="0" fontId="14" fillId="10" borderId="18" xfId="2" quotePrefix="1" applyFont="1" applyFill="1" applyBorder="1" applyAlignment="1">
      <alignment horizontal="center" vertical="top"/>
    </xf>
    <xf numFmtId="0" fontId="14" fillId="10" borderId="11" xfId="2" quotePrefix="1" applyFont="1" applyFill="1" applyBorder="1" applyAlignment="1">
      <alignment horizontal="center" vertical="center"/>
    </xf>
    <xf numFmtId="0" fontId="5" fillId="10" borderId="3" xfId="2" applyFont="1" applyFill="1" applyBorder="1" applyAlignment="1">
      <alignment horizontal="center"/>
    </xf>
    <xf numFmtId="0" fontId="13" fillId="10" borderId="5" xfId="2" applyFont="1" applyFill="1" applyBorder="1" applyAlignment="1">
      <alignment horizontal="center" vertical="center"/>
    </xf>
    <xf numFmtId="0" fontId="13" fillId="10" borderId="4" xfId="2" applyFont="1" applyFill="1" applyBorder="1" applyAlignment="1">
      <alignment horizontal="center" vertical="center"/>
    </xf>
    <xf numFmtId="0" fontId="13" fillId="10" borderId="6" xfId="2" applyFont="1" applyFill="1" applyBorder="1" applyAlignment="1">
      <alignment horizontal="center" vertical="center"/>
    </xf>
    <xf numFmtId="0" fontId="14" fillId="10" borderId="8" xfId="2" applyFont="1" applyFill="1" applyBorder="1" applyAlignment="1">
      <alignment horizontal="center" vertical="top"/>
    </xf>
    <xf numFmtId="0" fontId="14" fillId="10" borderId="15" xfId="2" quotePrefix="1" applyFont="1" applyFill="1" applyBorder="1" applyAlignment="1">
      <alignment horizontal="center" vertical="center"/>
    </xf>
    <xf numFmtId="0" fontId="14" fillId="10" borderId="15" xfId="2" quotePrefix="1" applyFont="1" applyFill="1" applyBorder="1" applyAlignment="1">
      <alignment vertical="center"/>
    </xf>
    <xf numFmtId="0" fontId="31" fillId="0" borderId="1" xfId="0" applyFont="1" applyBorder="1" applyAlignment="1">
      <alignment horizontal="left" vertical="center"/>
    </xf>
    <xf numFmtId="164" fontId="3" fillId="10" borderId="0" xfId="4" applyFont="1" applyFill="1" applyAlignment="1">
      <alignment vertical="top"/>
    </xf>
    <xf numFmtId="164" fontId="3" fillId="10" borderId="0" xfId="4" applyFont="1" applyFill="1"/>
    <xf numFmtId="164" fontId="0" fillId="10" borderId="0" xfId="4" applyFont="1" applyFill="1" applyAlignment="1">
      <alignment vertical="top"/>
    </xf>
    <xf numFmtId="166" fontId="10" fillId="0" borderId="15" xfId="2" applyNumberFormat="1" applyFont="1" applyFill="1" applyBorder="1" applyAlignment="1">
      <alignment vertical="center"/>
    </xf>
    <xf numFmtId="166" fontId="10" fillId="0" borderId="15" xfId="3" applyNumberFormat="1" applyFont="1" applyFill="1" applyBorder="1" applyAlignment="1">
      <alignment vertical="center"/>
    </xf>
    <xf numFmtId="4" fontId="10" fillId="10" borderId="11" xfId="2" applyNumberFormat="1" applyFont="1" applyFill="1" applyBorder="1" applyAlignment="1">
      <alignment horizontal="center" vertical="center"/>
    </xf>
    <xf numFmtId="166" fontId="10" fillId="10" borderId="11" xfId="2" applyNumberFormat="1" applyFont="1" applyFill="1" applyBorder="1" applyAlignment="1">
      <alignment vertical="center"/>
    </xf>
    <xf numFmtId="0" fontId="9" fillId="0" borderId="0" xfId="2" applyFont="1" applyAlignment="1">
      <alignment horizontal="center"/>
    </xf>
    <xf numFmtId="0" fontId="17" fillId="6" borderId="2" xfId="2" applyFont="1" applyFill="1" applyBorder="1" applyAlignment="1">
      <alignment horizontal="center" vertical="center"/>
    </xf>
    <xf numFmtId="0" fontId="17" fillId="6" borderId="3" xfId="2" applyFont="1" applyFill="1" applyBorder="1" applyAlignment="1">
      <alignment horizontal="center" vertical="center"/>
    </xf>
    <xf numFmtId="0" fontId="17" fillId="6" borderId="12" xfId="2" applyFont="1" applyFill="1" applyBorder="1" applyAlignment="1">
      <alignment horizontal="center" vertical="center"/>
    </xf>
    <xf numFmtId="0" fontId="17" fillId="6" borderId="5" xfId="2" applyFont="1" applyFill="1" applyBorder="1" applyAlignment="1">
      <alignment horizontal="center" vertical="center" wrapText="1"/>
    </xf>
    <xf numFmtId="0" fontId="17" fillId="6" borderId="4" xfId="2" applyFont="1" applyFill="1" applyBorder="1" applyAlignment="1">
      <alignment horizontal="center" vertical="center" wrapText="1"/>
    </xf>
    <xf numFmtId="0" fontId="17" fillId="6" borderId="6" xfId="2" applyFont="1" applyFill="1" applyBorder="1" applyAlignment="1">
      <alignment horizontal="center" vertical="center" wrapText="1"/>
    </xf>
    <xf numFmtId="0" fontId="17" fillId="6" borderId="7" xfId="2" applyFont="1" applyFill="1" applyBorder="1" applyAlignment="1">
      <alignment horizontal="center" vertical="center" wrapText="1"/>
    </xf>
    <xf numFmtId="0" fontId="17" fillId="6" borderId="0" xfId="2" applyFont="1" applyFill="1" applyBorder="1" applyAlignment="1">
      <alignment horizontal="center" vertical="center" wrapText="1"/>
    </xf>
    <xf numFmtId="0" fontId="17" fillId="6" borderId="8" xfId="2" applyFont="1" applyFill="1" applyBorder="1" applyAlignment="1">
      <alignment horizontal="center" vertical="center" wrapText="1"/>
    </xf>
    <xf numFmtId="0" fontId="17" fillId="6" borderId="9" xfId="2" applyFont="1" applyFill="1" applyBorder="1" applyAlignment="1">
      <alignment horizontal="center" vertical="center" wrapText="1"/>
    </xf>
    <xf numFmtId="0" fontId="17" fillId="6" borderId="10" xfId="2" applyFont="1" applyFill="1" applyBorder="1" applyAlignment="1">
      <alignment horizontal="center" vertical="center" wrapText="1"/>
    </xf>
    <xf numFmtId="0" fontId="17" fillId="6" borderId="11" xfId="2" applyFont="1" applyFill="1" applyBorder="1" applyAlignment="1">
      <alignment horizontal="center" vertical="center" wrapText="1"/>
    </xf>
    <xf numFmtId="0" fontId="17" fillId="6" borderId="5" xfId="2" applyFont="1" applyFill="1" applyBorder="1" applyAlignment="1">
      <alignment horizontal="center" vertical="center"/>
    </xf>
    <xf numFmtId="0" fontId="17" fillId="6" borderId="4" xfId="2" applyFont="1" applyFill="1" applyBorder="1" applyAlignment="1">
      <alignment horizontal="center" vertical="center"/>
    </xf>
    <xf numFmtId="0" fontId="17" fillId="6" borderId="6" xfId="2" applyFont="1" applyFill="1" applyBorder="1" applyAlignment="1">
      <alignment horizontal="center" vertical="center"/>
    </xf>
    <xf numFmtId="0" fontId="17" fillId="6" borderId="7" xfId="2" applyFont="1" applyFill="1" applyBorder="1" applyAlignment="1">
      <alignment horizontal="center" vertical="center"/>
    </xf>
    <xf numFmtId="0" fontId="17" fillId="6" borderId="0" xfId="2" applyFont="1" applyFill="1" applyBorder="1" applyAlignment="1">
      <alignment horizontal="center" vertical="center"/>
    </xf>
    <xf numFmtId="0" fontId="17" fillId="6" borderId="8" xfId="2" applyFont="1" applyFill="1" applyBorder="1" applyAlignment="1">
      <alignment horizontal="center" vertical="center"/>
    </xf>
    <xf numFmtId="0" fontId="17" fillId="6" borderId="9" xfId="2" applyFont="1" applyFill="1" applyBorder="1" applyAlignment="1">
      <alignment horizontal="center" vertical="center"/>
    </xf>
    <xf numFmtId="0" fontId="17" fillId="6" borderId="10" xfId="2" applyFont="1" applyFill="1" applyBorder="1" applyAlignment="1">
      <alignment horizontal="center" vertical="center"/>
    </xf>
    <xf numFmtId="0" fontId="17" fillId="6" borderId="11" xfId="2" applyFont="1" applyFill="1" applyBorder="1" applyAlignment="1">
      <alignment horizontal="center" vertical="center"/>
    </xf>
    <xf numFmtId="166" fontId="17" fillId="6" borderId="2" xfId="3" applyNumberFormat="1" applyFont="1" applyFill="1" applyBorder="1" applyAlignment="1">
      <alignment horizontal="center" vertical="center" wrapText="1"/>
    </xf>
    <xf numFmtId="166" fontId="17" fillId="6" borderId="3" xfId="3" applyNumberFormat="1" applyFont="1" applyFill="1" applyBorder="1" applyAlignment="1">
      <alignment horizontal="center" vertical="center" wrapText="1"/>
    </xf>
    <xf numFmtId="166" fontId="17" fillId="6" borderId="12" xfId="3" applyNumberFormat="1" applyFont="1" applyFill="1" applyBorder="1" applyAlignment="1">
      <alignment horizontal="center" vertical="center" wrapText="1"/>
    </xf>
    <xf numFmtId="4" fontId="17" fillId="6" borderId="2" xfId="2" applyNumberFormat="1" applyFont="1" applyFill="1" applyBorder="1" applyAlignment="1">
      <alignment horizontal="center" vertical="center" wrapText="1"/>
    </xf>
    <xf numFmtId="4" fontId="17" fillId="6" borderId="3" xfId="2" applyNumberFormat="1" applyFont="1" applyFill="1" applyBorder="1" applyAlignment="1">
      <alignment horizontal="center" vertical="center" wrapText="1"/>
    </xf>
    <xf numFmtId="4" fontId="17" fillId="6" borderId="12" xfId="2" applyNumberFormat="1" applyFont="1" applyFill="1" applyBorder="1" applyAlignment="1">
      <alignment horizontal="center" vertical="center" wrapText="1"/>
    </xf>
    <xf numFmtId="0" fontId="17" fillId="6" borderId="2" xfId="2" applyFont="1" applyFill="1" applyBorder="1" applyAlignment="1">
      <alignment horizontal="center" vertical="center" wrapText="1"/>
    </xf>
    <xf numFmtId="0" fontId="17" fillId="6" borderId="3" xfId="2" applyFont="1" applyFill="1" applyBorder="1" applyAlignment="1">
      <alignment horizontal="center" vertical="center" wrapText="1"/>
    </xf>
    <xf numFmtId="0" fontId="17" fillId="6" borderId="12" xfId="2" applyFont="1" applyFill="1" applyBorder="1" applyAlignment="1">
      <alignment horizontal="center" vertical="center" wrapText="1"/>
    </xf>
    <xf numFmtId="4" fontId="17" fillId="6" borderId="2" xfId="2" applyNumberFormat="1" applyFont="1" applyFill="1" applyBorder="1" applyAlignment="1">
      <alignment horizontal="center" vertical="center"/>
    </xf>
    <xf numFmtId="4" fontId="17" fillId="6" borderId="3" xfId="2" applyNumberFormat="1" applyFont="1" applyFill="1" applyBorder="1" applyAlignment="1">
      <alignment horizontal="center" vertical="center"/>
    </xf>
    <xf numFmtId="4" fontId="17" fillId="6" borderId="12" xfId="2" applyNumberFormat="1" applyFont="1" applyFill="1" applyBorder="1" applyAlignment="1">
      <alignment horizontal="center" vertical="center"/>
    </xf>
    <xf numFmtId="0" fontId="18" fillId="6" borderId="2" xfId="2" applyFont="1" applyFill="1" applyBorder="1" applyAlignment="1">
      <alignment horizontal="center" vertical="center" wrapText="1"/>
    </xf>
    <xf numFmtId="0" fontId="18" fillId="6" borderId="12" xfId="2" applyFont="1" applyFill="1" applyBorder="1" applyAlignment="1">
      <alignment horizontal="center" vertical="center" wrapText="1"/>
    </xf>
    <xf numFmtId="0" fontId="8" fillId="13" borderId="13" xfId="2" applyFont="1" applyFill="1" applyBorder="1" applyAlignment="1">
      <alignment horizontal="center" vertical="center"/>
    </xf>
    <xf numFmtId="0" fontId="8" fillId="13" borderId="14" xfId="2" applyFont="1" applyFill="1" applyBorder="1" applyAlignment="1">
      <alignment horizontal="center" vertical="center"/>
    </xf>
    <xf numFmtId="0" fontId="8" fillId="13" borderId="15" xfId="2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top" wrapText="1"/>
    </xf>
    <xf numFmtId="0" fontId="8" fillId="0" borderId="8" xfId="2" applyFont="1" applyFill="1" applyBorder="1" applyAlignment="1">
      <alignment horizontal="left" vertical="top" wrapText="1"/>
    </xf>
    <xf numFmtId="0" fontId="12" fillId="0" borderId="0" xfId="2" applyFill="1" applyBorder="1" applyAlignment="1">
      <alignment horizontal="left" vertical="top" wrapText="1"/>
    </xf>
    <xf numFmtId="0" fontId="12" fillId="0" borderId="8" xfId="2" applyFill="1" applyBorder="1" applyAlignment="1">
      <alignment horizontal="left" vertical="top" wrapText="1"/>
    </xf>
    <xf numFmtId="0" fontId="12" fillId="0" borderId="0" xfId="2" applyFont="1" applyFill="1" applyBorder="1" applyAlignment="1">
      <alignment horizontal="left" vertical="top" wrapText="1"/>
    </xf>
    <xf numFmtId="0" fontId="12" fillId="0" borderId="8" xfId="2" applyFont="1" applyFill="1" applyBorder="1" applyAlignment="1">
      <alignment horizontal="left" vertical="top" wrapText="1"/>
    </xf>
    <xf numFmtId="0" fontId="10" fillId="2" borderId="14" xfId="2" applyFont="1" applyFill="1" applyBorder="1" applyAlignment="1">
      <alignment horizontal="left" vertical="top" wrapText="1"/>
    </xf>
    <xf numFmtId="0" fontId="10" fillId="2" borderId="15" xfId="2" applyFont="1" applyFill="1" applyBorder="1" applyAlignment="1">
      <alignment horizontal="left" vertical="top" wrapText="1"/>
    </xf>
    <xf numFmtId="0" fontId="8" fillId="5" borderId="0" xfId="2" applyFont="1" applyFill="1" applyBorder="1" applyAlignment="1">
      <alignment horizontal="left" vertical="top" wrapText="1"/>
    </xf>
    <xf numFmtId="0" fontId="8" fillId="5" borderId="8" xfId="2" applyFont="1" applyFill="1" applyBorder="1" applyAlignment="1">
      <alignment horizontal="left" vertical="top" wrapText="1"/>
    </xf>
    <xf numFmtId="0" fontId="12" fillId="10" borderId="0" xfId="2" applyFill="1" applyBorder="1" applyAlignment="1">
      <alignment horizontal="left" vertical="top" wrapText="1"/>
    </xf>
    <xf numFmtId="0" fontId="12" fillId="10" borderId="8" xfId="2" applyFill="1" applyBorder="1" applyAlignment="1">
      <alignment horizontal="left" vertical="top" wrapText="1"/>
    </xf>
    <xf numFmtId="0" fontId="23" fillId="10" borderId="14" xfId="2" applyFont="1" applyFill="1" applyBorder="1" applyAlignment="1">
      <alignment horizontal="left" vertical="top" wrapText="1"/>
    </xf>
    <xf numFmtId="0" fontId="23" fillId="10" borderId="15" xfId="2" applyFont="1" applyFill="1" applyBorder="1" applyAlignment="1">
      <alignment horizontal="left" vertical="top" wrapText="1"/>
    </xf>
    <xf numFmtId="0" fontId="12" fillId="10" borderId="0" xfId="2" applyFont="1" applyFill="1" applyBorder="1" applyAlignment="1">
      <alignment horizontal="left" vertical="top" wrapText="1"/>
    </xf>
    <xf numFmtId="0" fontId="12" fillId="10" borderId="8" xfId="2" applyFont="1" applyFill="1" applyBorder="1" applyAlignment="1">
      <alignment horizontal="left" vertical="top" wrapText="1"/>
    </xf>
    <xf numFmtId="164" fontId="26" fillId="0" borderId="0" xfId="4" applyFont="1" applyAlignment="1">
      <alignment horizontal="center"/>
    </xf>
    <xf numFmtId="164" fontId="8" fillId="0" borderId="0" xfId="4" applyFont="1" applyAlignment="1">
      <alignment horizontal="center"/>
    </xf>
    <xf numFmtId="164" fontId="12" fillId="0" borderId="0" xfId="4" applyFont="1" applyAlignment="1">
      <alignment horizontal="center"/>
    </xf>
    <xf numFmtId="164" fontId="12" fillId="0" borderId="0" xfId="4" applyFont="1" applyAlignment="1">
      <alignment horizontal="left"/>
    </xf>
    <xf numFmtId="0" fontId="10" fillId="4" borderId="13" xfId="2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0" fontId="10" fillId="4" borderId="15" xfId="2" applyFont="1" applyFill="1" applyBorder="1" applyAlignment="1">
      <alignment horizontal="center" vertical="center"/>
    </xf>
    <xf numFmtId="164" fontId="8" fillId="0" borderId="0" xfId="4" applyFont="1" applyAlignment="1">
      <alignment horizontal="left"/>
    </xf>
    <xf numFmtId="164" fontId="26" fillId="0" borderId="0" xfId="4" applyFont="1" applyAlignment="1">
      <alignment horizontal="left"/>
    </xf>
    <xf numFmtId="0" fontId="8" fillId="0" borderId="10" xfId="2" applyFont="1" applyBorder="1" applyAlignment="1">
      <alignment horizontal="center"/>
    </xf>
    <xf numFmtId="0" fontId="9" fillId="8" borderId="2" xfId="2" applyFont="1" applyFill="1" applyBorder="1" applyAlignment="1">
      <alignment horizontal="center" vertical="center"/>
    </xf>
    <xf numFmtId="0" fontId="9" fillId="8" borderId="12" xfId="2" applyFont="1" applyFill="1" applyBorder="1" applyAlignment="1">
      <alignment horizontal="center" vertical="center"/>
    </xf>
    <xf numFmtId="0" fontId="9" fillId="8" borderId="4" xfId="2" applyFont="1" applyFill="1" applyBorder="1" applyAlignment="1">
      <alignment horizontal="center" vertical="center"/>
    </xf>
    <xf numFmtId="0" fontId="9" fillId="8" borderId="6" xfId="2" applyFont="1" applyFill="1" applyBorder="1" applyAlignment="1">
      <alignment horizontal="center" vertical="center"/>
    </xf>
    <xf numFmtId="0" fontId="9" fillId="8" borderId="10" xfId="2" applyFont="1" applyFill="1" applyBorder="1" applyAlignment="1">
      <alignment horizontal="center" vertical="center"/>
    </xf>
    <xf numFmtId="0" fontId="9" fillId="8" borderId="11" xfId="2" applyFont="1" applyFill="1" applyBorder="1" applyAlignment="1">
      <alignment horizontal="center" vertical="center"/>
    </xf>
    <xf numFmtId="167" fontId="9" fillId="8" borderId="2" xfId="4" applyNumberFormat="1" applyFont="1" applyFill="1" applyBorder="1" applyAlignment="1">
      <alignment horizontal="center" vertical="center"/>
    </xf>
    <xf numFmtId="167" fontId="9" fillId="8" borderId="12" xfId="4" applyNumberFormat="1" applyFont="1" applyFill="1" applyBorder="1" applyAlignment="1">
      <alignment horizontal="center" vertical="center"/>
    </xf>
    <xf numFmtId="167" fontId="9" fillId="8" borderId="2" xfId="4" applyNumberFormat="1" applyFont="1" applyFill="1" applyBorder="1" applyAlignment="1">
      <alignment horizontal="center" vertical="center" wrapText="1"/>
    </xf>
    <xf numFmtId="167" fontId="9" fillId="8" borderId="12" xfId="4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10" fillId="10" borderId="13" xfId="2" applyFont="1" applyFill="1" applyBorder="1" applyAlignment="1">
      <alignment horizontal="center" vertical="center"/>
    </xf>
    <xf numFmtId="0" fontId="10" fillId="10" borderId="14" xfId="2" applyFont="1" applyFill="1" applyBorder="1" applyAlignment="1">
      <alignment horizontal="center" vertical="center"/>
    </xf>
    <xf numFmtId="0" fontId="10" fillId="10" borderId="15" xfId="2" applyFont="1" applyFill="1" applyBorder="1" applyAlignment="1">
      <alignment horizontal="center" vertical="center"/>
    </xf>
    <xf numFmtId="164" fontId="26" fillId="0" borderId="0" xfId="4" applyFont="1" applyAlignment="1">
      <alignment horizontal="left" vertical="top"/>
    </xf>
    <xf numFmtId="164" fontId="12" fillId="0" borderId="0" xfId="4" applyFont="1" applyAlignment="1">
      <alignment horizontal="left" vertical="top"/>
    </xf>
    <xf numFmtId="0" fontId="10" fillId="9" borderId="13" xfId="2" applyFont="1" applyFill="1" applyBorder="1" applyAlignment="1">
      <alignment horizontal="left" vertical="center" wrapText="1"/>
    </xf>
    <xf numFmtId="0" fontId="10" fillId="9" borderId="14" xfId="2" applyFont="1" applyFill="1" applyBorder="1" applyAlignment="1">
      <alignment horizontal="left" vertical="center" wrapText="1"/>
    </xf>
    <xf numFmtId="0" fontId="10" fillId="9" borderId="15" xfId="2" applyFont="1" applyFill="1" applyBorder="1" applyAlignment="1">
      <alignment horizontal="left" vertical="center" wrapText="1"/>
    </xf>
    <xf numFmtId="0" fontId="8" fillId="6" borderId="2" xfId="2" applyFont="1" applyFill="1" applyBorder="1" applyAlignment="1">
      <alignment horizontal="center" vertical="center"/>
    </xf>
    <xf numFmtId="0" fontId="8" fillId="6" borderId="12" xfId="2" applyFont="1" applyFill="1" applyBorder="1" applyAlignment="1">
      <alignment horizontal="center" vertical="center"/>
    </xf>
    <xf numFmtId="0" fontId="8" fillId="6" borderId="4" xfId="2" applyFont="1" applyFill="1" applyBorder="1" applyAlignment="1">
      <alignment horizontal="center" vertical="center"/>
    </xf>
    <xf numFmtId="0" fontId="8" fillId="6" borderId="6" xfId="2" applyFont="1" applyFill="1" applyBorder="1" applyAlignment="1">
      <alignment horizontal="center" vertical="center"/>
    </xf>
    <xf numFmtId="0" fontId="8" fillId="6" borderId="10" xfId="2" applyFont="1" applyFill="1" applyBorder="1" applyAlignment="1">
      <alignment horizontal="center" vertical="center"/>
    </xf>
    <xf numFmtId="0" fontId="8" fillId="6" borderId="11" xfId="2" applyFont="1" applyFill="1" applyBorder="1" applyAlignment="1">
      <alignment horizontal="center" vertical="center"/>
    </xf>
    <xf numFmtId="167" fontId="8" fillId="6" borderId="2" xfId="4" applyNumberFormat="1" applyFont="1" applyFill="1" applyBorder="1" applyAlignment="1">
      <alignment horizontal="center" vertical="center" wrapText="1"/>
    </xf>
    <xf numFmtId="167" fontId="8" fillId="6" borderId="12" xfId="4" applyNumberFormat="1" applyFont="1" applyFill="1" applyBorder="1" applyAlignment="1">
      <alignment horizontal="center" vertical="center" wrapText="1"/>
    </xf>
    <xf numFmtId="0" fontId="23" fillId="5" borderId="14" xfId="2" applyFont="1" applyFill="1" applyBorder="1" applyAlignment="1">
      <alignment horizontal="left" vertical="top" wrapText="1"/>
    </xf>
    <xf numFmtId="0" fontId="23" fillId="5" borderId="15" xfId="2" applyFont="1" applyFill="1" applyBorder="1" applyAlignment="1">
      <alignment horizontal="left" vertical="top" wrapText="1"/>
    </xf>
    <xf numFmtId="0" fontId="23" fillId="5" borderId="10" xfId="2" applyFont="1" applyFill="1" applyBorder="1" applyAlignment="1">
      <alignment horizontal="left" vertical="top" wrapText="1"/>
    </xf>
    <xf numFmtId="0" fontId="23" fillId="5" borderId="11" xfId="2" applyFont="1" applyFill="1" applyBorder="1" applyAlignment="1">
      <alignment horizontal="left" vertical="top" wrapText="1"/>
    </xf>
    <xf numFmtId="0" fontId="12" fillId="0" borderId="17" xfId="2" applyFill="1" applyBorder="1" applyAlignment="1">
      <alignment horizontal="left" vertical="top" wrapText="1"/>
    </xf>
    <xf numFmtId="0" fontId="12" fillId="0" borderId="18" xfId="2" applyFill="1" applyBorder="1" applyAlignment="1">
      <alignment horizontal="left" vertical="top" wrapText="1"/>
    </xf>
    <xf numFmtId="0" fontId="12" fillId="0" borderId="0" xfId="2" applyBorder="1" applyAlignment="1">
      <alignment horizontal="left" vertical="top" wrapText="1"/>
    </xf>
    <xf numFmtId="0" fontId="12" fillId="0" borderId="8" xfId="2" applyBorder="1" applyAlignment="1">
      <alignment horizontal="left" vertical="top" wrapText="1"/>
    </xf>
    <xf numFmtId="0" fontId="10" fillId="16" borderId="13" xfId="2" applyFont="1" applyFill="1" applyBorder="1" applyAlignment="1">
      <alignment horizontal="center" vertical="center"/>
    </xf>
    <xf numFmtId="0" fontId="10" fillId="16" borderId="14" xfId="2" applyFont="1" applyFill="1" applyBorder="1" applyAlignment="1">
      <alignment horizontal="center" vertical="center"/>
    </xf>
    <xf numFmtId="0" fontId="10" fillId="16" borderId="15" xfId="2" applyFont="1" applyFill="1" applyBorder="1" applyAlignment="1">
      <alignment horizontal="center" vertical="center"/>
    </xf>
    <xf numFmtId="164" fontId="6" fillId="0" borderId="0" xfId="4" applyFont="1" applyAlignment="1">
      <alignment horizontal="left" vertical="top"/>
    </xf>
    <xf numFmtId="0" fontId="9" fillId="16" borderId="2" xfId="2" applyFont="1" applyFill="1" applyBorder="1" applyAlignment="1">
      <alignment horizontal="center" vertical="center"/>
    </xf>
    <xf numFmtId="0" fontId="9" fillId="16" borderId="12" xfId="2" applyFont="1" applyFill="1" applyBorder="1" applyAlignment="1">
      <alignment horizontal="center" vertical="center"/>
    </xf>
    <xf numFmtId="0" fontId="9" fillId="16" borderId="4" xfId="2" applyFont="1" applyFill="1" applyBorder="1" applyAlignment="1">
      <alignment horizontal="center" vertical="center"/>
    </xf>
    <xf numFmtId="0" fontId="9" fillId="16" borderId="6" xfId="2" applyFont="1" applyFill="1" applyBorder="1" applyAlignment="1">
      <alignment horizontal="center" vertical="center"/>
    </xf>
    <xf numFmtId="0" fontId="9" fillId="16" borderId="10" xfId="2" applyFont="1" applyFill="1" applyBorder="1" applyAlignment="1">
      <alignment horizontal="center" vertical="center"/>
    </xf>
    <xf numFmtId="0" fontId="9" fillId="16" borderId="11" xfId="2" applyFont="1" applyFill="1" applyBorder="1" applyAlignment="1">
      <alignment horizontal="center" vertical="center"/>
    </xf>
    <xf numFmtId="167" fontId="9" fillId="16" borderId="2" xfId="4" applyNumberFormat="1" applyFont="1" applyFill="1" applyBorder="1" applyAlignment="1">
      <alignment horizontal="center" vertical="center"/>
    </xf>
    <xf numFmtId="167" fontId="9" fillId="16" borderId="12" xfId="4" applyNumberFormat="1" applyFont="1" applyFill="1" applyBorder="1" applyAlignment="1">
      <alignment horizontal="center" vertical="center"/>
    </xf>
    <xf numFmtId="167" fontId="9" fillId="16" borderId="2" xfId="4" applyNumberFormat="1" applyFont="1" applyFill="1" applyBorder="1" applyAlignment="1">
      <alignment horizontal="center" vertical="center" wrapText="1"/>
    </xf>
    <xf numFmtId="167" fontId="9" fillId="16" borderId="12" xfId="4" applyNumberFormat="1" applyFont="1" applyFill="1" applyBorder="1" applyAlignment="1">
      <alignment horizontal="center" vertical="center" wrapText="1"/>
    </xf>
    <xf numFmtId="0" fontId="10" fillId="5" borderId="13" xfId="2" applyFont="1" applyFill="1" applyBorder="1" applyAlignment="1">
      <alignment horizontal="center" vertical="center"/>
    </xf>
    <xf numFmtId="0" fontId="10" fillId="5" borderId="14" xfId="2" applyFont="1" applyFill="1" applyBorder="1" applyAlignment="1">
      <alignment horizontal="center" vertical="center"/>
    </xf>
    <xf numFmtId="0" fontId="10" fillId="5" borderId="15" xfId="2" applyFont="1" applyFill="1" applyBorder="1" applyAlignment="1">
      <alignment horizontal="center" vertical="center"/>
    </xf>
    <xf numFmtId="0" fontId="10" fillId="9" borderId="20" xfId="2" applyFont="1" applyFill="1" applyBorder="1" applyAlignment="1">
      <alignment horizontal="left" vertical="center" wrapText="1"/>
    </xf>
    <xf numFmtId="0" fontId="10" fillId="9" borderId="21" xfId="2" applyFont="1" applyFill="1" applyBorder="1" applyAlignment="1">
      <alignment horizontal="left" vertical="center" wrapText="1"/>
    </xf>
    <xf numFmtId="0" fontId="10" fillId="9" borderId="22" xfId="2" applyFont="1" applyFill="1" applyBorder="1" applyAlignment="1">
      <alignment horizontal="left" vertical="center" wrapText="1"/>
    </xf>
    <xf numFmtId="0" fontId="10" fillId="14" borderId="13" xfId="2" applyFont="1" applyFill="1" applyBorder="1" applyAlignment="1">
      <alignment horizontal="center" vertical="center"/>
    </xf>
    <xf numFmtId="0" fontId="10" fillId="14" borderId="14" xfId="2" applyFont="1" applyFill="1" applyBorder="1" applyAlignment="1">
      <alignment horizontal="center" vertical="center"/>
    </xf>
    <xf numFmtId="0" fontId="10" fillId="14" borderId="15" xfId="2" applyFont="1" applyFill="1" applyBorder="1" applyAlignment="1">
      <alignment horizontal="center" vertical="center"/>
    </xf>
    <xf numFmtId="0" fontId="9" fillId="15" borderId="2" xfId="2" applyFont="1" applyFill="1" applyBorder="1" applyAlignment="1">
      <alignment horizontal="center" vertical="center"/>
    </xf>
    <xf numFmtId="0" fontId="9" fillId="15" borderId="12" xfId="2" applyFont="1" applyFill="1" applyBorder="1" applyAlignment="1">
      <alignment horizontal="center" vertical="center"/>
    </xf>
    <xf numFmtId="0" fontId="9" fillId="15" borderId="4" xfId="2" applyFont="1" applyFill="1" applyBorder="1" applyAlignment="1">
      <alignment horizontal="center" vertical="center"/>
    </xf>
    <xf numFmtId="0" fontId="9" fillId="15" borderId="6" xfId="2" applyFont="1" applyFill="1" applyBorder="1" applyAlignment="1">
      <alignment horizontal="center" vertical="center"/>
    </xf>
    <xf numFmtId="0" fontId="9" fillId="15" borderId="10" xfId="2" applyFont="1" applyFill="1" applyBorder="1" applyAlignment="1">
      <alignment horizontal="center" vertical="center"/>
    </xf>
    <xf numFmtId="0" fontId="9" fillId="15" borderId="11" xfId="2" applyFont="1" applyFill="1" applyBorder="1" applyAlignment="1">
      <alignment horizontal="center" vertical="center"/>
    </xf>
    <xf numFmtId="167" fontId="9" fillId="15" borderId="2" xfId="4" applyNumberFormat="1" applyFont="1" applyFill="1" applyBorder="1" applyAlignment="1">
      <alignment horizontal="center" vertical="center" wrapText="1"/>
    </xf>
    <xf numFmtId="167" fontId="9" fillId="15" borderId="12" xfId="4" applyNumberFormat="1" applyFont="1" applyFill="1" applyBorder="1" applyAlignment="1">
      <alignment horizontal="center" vertical="center" wrapText="1"/>
    </xf>
    <xf numFmtId="167" fontId="9" fillId="15" borderId="2" xfId="4" applyNumberFormat="1" applyFont="1" applyFill="1" applyBorder="1" applyAlignment="1">
      <alignment horizontal="center" vertical="center"/>
    </xf>
    <xf numFmtId="167" fontId="9" fillId="15" borderId="12" xfId="4" applyNumberFormat="1" applyFont="1" applyFill="1" applyBorder="1" applyAlignment="1">
      <alignment horizontal="center" vertical="center"/>
    </xf>
    <xf numFmtId="0" fontId="17" fillId="10" borderId="2" xfId="2" applyFont="1" applyFill="1" applyBorder="1" applyAlignment="1">
      <alignment horizontal="center" vertical="center"/>
    </xf>
    <xf numFmtId="0" fontId="17" fillId="10" borderId="3" xfId="2" applyFont="1" applyFill="1" applyBorder="1" applyAlignment="1">
      <alignment horizontal="center" vertical="center"/>
    </xf>
    <xf numFmtId="0" fontId="17" fillId="10" borderId="12" xfId="2" applyFont="1" applyFill="1" applyBorder="1" applyAlignment="1">
      <alignment horizontal="center" vertical="center"/>
    </xf>
    <xf numFmtId="0" fontId="17" fillId="10" borderId="5" xfId="2" applyFont="1" applyFill="1" applyBorder="1" applyAlignment="1">
      <alignment horizontal="center" vertical="center" wrapText="1"/>
    </xf>
    <xf numFmtId="0" fontId="17" fillId="10" borderId="4" xfId="2" applyFont="1" applyFill="1" applyBorder="1" applyAlignment="1">
      <alignment horizontal="center" vertical="center" wrapText="1"/>
    </xf>
    <xf numFmtId="0" fontId="17" fillId="10" borderId="6" xfId="2" applyFont="1" applyFill="1" applyBorder="1" applyAlignment="1">
      <alignment horizontal="center" vertical="center" wrapText="1"/>
    </xf>
    <xf numFmtId="0" fontId="17" fillId="10" borderId="7" xfId="2" applyFont="1" applyFill="1" applyBorder="1" applyAlignment="1">
      <alignment horizontal="center" vertical="center" wrapText="1"/>
    </xf>
    <xf numFmtId="0" fontId="17" fillId="10" borderId="0" xfId="2" applyFont="1" applyFill="1" applyBorder="1" applyAlignment="1">
      <alignment horizontal="center" vertical="center" wrapText="1"/>
    </xf>
    <xf numFmtId="0" fontId="17" fillId="10" borderId="8" xfId="2" applyFont="1" applyFill="1" applyBorder="1" applyAlignment="1">
      <alignment horizontal="center" vertical="center" wrapText="1"/>
    </xf>
    <xf numFmtId="0" fontId="17" fillId="10" borderId="9" xfId="2" applyFont="1" applyFill="1" applyBorder="1" applyAlignment="1">
      <alignment horizontal="center" vertical="center" wrapText="1"/>
    </xf>
    <xf numFmtId="0" fontId="17" fillId="10" borderId="10" xfId="2" applyFont="1" applyFill="1" applyBorder="1" applyAlignment="1">
      <alignment horizontal="center" vertical="center" wrapText="1"/>
    </xf>
    <xf numFmtId="0" fontId="17" fillId="10" borderId="11" xfId="2" applyFont="1" applyFill="1" applyBorder="1" applyAlignment="1">
      <alignment horizontal="center" vertical="center" wrapText="1"/>
    </xf>
    <xf numFmtId="0" fontId="17" fillId="10" borderId="5" xfId="2" applyFont="1" applyFill="1" applyBorder="1" applyAlignment="1">
      <alignment horizontal="center" vertical="center"/>
    </xf>
    <xf numFmtId="0" fontId="17" fillId="10" borderId="4" xfId="2" applyFont="1" applyFill="1" applyBorder="1" applyAlignment="1">
      <alignment horizontal="center" vertical="center"/>
    </xf>
    <xf numFmtId="0" fontId="17" fillId="10" borderId="6" xfId="2" applyFont="1" applyFill="1" applyBorder="1" applyAlignment="1">
      <alignment horizontal="center" vertical="center"/>
    </xf>
    <xf numFmtId="0" fontId="17" fillId="10" borderId="7" xfId="2" applyFont="1" applyFill="1" applyBorder="1" applyAlignment="1">
      <alignment horizontal="center" vertical="center"/>
    </xf>
    <xf numFmtId="0" fontId="17" fillId="10" borderId="0" xfId="2" applyFont="1" applyFill="1" applyBorder="1" applyAlignment="1">
      <alignment horizontal="center" vertical="center"/>
    </xf>
    <xf numFmtId="0" fontId="17" fillId="10" borderId="8" xfId="2" applyFont="1" applyFill="1" applyBorder="1" applyAlignment="1">
      <alignment horizontal="center" vertical="center"/>
    </xf>
    <xf numFmtId="0" fontId="17" fillId="10" borderId="9" xfId="2" applyFont="1" applyFill="1" applyBorder="1" applyAlignment="1">
      <alignment horizontal="center" vertical="center"/>
    </xf>
    <xf numFmtId="0" fontId="17" fillId="10" borderId="10" xfId="2" applyFont="1" applyFill="1" applyBorder="1" applyAlignment="1">
      <alignment horizontal="center" vertical="center"/>
    </xf>
    <xf numFmtId="0" fontId="17" fillId="10" borderId="11" xfId="2" applyFont="1" applyFill="1" applyBorder="1" applyAlignment="1">
      <alignment horizontal="center" vertical="center"/>
    </xf>
    <xf numFmtId="166" fontId="17" fillId="10" borderId="2" xfId="3" applyNumberFormat="1" applyFont="1" applyFill="1" applyBorder="1" applyAlignment="1">
      <alignment horizontal="center" vertical="center" wrapText="1"/>
    </xf>
    <xf numFmtId="166" fontId="17" fillId="10" borderId="3" xfId="3" applyNumberFormat="1" applyFont="1" applyFill="1" applyBorder="1" applyAlignment="1">
      <alignment horizontal="center" vertical="center" wrapText="1"/>
    </xf>
    <xf numFmtId="166" fontId="17" fillId="10" borderId="12" xfId="3" applyNumberFormat="1" applyFont="1" applyFill="1" applyBorder="1" applyAlignment="1">
      <alignment horizontal="center" vertical="center" wrapText="1"/>
    </xf>
    <xf numFmtId="4" fontId="17" fillId="10" borderId="2" xfId="2" applyNumberFormat="1" applyFont="1" applyFill="1" applyBorder="1" applyAlignment="1">
      <alignment horizontal="center" vertical="center" wrapText="1"/>
    </xf>
    <xf numFmtId="4" fontId="17" fillId="10" borderId="3" xfId="2" applyNumberFormat="1" applyFont="1" applyFill="1" applyBorder="1" applyAlignment="1">
      <alignment horizontal="center" vertical="center" wrapText="1"/>
    </xf>
    <xf numFmtId="4" fontId="17" fillId="10" borderId="12" xfId="2" applyNumberFormat="1" applyFont="1" applyFill="1" applyBorder="1" applyAlignment="1">
      <alignment horizontal="center" vertical="center" wrapText="1"/>
    </xf>
    <xf numFmtId="0" fontId="17" fillId="10" borderId="2" xfId="2" applyFont="1" applyFill="1" applyBorder="1" applyAlignment="1">
      <alignment horizontal="center" vertical="center" wrapText="1"/>
    </xf>
    <xf numFmtId="0" fontId="17" fillId="10" borderId="3" xfId="2" applyFont="1" applyFill="1" applyBorder="1" applyAlignment="1">
      <alignment horizontal="center" vertical="center" wrapText="1"/>
    </xf>
    <xf numFmtId="0" fontId="17" fillId="10" borderId="12" xfId="2" applyFont="1" applyFill="1" applyBorder="1" applyAlignment="1">
      <alignment horizontal="center" vertical="center" wrapText="1"/>
    </xf>
    <xf numFmtId="4" fontId="17" fillId="10" borderId="2" xfId="2" applyNumberFormat="1" applyFont="1" applyFill="1" applyBorder="1" applyAlignment="1">
      <alignment horizontal="center" vertical="center"/>
    </xf>
    <xf numFmtId="4" fontId="17" fillId="10" borderId="3" xfId="2" applyNumberFormat="1" applyFont="1" applyFill="1" applyBorder="1" applyAlignment="1">
      <alignment horizontal="center" vertical="center"/>
    </xf>
    <xf numFmtId="4" fontId="17" fillId="10" borderId="12" xfId="2" applyNumberFormat="1" applyFont="1" applyFill="1" applyBorder="1" applyAlignment="1">
      <alignment horizontal="center" vertical="center"/>
    </xf>
    <xf numFmtId="0" fontId="8" fillId="10" borderId="13" xfId="2" applyFont="1" applyFill="1" applyBorder="1" applyAlignment="1">
      <alignment horizontal="center" vertical="center"/>
    </xf>
    <xf numFmtId="0" fontId="8" fillId="10" borderId="14" xfId="2" applyFont="1" applyFill="1" applyBorder="1" applyAlignment="1">
      <alignment horizontal="center" vertical="center"/>
    </xf>
    <xf numFmtId="0" fontId="8" fillId="10" borderId="15" xfId="2" applyFont="1" applyFill="1" applyBorder="1" applyAlignment="1">
      <alignment horizontal="center" vertical="center"/>
    </xf>
    <xf numFmtId="0" fontId="8" fillId="10" borderId="1" xfId="2" applyFont="1" applyFill="1" applyBorder="1" applyAlignment="1">
      <alignment horizontal="center" vertical="center"/>
    </xf>
    <xf numFmtId="0" fontId="8" fillId="10" borderId="0" xfId="2" applyFont="1" applyFill="1" applyBorder="1" applyAlignment="1">
      <alignment horizontal="left" vertical="top" wrapText="1"/>
    </xf>
    <xf numFmtId="0" fontId="8" fillId="10" borderId="8" xfId="2" applyFont="1" applyFill="1" applyBorder="1" applyAlignment="1">
      <alignment horizontal="left" vertical="top" wrapText="1"/>
    </xf>
    <xf numFmtId="0" fontId="18" fillId="10" borderId="2" xfId="2" applyFont="1" applyFill="1" applyBorder="1" applyAlignment="1">
      <alignment horizontal="center" vertical="center" wrapText="1"/>
    </xf>
    <xf numFmtId="0" fontId="18" fillId="10" borderId="12" xfId="2" applyFont="1" applyFill="1" applyBorder="1" applyAlignment="1">
      <alignment horizontal="center" vertical="center" wrapText="1"/>
    </xf>
    <xf numFmtId="0" fontId="5" fillId="10" borderId="0" xfId="2" applyFont="1" applyFill="1" applyBorder="1" applyAlignment="1">
      <alignment horizontal="left" vertical="top" wrapText="1"/>
    </xf>
    <xf numFmtId="0" fontId="5" fillId="10" borderId="8" xfId="2" applyFont="1" applyFill="1" applyBorder="1" applyAlignment="1">
      <alignment horizontal="left" vertical="top" wrapText="1"/>
    </xf>
    <xf numFmtId="0" fontId="10" fillId="10" borderId="14" xfId="2" applyFont="1" applyFill="1" applyBorder="1" applyAlignment="1">
      <alignment horizontal="left" vertical="center" wrapText="1"/>
    </xf>
    <xf numFmtId="0" fontId="10" fillId="10" borderId="15" xfId="2" applyFont="1" applyFill="1" applyBorder="1" applyAlignment="1">
      <alignment horizontal="left" vertical="center" wrapText="1"/>
    </xf>
    <xf numFmtId="0" fontId="5" fillId="10" borderId="17" xfId="2" applyFont="1" applyFill="1" applyBorder="1" applyAlignment="1">
      <alignment horizontal="left" vertical="top" wrapText="1"/>
    </xf>
    <xf numFmtId="0" fontId="5" fillId="10" borderId="18" xfId="2" applyFont="1" applyFill="1" applyBorder="1" applyAlignment="1">
      <alignment horizontal="left" vertical="top" wrapText="1"/>
    </xf>
    <xf numFmtId="0" fontId="8" fillId="10" borderId="14" xfId="2" applyFont="1" applyFill="1" applyBorder="1" applyAlignment="1">
      <alignment horizontal="left" vertical="center" wrapText="1"/>
    </xf>
    <xf numFmtId="0" fontId="8" fillId="10" borderId="15" xfId="2" applyFont="1" applyFill="1" applyBorder="1" applyAlignment="1">
      <alignment horizontal="left" vertical="center" wrapText="1"/>
    </xf>
    <xf numFmtId="0" fontId="1" fillId="10" borderId="0" xfId="2" applyFont="1" applyFill="1" applyBorder="1" applyAlignment="1">
      <alignment horizontal="left" vertical="top" wrapText="1"/>
    </xf>
    <xf numFmtId="0" fontId="2" fillId="10" borderId="0" xfId="2" applyFont="1" applyFill="1" applyBorder="1" applyAlignment="1">
      <alignment horizontal="left" vertical="top" wrapText="1"/>
    </xf>
    <xf numFmtId="0" fontId="2" fillId="10" borderId="10" xfId="2" applyFont="1" applyFill="1" applyBorder="1" applyAlignment="1">
      <alignment horizontal="left" vertical="top" wrapText="1"/>
    </xf>
    <xf numFmtId="0" fontId="5" fillId="10" borderId="10" xfId="2" applyFont="1" applyFill="1" applyBorder="1" applyAlignment="1">
      <alignment horizontal="left" vertical="top" wrapText="1"/>
    </xf>
    <xf numFmtId="0" fontId="5" fillId="10" borderId="11" xfId="2" applyFont="1" applyFill="1" applyBorder="1" applyAlignment="1">
      <alignment horizontal="left" vertical="top" wrapText="1"/>
    </xf>
    <xf numFmtId="0" fontId="8" fillId="10" borderId="21" xfId="2" applyFont="1" applyFill="1" applyBorder="1" applyAlignment="1">
      <alignment horizontal="left" vertical="center" wrapText="1"/>
    </xf>
    <xf numFmtId="0" fontId="8" fillId="10" borderId="22" xfId="2" applyFont="1" applyFill="1" applyBorder="1" applyAlignment="1">
      <alignment horizontal="left" vertical="center" wrapText="1"/>
    </xf>
    <xf numFmtId="0" fontId="5" fillId="10" borderId="4" xfId="2" applyFont="1" applyFill="1" applyBorder="1" applyAlignment="1">
      <alignment horizontal="left" vertical="top" wrapText="1"/>
    </xf>
    <xf numFmtId="0" fontId="5" fillId="10" borderId="6" xfId="2" applyFont="1" applyFill="1" applyBorder="1" applyAlignment="1">
      <alignment horizontal="left" vertical="top" wrapText="1"/>
    </xf>
    <xf numFmtId="164" fontId="26" fillId="10" borderId="0" xfId="4" applyFont="1" applyFill="1" applyAlignment="1">
      <alignment horizontal="center"/>
    </xf>
    <xf numFmtId="164" fontId="8" fillId="10" borderId="0" xfId="4" applyFont="1" applyFill="1" applyAlignment="1">
      <alignment horizontal="center"/>
    </xf>
    <xf numFmtId="164" fontId="5" fillId="10" borderId="0" xfId="4" applyFont="1" applyFill="1" applyAlignment="1">
      <alignment horizontal="center"/>
    </xf>
  </cellXfs>
  <cellStyles count="8">
    <cellStyle name="Comma [0] 2" xfId="4"/>
    <cellStyle name="Comma [0] 2 2" xfId="7"/>
    <cellStyle name="Comma 2" xfId="3"/>
    <cellStyle name="Normal" xfId="0" builtinId="0"/>
    <cellStyle name="Normal 2" xfId="1"/>
    <cellStyle name="Normal 3" xfId="2"/>
    <cellStyle name="Normal 3 2" xfId="6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600" b="1"/>
              <a:t>REALISASI</a:t>
            </a:r>
            <a:r>
              <a:rPr lang="id-ID" sz="1600" b="1" baseline="0"/>
              <a:t> ANGGARAN DPMPTSP</a:t>
            </a:r>
            <a:endParaRPr lang="en-ID" sz="1600" b="1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'LAPORAN BULANAN ADPEM (3)'!$I$7:$I$9</c:f>
              <c:strCache>
                <c:ptCount val="3"/>
                <c:pt idx="0">
                  <c:v>URAIAN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(3)'!$I$10:$I$34</c15:sqref>
                  </c15:fullRef>
                </c:ext>
              </c:extLst>
              <c:f>('LAPORAN BULANAN ADPEM (3)'!$I$11,'LAPORAN BULANAN ADPEM (3)'!$I$13:$I$34)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74-4BC0-A511-9105F434891B}"/>
            </c:ext>
          </c:extLst>
        </c:ser>
        <c:ser>
          <c:idx val="1"/>
          <c:order val="1"/>
          <c:tx>
            <c:strRef>
              <c:f>'LAPORAN BULANAN ADPEM (3)'!$J$7:$J$9</c:f>
              <c:strCache>
                <c:ptCount val="3"/>
                <c:pt idx="0">
                  <c:v>URAIAN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cat>
            <c:strLit>
              <c:ptCount val="3"/>
              <c:pt idx="0">
                <c:v>3</c:v>
              </c:pt>
              <c:pt idx="1">
                <c:v>4</c:v>
              </c:pt>
              <c:pt idx="2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(3)'!$J$10:$J$34</c15:sqref>
                  </c15:fullRef>
                </c:ext>
              </c:extLst>
              <c:f>('LAPORAN BULANAN ADPEM (3)'!$J$11,'LAPORAN BULANAN ADPEM (3)'!$J$13:$J$34)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1-7774-4BC0-A511-9105F434891B}"/>
            </c:ext>
          </c:extLst>
        </c:ser>
        <c:ser>
          <c:idx val="2"/>
          <c:order val="2"/>
          <c:tx>
            <c:strRef>
              <c:f>'LAPORAN BULANAN ADPEM (3)'!$K$7:$K$9</c:f>
              <c:strCache>
                <c:ptCount val="3"/>
                <c:pt idx="0">
                  <c:v>URAIAN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shade val="95000"/>
                </a:schemeClr>
              </a:contourClr>
            </a:sp3d>
          </c:spPr>
          <c:invertIfNegative val="0"/>
          <c:cat>
            <c:strLit>
              <c:ptCount val="3"/>
              <c:pt idx="0">
                <c:v>3</c:v>
              </c:pt>
              <c:pt idx="1">
                <c:v>4</c:v>
              </c:pt>
              <c:pt idx="2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(3)'!$K$10:$K$34</c15:sqref>
                  </c15:fullRef>
                </c:ext>
              </c:extLst>
              <c:f>('LAPORAN BULANAN ADPEM (3)'!$K$11,'LAPORAN BULANAN ADPEM (3)'!$K$13:$K$34)</c:f>
              <c:numCache>
                <c:formatCode>General</c:formatCode>
                <c:ptCount val="3"/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2-7774-4BC0-A511-9105F434891B}"/>
            </c:ext>
          </c:extLst>
        </c:ser>
        <c:ser>
          <c:idx val="3"/>
          <c:order val="3"/>
          <c:tx>
            <c:strRef>
              <c:f>'LAPORAN BULANAN ADPEM (3)'!$L$7:$L$9</c:f>
              <c:strCache>
                <c:ptCount val="3"/>
                <c:pt idx="0">
                  <c:v>URAIAN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4">
                  <a:shade val="95000"/>
                </a:schemeClr>
              </a:contourClr>
            </a:sp3d>
          </c:spPr>
          <c:invertIfNegative val="0"/>
          <c:cat>
            <c:strLit>
              <c:ptCount val="3"/>
              <c:pt idx="0">
                <c:v>3</c:v>
              </c:pt>
              <c:pt idx="1">
                <c:v>4</c:v>
              </c:pt>
              <c:pt idx="2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(3)'!$L$10:$L$34</c15:sqref>
                  </c15:fullRef>
                </c:ext>
              </c:extLst>
              <c:f>('LAPORAN BULANAN ADPEM (3)'!$L$11,'LAPORAN BULANAN ADPEM (3)'!$L$13:$L$34)</c:f>
              <c:numCache>
                <c:formatCode>General</c:formatCode>
                <c:ptCount val="3"/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3-7774-4BC0-A511-9105F434891B}"/>
            </c:ext>
          </c:extLst>
        </c:ser>
        <c:ser>
          <c:idx val="4"/>
          <c:order val="4"/>
          <c:tx>
            <c:strRef>
              <c:f>'LAPORAN BULANAN ADPEM (3)'!$M$7:$M$9</c:f>
              <c:strCache>
                <c:ptCount val="3"/>
                <c:pt idx="0">
                  <c:v>URAIAN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5">
                  <a:shade val="95000"/>
                </a:schemeClr>
              </a:contourClr>
            </a:sp3d>
          </c:spPr>
          <c:invertIfNegative val="0"/>
          <c:cat>
            <c:strLit>
              <c:ptCount val="3"/>
              <c:pt idx="0">
                <c:v>3</c:v>
              </c:pt>
              <c:pt idx="1">
                <c:v>4</c:v>
              </c:pt>
              <c:pt idx="2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(3)'!$M$10:$M$34</c15:sqref>
                  </c15:fullRef>
                </c:ext>
              </c:extLst>
              <c:f>('LAPORAN BULANAN ADPEM (3)'!$M$11,'LAPORAN BULANAN ADPEM (3)'!$M$13:$M$34)</c:f>
              <c:numCache>
                <c:formatCode>General</c:formatCode>
                <c:ptCount val="3"/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4-7774-4BC0-A511-9105F434891B}"/>
            </c:ext>
          </c:extLst>
        </c:ser>
        <c:ser>
          <c:idx val="5"/>
          <c:order val="5"/>
          <c:tx>
            <c:strRef>
              <c:f>'LAPORAN BULANAN ADPEM (3)'!$N$7:$N$9</c:f>
              <c:strCache>
                <c:ptCount val="3"/>
                <c:pt idx="0">
                  <c:v>URAIAN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6">
                  <a:shade val="95000"/>
                </a:schemeClr>
              </a:contourClr>
            </a:sp3d>
          </c:spPr>
          <c:invertIfNegative val="0"/>
          <c:cat>
            <c:strLit>
              <c:ptCount val="3"/>
              <c:pt idx="0">
                <c:v>3</c:v>
              </c:pt>
              <c:pt idx="1">
                <c:v>4</c:v>
              </c:pt>
              <c:pt idx="2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(3)'!$N$10:$N$34</c15:sqref>
                  </c15:fullRef>
                </c:ext>
              </c:extLst>
              <c:f>('LAPORAN BULANAN ADPEM (3)'!$N$11,'LAPORAN BULANAN ADPEM (3)'!$N$13:$N$34)</c:f>
              <c:numCache>
                <c:formatCode>General</c:formatCode>
                <c:ptCount val="3"/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5-7774-4BC0-A511-9105F434891B}"/>
            </c:ext>
          </c:extLst>
        </c:ser>
        <c:ser>
          <c:idx val="6"/>
          <c:order val="6"/>
          <c:tx>
            <c:strRef>
              <c:f>'LAPORAN BULANAN ADPEM (3)'!$O$7:$O$9</c:f>
              <c:strCache>
                <c:ptCount val="3"/>
                <c:pt idx="0">
                  <c:v>URAIAN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shade val="95000"/>
                </a:schemeClr>
              </a:contourClr>
            </a:sp3d>
          </c:spPr>
          <c:invertIfNegative val="0"/>
          <c:cat>
            <c:strLit>
              <c:ptCount val="3"/>
              <c:pt idx="0">
                <c:v>3</c:v>
              </c:pt>
              <c:pt idx="1">
                <c:v>4</c:v>
              </c:pt>
              <c:pt idx="2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(3)'!$O$10:$O$34</c15:sqref>
                  </c15:fullRef>
                </c:ext>
              </c:extLst>
              <c:f>('LAPORAN BULANAN ADPEM (3)'!$O$11,'LAPORAN BULANAN ADPEM (3)'!$O$13:$O$34)</c:f>
              <c:numCache>
                <c:formatCode>General</c:formatCode>
                <c:ptCount val="3"/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6-7774-4BC0-A511-9105F434891B}"/>
            </c:ext>
          </c:extLst>
        </c:ser>
        <c:ser>
          <c:idx val="22"/>
          <c:order val="22"/>
          <c:tx>
            <c:strRef>
              <c:f>'LAPORAN BULANAN ADPEM (3)'!$AE$7:$AE$9</c:f>
              <c:strCache>
                <c:ptCount val="3"/>
                <c:pt idx="0">
                  <c:v>REALISASI BULAN</c:v>
                </c:pt>
                <c:pt idx="2">
                  <c:v>DESEMBER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8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8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8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80000"/>
                  <a:shade val="95000"/>
                </a:schemeClr>
              </a:contourClr>
            </a:sp3d>
          </c:spPr>
          <c:invertIfNegative val="0"/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(3)'!$AE$10:$AE$34</c15:sqref>
                  </c15:fullRef>
                </c:ext>
              </c:extLst>
              <c:f>('LAPORAN BULANAN ADPEM (3)'!$AE$11,'LAPORAN BULANAN ADPEM (3)'!$AE$13:$AE$34)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7774-4BC0-A511-9105F434891B}"/>
            </c:ext>
          </c:extLst>
        </c:ser>
        <c:ser>
          <c:idx val="23"/>
          <c:order val="23"/>
          <c:tx>
            <c:strRef>
              <c:f>'LAPORAN BULANAN ADPEM (3)'!$AF$7:$AF$9</c:f>
              <c:strCache>
                <c:ptCount val="3"/>
                <c:pt idx="0">
                  <c:v>REALISASI S.D BULAN FEBRUARI 2018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8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8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8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80000"/>
                  <a:shade val="95000"/>
                </a:schemeClr>
              </a:contourClr>
            </a:sp3d>
          </c:spPr>
          <c:invertIfNegative val="0"/>
          <c:cat>
            <c:strLit>
              <c:ptCount val="3"/>
              <c:pt idx="0">
                <c:v>3</c:v>
              </c:pt>
              <c:pt idx="1">
                <c:v>4</c:v>
              </c:pt>
              <c:pt idx="2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(3)'!$AF$10:$AF$34</c15:sqref>
                  </c15:fullRef>
                </c:ext>
              </c:extLst>
              <c:f>('LAPORAN BULANAN ADPEM (3)'!$AF$11,'LAPORAN BULANAN ADPEM (3)'!$AF$13:$AF$34)</c:f>
              <c:numCache>
                <c:formatCode>_(* #,##0_);_(* \(#,##0\);_(* "-"??_);_(@_)</c:formatCode>
                <c:ptCount val="3"/>
                <c:pt idx="0" formatCode="#,##0">
                  <c:v>631009277</c:v>
                </c:pt>
                <c:pt idx="1" formatCode="#,##0">
                  <c:v>363649597</c:v>
                </c:pt>
                <c:pt idx="2">
                  <c:v>267359680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7774-4BC0-A511-9105F434891B}"/>
            </c:ext>
          </c:extLst>
        </c:ser>
        <c:ser>
          <c:idx val="7"/>
          <c:order val="7"/>
          <c:tx>
            <c:strRef>
              <c:f>'LAPORAN BULANAN ADPEM (3)'!$P$7:$P$9</c:f>
              <c:strCache>
                <c:ptCount val="3"/>
                <c:pt idx="0">
                  <c:v>TARGET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6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shade val="95000"/>
                </a:schemeClr>
              </a:contourClr>
            </a:sp3d>
          </c:spPr>
          <c:invertIfNegative val="0"/>
          <c:cat>
            <c:strLit>
              <c:ptCount val="3"/>
              <c:pt idx="0">
                <c:v>3</c:v>
              </c:pt>
              <c:pt idx="1">
                <c:v>4</c:v>
              </c:pt>
              <c:pt idx="2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(3)'!$P$10:$P$34</c15:sqref>
                  </c15:fullRef>
                </c:ext>
              </c:extLst>
              <c:f>('LAPORAN BULANAN ADPEM (3)'!$P$11,'LAPORAN BULANAN ADPEM (3)'!$P$13:$P$34)</c:f>
              <c:numCache>
                <c:formatCode>_(* #,##0_);_(* \(#,##0\);_(* "-"??_);_(@_)</c:formatCode>
                <c:ptCount val="3"/>
                <c:pt idx="0">
                  <c:v>8388500297</c:v>
                </c:pt>
                <c:pt idx="1">
                  <c:v>3579978397</c:v>
                </c:pt>
                <c:pt idx="2">
                  <c:v>4808521900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774-4BC0-A511-9105F434891B}"/>
            </c:ext>
          </c:extLst>
        </c:ser>
        <c:ser>
          <c:idx val="8"/>
          <c:order val="8"/>
          <c:tx>
            <c:strRef>
              <c:f>'LAPORAN BULANAN ADPEM (3)'!$Q$7:$Q$9</c:f>
              <c:strCache>
                <c:ptCount val="3"/>
                <c:pt idx="0">
                  <c:v>BOBOT     (%)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60000"/>
                  <a:shade val="95000"/>
                </a:schemeClr>
              </a:contourClr>
            </a:sp3d>
          </c:spPr>
          <c:invertIfNegative val="0"/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(3)'!$Q$10:$Q$34</c15:sqref>
                  </c15:fullRef>
                </c:ext>
              </c:extLst>
              <c:f>('LAPORAN BULANAN ADPEM (3)'!$Q$11,'LAPORAN BULANAN ADPEM (3)'!$Q$13:$Q$34)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774-4BC0-A511-9105F434891B}"/>
            </c:ext>
          </c:extLst>
        </c:ser>
        <c:ser>
          <c:idx val="9"/>
          <c:order val="9"/>
          <c:tx>
            <c:strRef>
              <c:f>'LAPORAN BULANAN ADPEM (3)'!$R$7:$R$9</c:f>
              <c:strCache>
                <c:ptCount val="3"/>
                <c:pt idx="0">
                  <c:v>REALISASI BULAN</c:v>
                </c:pt>
                <c:pt idx="2">
                  <c:v>Tertimbang Kegiatan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6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60000"/>
                  <a:shade val="95000"/>
                </a:schemeClr>
              </a:contourClr>
            </a:sp3d>
          </c:spPr>
          <c:invertIfNegative val="0"/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(3)'!$R$10:$R$34</c15:sqref>
                  </c15:fullRef>
                </c:ext>
              </c:extLst>
              <c:f>('LAPORAN BULANAN ADPEM (3)'!$R$11,'LAPORAN BULANAN ADPEM (3)'!$R$13:$R$34)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774-4BC0-A511-9105F434891B}"/>
            </c:ext>
          </c:extLst>
        </c:ser>
        <c:ser>
          <c:idx val="10"/>
          <c:order val="10"/>
          <c:tx>
            <c:strRef>
              <c:f>'LAPORAN BULANAN ADPEM (3)'!$S$7:$S$9</c:f>
              <c:strCache>
                <c:ptCount val="3"/>
                <c:pt idx="0">
                  <c:v>REALISASI BULAN</c:v>
                </c:pt>
                <c:pt idx="2">
                  <c:v>Tertimbang Instansi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60000"/>
                  <a:shade val="95000"/>
                </a:schemeClr>
              </a:contourClr>
            </a:sp3d>
          </c:spPr>
          <c:invertIfNegative val="0"/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(3)'!$S$10:$S$34</c15:sqref>
                  </c15:fullRef>
                </c:ext>
              </c:extLst>
              <c:f>('LAPORAN BULANAN ADPEM (3)'!$S$11,'LAPORAN BULANAN ADPEM (3)'!$S$13:$S$34)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774-4BC0-A511-9105F434891B}"/>
            </c:ext>
          </c:extLst>
        </c:ser>
        <c:ser>
          <c:idx val="11"/>
          <c:order val="11"/>
          <c:tx>
            <c:strRef>
              <c:f>'LAPORAN BULANAN ADPEM (3)'!$T$7:$T$9</c:f>
              <c:strCache>
                <c:ptCount val="3"/>
                <c:pt idx="0">
                  <c:v>REALISASI BULAN</c:v>
                </c:pt>
                <c:pt idx="2">
                  <c:v>JANUARI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6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60000"/>
                  <a:shade val="95000"/>
                </a:schemeClr>
              </a:contourClr>
            </a:sp3d>
          </c:spPr>
          <c:invertIfNegative val="0"/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(3)'!$T$10:$T$34</c15:sqref>
                  </c15:fullRef>
                </c:ext>
              </c:extLst>
              <c:f>('LAPORAN BULANAN ADPEM (3)'!$T$11,'LAPORAN BULANAN ADPEM (3)'!$T$13:$T$34)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774-4BC0-A511-9105F434891B}"/>
            </c:ext>
          </c:extLst>
        </c:ser>
        <c:ser>
          <c:idx val="12"/>
          <c:order val="12"/>
          <c:tx>
            <c:strRef>
              <c:f>'LAPORAN BULANAN ADPEM (3)'!$U$7:$U$9</c:f>
              <c:strCache>
                <c:ptCount val="3"/>
                <c:pt idx="0">
                  <c:v>REALISASI BULAN</c:v>
                </c:pt>
                <c:pt idx="2">
                  <c:v>FEBRUARI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80000"/>
                  <a:lumOff val="2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80000"/>
                  <a:lumOff val="20000"/>
                  <a:shade val="95000"/>
                </a:schemeClr>
              </a:contourClr>
            </a:sp3d>
          </c:spPr>
          <c:invertIfNegative val="0"/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(3)'!$U$10:$U$34</c15:sqref>
                  </c15:fullRef>
                </c:ext>
              </c:extLst>
              <c:f>('LAPORAN BULANAN ADPEM (3)'!$U$11,'LAPORAN BULANAN ADPEM (3)'!$U$13:$U$34)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774-4BC0-A511-9105F434891B}"/>
            </c:ext>
          </c:extLst>
        </c:ser>
        <c:ser>
          <c:idx val="13"/>
          <c:order val="13"/>
          <c:tx>
            <c:strRef>
              <c:f>'LAPORAN BULANAN ADPEM (3)'!$V$7:$V$9</c:f>
              <c:strCache>
                <c:ptCount val="3"/>
                <c:pt idx="0">
                  <c:v>REALISASI BULAN</c:v>
                </c:pt>
                <c:pt idx="2">
                  <c:v>MARET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80000"/>
                  <a:lumOff val="2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80000"/>
                  <a:lumOff val="20000"/>
                  <a:shade val="95000"/>
                </a:schemeClr>
              </a:contourClr>
            </a:sp3d>
          </c:spPr>
          <c:invertIfNegative val="0"/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(3)'!$V$10:$V$34</c15:sqref>
                  </c15:fullRef>
                </c:ext>
              </c:extLst>
              <c:f>('LAPORAN BULANAN ADPEM (3)'!$V$11,'LAPORAN BULANAN ADPEM (3)'!$V$13:$V$34)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774-4BC0-A511-9105F434891B}"/>
            </c:ext>
          </c:extLst>
        </c:ser>
        <c:ser>
          <c:idx val="14"/>
          <c:order val="14"/>
          <c:tx>
            <c:strRef>
              <c:f>'LAPORAN BULANAN ADPEM (3)'!$W$7:$W$9</c:f>
              <c:strCache>
                <c:ptCount val="3"/>
                <c:pt idx="0">
                  <c:v>REALISASI BULAN</c:v>
                </c:pt>
                <c:pt idx="2">
                  <c:v>APRIL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80000"/>
                  <a:lumOff val="2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80000"/>
                  <a:lumOff val="20000"/>
                  <a:shade val="95000"/>
                </a:schemeClr>
              </a:contourClr>
            </a:sp3d>
          </c:spPr>
          <c:invertIfNegative val="0"/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(3)'!$W$10:$W$34</c15:sqref>
                  </c15:fullRef>
                </c:ext>
              </c:extLst>
              <c:f>('LAPORAN BULANAN ADPEM (3)'!$W$11,'LAPORAN BULANAN ADPEM (3)'!$W$13:$W$34)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774-4BC0-A511-9105F434891B}"/>
            </c:ext>
          </c:extLst>
        </c:ser>
        <c:ser>
          <c:idx val="15"/>
          <c:order val="15"/>
          <c:tx>
            <c:strRef>
              <c:f>'LAPORAN BULANAN ADPEM (3)'!$X$7:$X$9</c:f>
              <c:strCache>
                <c:ptCount val="3"/>
                <c:pt idx="0">
                  <c:v>REALISASI BULAN</c:v>
                </c:pt>
                <c:pt idx="2">
                  <c:v>MEI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80000"/>
                  <a:lumOff val="2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80000"/>
                  <a:lumOff val="20000"/>
                  <a:shade val="95000"/>
                </a:schemeClr>
              </a:contourClr>
            </a:sp3d>
          </c:spPr>
          <c:invertIfNegative val="0"/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(3)'!$X$10:$X$34</c15:sqref>
                  </c15:fullRef>
                </c:ext>
              </c:extLst>
              <c:f>('LAPORAN BULANAN ADPEM (3)'!$X$11,'LAPORAN BULANAN ADPEM (3)'!$X$13:$X$34)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7774-4BC0-A511-9105F434891B}"/>
            </c:ext>
          </c:extLst>
        </c:ser>
        <c:ser>
          <c:idx val="16"/>
          <c:order val="16"/>
          <c:tx>
            <c:strRef>
              <c:f>'LAPORAN BULANAN ADPEM (3)'!$Y$7:$Y$9</c:f>
              <c:strCache>
                <c:ptCount val="3"/>
                <c:pt idx="0">
                  <c:v>REALISASI BULAN</c:v>
                </c:pt>
                <c:pt idx="2">
                  <c:v>JUNI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80000"/>
                  <a:lumOff val="2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80000"/>
                  <a:lumOff val="20000"/>
                  <a:shade val="95000"/>
                </a:schemeClr>
              </a:contourClr>
            </a:sp3d>
          </c:spPr>
          <c:invertIfNegative val="0"/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(3)'!$Y$10:$Y$34</c15:sqref>
                  </c15:fullRef>
                </c:ext>
              </c:extLst>
              <c:f>('LAPORAN BULANAN ADPEM (3)'!$Y$11,'LAPORAN BULANAN ADPEM (3)'!$Y$13:$Y$34)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7774-4BC0-A511-9105F434891B}"/>
            </c:ext>
          </c:extLst>
        </c:ser>
        <c:ser>
          <c:idx val="17"/>
          <c:order val="17"/>
          <c:tx>
            <c:strRef>
              <c:f>'LAPORAN BULANAN ADPEM (3)'!$Z$7:$Z$9</c:f>
              <c:strCache>
                <c:ptCount val="3"/>
                <c:pt idx="0">
                  <c:v>REALISASI BULAN</c:v>
                </c:pt>
                <c:pt idx="2">
                  <c:v>JULI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80000"/>
                  <a:lumOff val="2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80000"/>
                  <a:lumOff val="20000"/>
                  <a:shade val="95000"/>
                </a:schemeClr>
              </a:contourClr>
            </a:sp3d>
          </c:spPr>
          <c:invertIfNegative val="0"/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(3)'!$Z$10:$Z$34</c15:sqref>
                  </c15:fullRef>
                </c:ext>
              </c:extLst>
              <c:f>('LAPORAN BULANAN ADPEM (3)'!$Z$11,'LAPORAN BULANAN ADPEM (3)'!$Z$13:$Z$34)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7774-4BC0-A511-9105F434891B}"/>
            </c:ext>
          </c:extLst>
        </c:ser>
        <c:ser>
          <c:idx val="18"/>
          <c:order val="18"/>
          <c:tx>
            <c:strRef>
              <c:f>'LAPORAN BULANAN ADPEM (3)'!$AA$7:$AA$9</c:f>
              <c:strCache>
                <c:ptCount val="3"/>
                <c:pt idx="0">
                  <c:v>REALISASI BULAN</c:v>
                </c:pt>
                <c:pt idx="2">
                  <c:v>AGUSTUS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8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8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8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80000"/>
                  <a:shade val="95000"/>
                </a:schemeClr>
              </a:contourClr>
            </a:sp3d>
          </c:spPr>
          <c:invertIfNegative val="0"/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(3)'!$AA$10:$AA$34</c15:sqref>
                  </c15:fullRef>
                </c:ext>
              </c:extLst>
              <c:f>('LAPORAN BULANAN ADPEM (3)'!$AA$11,'LAPORAN BULANAN ADPEM (3)'!$AA$13:$AA$34)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7774-4BC0-A511-9105F434891B}"/>
            </c:ext>
          </c:extLst>
        </c:ser>
        <c:ser>
          <c:idx val="19"/>
          <c:order val="19"/>
          <c:tx>
            <c:strRef>
              <c:f>'LAPORAN BULANAN ADPEM (3)'!$AB$7:$AB$9</c:f>
              <c:strCache>
                <c:ptCount val="3"/>
                <c:pt idx="0">
                  <c:v>REALISASI BULAN</c:v>
                </c:pt>
                <c:pt idx="2">
                  <c:v>SEPTEMBER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8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8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8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80000"/>
                  <a:shade val="95000"/>
                </a:schemeClr>
              </a:contourClr>
            </a:sp3d>
          </c:spPr>
          <c:invertIfNegative val="0"/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(3)'!$AB$10:$AB$34</c15:sqref>
                  </c15:fullRef>
                </c:ext>
              </c:extLst>
              <c:f>('LAPORAN BULANAN ADPEM (3)'!$AB$11,'LAPORAN BULANAN ADPEM (3)'!$AB$13:$AB$34)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7774-4BC0-A511-9105F434891B}"/>
            </c:ext>
          </c:extLst>
        </c:ser>
        <c:ser>
          <c:idx val="20"/>
          <c:order val="20"/>
          <c:tx>
            <c:strRef>
              <c:f>'LAPORAN BULANAN ADPEM (3)'!$AC$7:$AC$9</c:f>
              <c:strCache>
                <c:ptCount val="3"/>
                <c:pt idx="0">
                  <c:v>REALISASI BULAN</c:v>
                </c:pt>
                <c:pt idx="2">
                  <c:v>OKTOBER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8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8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8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80000"/>
                  <a:shade val="95000"/>
                </a:schemeClr>
              </a:contourClr>
            </a:sp3d>
          </c:spPr>
          <c:invertIfNegative val="0"/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(3)'!$AC$10:$AC$34</c15:sqref>
                  </c15:fullRef>
                </c:ext>
              </c:extLst>
              <c:f>('LAPORAN BULANAN ADPEM (3)'!$AC$11,'LAPORAN BULANAN ADPEM (3)'!$AC$13:$AC$34)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7774-4BC0-A511-9105F434891B}"/>
            </c:ext>
          </c:extLst>
        </c:ser>
        <c:ser>
          <c:idx val="21"/>
          <c:order val="21"/>
          <c:tx>
            <c:strRef>
              <c:f>'LAPORAN BULANAN ADPEM (3)'!$AD$7:$AD$9</c:f>
              <c:strCache>
                <c:ptCount val="3"/>
                <c:pt idx="0">
                  <c:v>REALISASI BULAN</c:v>
                </c:pt>
                <c:pt idx="2">
                  <c:v>NOPEMBER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8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8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8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80000"/>
                  <a:shade val="95000"/>
                </a:schemeClr>
              </a:contourClr>
            </a:sp3d>
          </c:spPr>
          <c:invertIfNegative val="0"/>
          <c:val>
            <c:numRef>
              <c:extLst>
                <c:ext xmlns:c15="http://schemas.microsoft.com/office/drawing/2012/chart" uri="{02D57815-91ED-43cb-92C2-25804820EDAC}">
                  <c15:fullRef>
                    <c15:sqref>'LAPORAN BULANAN ADPEM (3)'!$AD$10:$AD$34</c15:sqref>
                  </c15:fullRef>
                </c:ext>
              </c:extLst>
              <c:f>('LAPORAN BULANAN ADPEM (3)'!$AD$11,'LAPORAN BULANAN ADPEM (3)'!$AD$13:$AD$34)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7774-4BC0-A511-9105F4348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78382096"/>
        <c:axId val="-1278379920"/>
        <c:axId val="0"/>
        <c:extLst xmlns:c16r2="http://schemas.microsoft.com/office/drawing/2015/06/chart"/>
      </c:bar3DChart>
      <c:catAx>
        <c:axId val="-127838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78379920"/>
        <c:crosses val="autoZero"/>
        <c:auto val="1"/>
        <c:lblAlgn val="ctr"/>
        <c:lblOffset val="100"/>
        <c:noMultiLvlLbl val="0"/>
      </c:catAx>
      <c:valAx>
        <c:axId val="-127837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783820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/>
              <a:t>RETRIBUSI</a:t>
            </a:r>
            <a:r>
              <a:rPr lang="id-ID" b="1" baseline="0"/>
              <a:t> IZIN MENDIRIKAN BANGUNAN (IMB)</a:t>
            </a:r>
            <a:endParaRPr lang="en-ID" b="1"/>
          </a:p>
        </c:rich>
      </c:tx>
      <c:layout>
        <c:manualLayout>
          <c:xMode val="edge"/>
          <c:yMode val="edge"/>
          <c:x val="0.11477077865266842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B27-4DD5-9319-114E5E5C20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B27-4DD5-9319-114E5E5C20B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'LAPORAN BULANAN ADPEM (2)'!$P$7:$AF$10</c:f>
              <c:strCache>
                <c:ptCount val="2"/>
                <c:pt idx="0">
                  <c:v>TARGET</c:v>
                </c:pt>
                <c:pt idx="1">
                  <c:v>REALISASI S.D BULAN FEBRUARI 2018</c:v>
                </c:pt>
              </c:strCache>
            </c:strRef>
          </c:cat>
          <c:val>
            <c:numRef>
              <c:f>'LAPORAN BULANAN ADPEM (2)'!$P$13:$AF$13</c:f>
              <c:numCache>
                <c:formatCode>#,##0</c:formatCode>
                <c:ptCount val="2"/>
                <c:pt idx="0" formatCode="_(* #,##0_);_(* \(#,##0\);_(* &quot;-&quot;??_);_(@_)">
                  <c:v>3043500000</c:v>
                </c:pt>
                <c:pt idx="1">
                  <c:v>569107800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27-4DD5-9319-114E5E5C20B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793088363954487E-2"/>
          <c:y val="0.89409667541557303"/>
          <c:w val="0.64477238467257325"/>
          <c:h val="6.667818961654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/>
              <a:t>REALISASI RETRIBUSI</a:t>
            </a:r>
            <a:r>
              <a:rPr lang="id-ID" b="1" baseline="0"/>
              <a:t>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 baseline="0"/>
              <a:t>IJIN MENDIRIKAN BANGUNAN S.D MEI 2018</a:t>
            </a:r>
            <a:endParaRPr lang="id-ID" b="1"/>
          </a:p>
        </c:rich>
      </c:tx>
      <c:layout>
        <c:manualLayout>
          <c:xMode val="edge"/>
          <c:yMode val="edge"/>
          <c:x val="0.19445822397200349"/>
          <c:y val="4.166666666666666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93-4143-A1F1-A3560FED90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93-4143-A1F1-A3560FED90B6}"/>
              </c:ext>
            </c:extLst>
          </c:dPt>
          <c:cat>
            <c:strRef>
              <c:f>'bahan pak kaban (2)'!$G$101:$G$102</c:f>
              <c:strCache>
                <c:ptCount val="2"/>
                <c:pt idx="0">
                  <c:v>TARGET</c:v>
                </c:pt>
                <c:pt idx="1">
                  <c:v>REALISASI</c:v>
                </c:pt>
              </c:strCache>
            </c:strRef>
          </c:cat>
          <c:val>
            <c:numRef>
              <c:f>'bahan pak kaban (2)'!$H$101:$H$102</c:f>
              <c:numCache>
                <c:formatCode>#,##0</c:formatCode>
                <c:ptCount val="2"/>
                <c:pt idx="0">
                  <c:v>3043500000</c:v>
                </c:pt>
                <c:pt idx="1">
                  <c:v>1077375200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293-4143-A1F1-A3560FED9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190499</xdr:colOff>
      <xdr:row>7</xdr:row>
      <xdr:rowOff>28574</xdr:rowOff>
    </xdr:from>
    <xdr:to>
      <xdr:col>51</xdr:col>
      <xdr:colOff>409575</xdr:colOff>
      <xdr:row>86</xdr:row>
      <xdr:rowOff>95249</xdr:rowOff>
    </xdr:to>
    <xdr:graphicFrame macro="">
      <xdr:nvGraphicFramePr>
        <xdr:cNvPr id="9" name="Chart 8">
          <a:extLst>
            <a:ext uri="{FF2B5EF4-FFF2-40B4-BE49-F238E27FC236}">
              <a16:creationId xmlns="" xmlns:a16="http://schemas.microsoft.com/office/drawing/2014/main" id="{2BAF042E-E1B7-42E0-BA2B-90D0C3C18C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38099</xdr:colOff>
      <xdr:row>6</xdr:row>
      <xdr:rowOff>28575</xdr:rowOff>
    </xdr:from>
    <xdr:to>
      <xdr:col>47</xdr:col>
      <xdr:colOff>28574</xdr:colOff>
      <xdr:row>53</xdr:row>
      <xdr:rowOff>304800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D488A7F6-7056-4D65-901A-280FF4490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15875</xdr:colOff>
      <xdr:row>93</xdr:row>
      <xdr:rowOff>250825</xdr:rowOff>
    </xdr:from>
    <xdr:to>
      <xdr:col>9</xdr:col>
      <xdr:colOff>733425</xdr:colOff>
      <xdr:row>103</xdr:row>
      <xdr:rowOff>174625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EP_DPMPTSP/OneDrive/2018_PEP/EVLAP%20ADPEM/12.%20Lap%20Adpem%20Januari%20s.d%20Desember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PAD (2)"/>
      <sheetName val="PAD"/>
      <sheetName val="bahan pak kaban"/>
      <sheetName val="LAPORAN BULANAN ADPEM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0"/>
  <sheetViews>
    <sheetView topLeftCell="J7" zoomScaleNormal="100" zoomScaleSheetLayoutView="100" workbookViewId="0">
      <selection activeCell="AG15" sqref="AG15"/>
    </sheetView>
  </sheetViews>
  <sheetFormatPr defaultRowHeight="14.5" x14ac:dyDescent="0.35"/>
  <cols>
    <col min="1" max="1" width="4.81640625" style="157" hidden="1" customWidth="1"/>
    <col min="2" max="6" width="3.453125" style="3" hidden="1" customWidth="1"/>
    <col min="7" max="7" width="4.81640625" style="3" hidden="1" customWidth="1"/>
    <col min="8" max="8" width="1.1796875" style="3" hidden="1" customWidth="1"/>
    <col min="9" max="9" width="1.453125" style="1" hidden="1" customWidth="1"/>
    <col min="10" max="10" width="2.54296875" style="1" customWidth="1"/>
    <col min="11" max="13" width="9.1796875" style="1"/>
    <col min="14" max="14" width="10.1796875" style="1" customWidth="1"/>
    <col min="15" max="15" width="27.26953125" style="1" customWidth="1"/>
    <col min="16" max="16" width="15.7265625" style="6" customWidth="1"/>
    <col min="17" max="17" width="8.1796875" style="7" hidden="1" customWidth="1"/>
    <col min="18" max="19" width="9.7265625" style="1" hidden="1" customWidth="1"/>
    <col min="20" max="20" width="14.7265625" style="8" hidden="1" customWidth="1"/>
    <col min="21" max="23" width="16.7265625" style="8" hidden="1" customWidth="1"/>
    <col min="24" max="31" width="16.7265625" style="1" hidden="1" customWidth="1"/>
    <col min="32" max="32" width="15.7265625" style="6" customWidth="1"/>
    <col min="33" max="33" width="7.453125" style="7" hidden="1" customWidth="1"/>
    <col min="34" max="34" width="15.7265625" style="1" hidden="1" customWidth="1"/>
    <col min="35" max="35" width="7.453125" style="7" hidden="1" customWidth="1"/>
    <col min="36" max="36" width="5.453125" style="1" hidden="1" customWidth="1"/>
    <col min="37" max="256" width="9.1796875" style="1"/>
    <col min="257" max="257" width="4.81640625" style="1" customWidth="1"/>
    <col min="258" max="262" width="3.453125" style="1" customWidth="1"/>
    <col min="263" max="263" width="4.81640625" style="1" customWidth="1"/>
    <col min="264" max="264" width="1.1796875" style="1" customWidth="1"/>
    <col min="265" max="265" width="1.453125" style="1" customWidth="1"/>
    <col min="266" max="266" width="2.54296875" style="1" customWidth="1"/>
    <col min="267" max="269" width="9.1796875" style="1"/>
    <col min="270" max="270" width="10.1796875" style="1" customWidth="1"/>
    <col min="271" max="271" width="27.26953125" style="1" customWidth="1"/>
    <col min="272" max="272" width="15.7265625" style="1" customWidth="1"/>
    <col min="273" max="273" width="8.1796875" style="1" customWidth="1"/>
    <col min="274" max="275" width="9.7265625" style="1" customWidth="1"/>
    <col min="276" max="276" width="14.7265625" style="1" customWidth="1"/>
    <col min="277" max="287" width="16.7265625" style="1" customWidth="1"/>
    <col min="288" max="288" width="15.7265625" style="1" customWidth="1"/>
    <col min="289" max="289" width="7.453125" style="1" customWidth="1"/>
    <col min="290" max="290" width="15.7265625" style="1" customWidth="1"/>
    <col min="291" max="291" width="7.453125" style="1" customWidth="1"/>
    <col min="292" max="292" width="5.453125" style="1" customWidth="1"/>
    <col min="293" max="512" width="9.1796875" style="1"/>
    <col min="513" max="513" width="4.81640625" style="1" customWidth="1"/>
    <col min="514" max="518" width="3.453125" style="1" customWidth="1"/>
    <col min="519" max="519" width="4.81640625" style="1" customWidth="1"/>
    <col min="520" max="520" width="1.1796875" style="1" customWidth="1"/>
    <col min="521" max="521" width="1.453125" style="1" customWidth="1"/>
    <col min="522" max="522" width="2.54296875" style="1" customWidth="1"/>
    <col min="523" max="525" width="9.1796875" style="1"/>
    <col min="526" max="526" width="10.1796875" style="1" customWidth="1"/>
    <col min="527" max="527" width="27.26953125" style="1" customWidth="1"/>
    <col min="528" max="528" width="15.7265625" style="1" customWidth="1"/>
    <col min="529" max="529" width="8.1796875" style="1" customWidth="1"/>
    <col min="530" max="531" width="9.7265625" style="1" customWidth="1"/>
    <col min="532" max="532" width="14.7265625" style="1" customWidth="1"/>
    <col min="533" max="543" width="16.7265625" style="1" customWidth="1"/>
    <col min="544" max="544" width="15.7265625" style="1" customWidth="1"/>
    <col min="545" max="545" width="7.453125" style="1" customWidth="1"/>
    <col min="546" max="546" width="15.7265625" style="1" customWidth="1"/>
    <col min="547" max="547" width="7.453125" style="1" customWidth="1"/>
    <col min="548" max="548" width="5.453125" style="1" customWidth="1"/>
    <col min="549" max="768" width="9.1796875" style="1"/>
    <col min="769" max="769" width="4.81640625" style="1" customWidth="1"/>
    <col min="770" max="774" width="3.453125" style="1" customWidth="1"/>
    <col min="775" max="775" width="4.81640625" style="1" customWidth="1"/>
    <col min="776" max="776" width="1.1796875" style="1" customWidth="1"/>
    <col min="777" max="777" width="1.453125" style="1" customWidth="1"/>
    <col min="778" max="778" width="2.54296875" style="1" customWidth="1"/>
    <col min="779" max="781" width="9.1796875" style="1"/>
    <col min="782" max="782" width="10.1796875" style="1" customWidth="1"/>
    <col min="783" max="783" width="27.26953125" style="1" customWidth="1"/>
    <col min="784" max="784" width="15.7265625" style="1" customWidth="1"/>
    <col min="785" max="785" width="8.1796875" style="1" customWidth="1"/>
    <col min="786" max="787" width="9.7265625" style="1" customWidth="1"/>
    <col min="788" max="788" width="14.7265625" style="1" customWidth="1"/>
    <col min="789" max="799" width="16.7265625" style="1" customWidth="1"/>
    <col min="800" max="800" width="15.7265625" style="1" customWidth="1"/>
    <col min="801" max="801" width="7.453125" style="1" customWidth="1"/>
    <col min="802" max="802" width="15.7265625" style="1" customWidth="1"/>
    <col min="803" max="803" width="7.453125" style="1" customWidth="1"/>
    <col min="804" max="804" width="5.453125" style="1" customWidth="1"/>
    <col min="805" max="1024" width="9.1796875" style="1"/>
    <col min="1025" max="1025" width="4.81640625" style="1" customWidth="1"/>
    <col min="1026" max="1030" width="3.453125" style="1" customWidth="1"/>
    <col min="1031" max="1031" width="4.81640625" style="1" customWidth="1"/>
    <col min="1032" max="1032" width="1.1796875" style="1" customWidth="1"/>
    <col min="1033" max="1033" width="1.453125" style="1" customWidth="1"/>
    <col min="1034" max="1034" width="2.54296875" style="1" customWidth="1"/>
    <col min="1035" max="1037" width="9.1796875" style="1"/>
    <col min="1038" max="1038" width="10.1796875" style="1" customWidth="1"/>
    <col min="1039" max="1039" width="27.26953125" style="1" customWidth="1"/>
    <col min="1040" max="1040" width="15.7265625" style="1" customWidth="1"/>
    <col min="1041" max="1041" width="8.1796875" style="1" customWidth="1"/>
    <col min="1042" max="1043" width="9.7265625" style="1" customWidth="1"/>
    <col min="1044" max="1044" width="14.7265625" style="1" customWidth="1"/>
    <col min="1045" max="1055" width="16.7265625" style="1" customWidth="1"/>
    <col min="1056" max="1056" width="15.7265625" style="1" customWidth="1"/>
    <col min="1057" max="1057" width="7.453125" style="1" customWidth="1"/>
    <col min="1058" max="1058" width="15.7265625" style="1" customWidth="1"/>
    <col min="1059" max="1059" width="7.453125" style="1" customWidth="1"/>
    <col min="1060" max="1060" width="5.453125" style="1" customWidth="1"/>
    <col min="1061" max="1280" width="9.1796875" style="1"/>
    <col min="1281" max="1281" width="4.81640625" style="1" customWidth="1"/>
    <col min="1282" max="1286" width="3.453125" style="1" customWidth="1"/>
    <col min="1287" max="1287" width="4.81640625" style="1" customWidth="1"/>
    <col min="1288" max="1288" width="1.1796875" style="1" customWidth="1"/>
    <col min="1289" max="1289" width="1.453125" style="1" customWidth="1"/>
    <col min="1290" max="1290" width="2.54296875" style="1" customWidth="1"/>
    <col min="1291" max="1293" width="9.1796875" style="1"/>
    <col min="1294" max="1294" width="10.1796875" style="1" customWidth="1"/>
    <col min="1295" max="1295" width="27.26953125" style="1" customWidth="1"/>
    <col min="1296" max="1296" width="15.7265625" style="1" customWidth="1"/>
    <col min="1297" max="1297" width="8.1796875" style="1" customWidth="1"/>
    <col min="1298" max="1299" width="9.7265625" style="1" customWidth="1"/>
    <col min="1300" max="1300" width="14.7265625" style="1" customWidth="1"/>
    <col min="1301" max="1311" width="16.7265625" style="1" customWidth="1"/>
    <col min="1312" max="1312" width="15.7265625" style="1" customWidth="1"/>
    <col min="1313" max="1313" width="7.453125" style="1" customWidth="1"/>
    <col min="1314" max="1314" width="15.7265625" style="1" customWidth="1"/>
    <col min="1315" max="1315" width="7.453125" style="1" customWidth="1"/>
    <col min="1316" max="1316" width="5.453125" style="1" customWidth="1"/>
    <col min="1317" max="1536" width="9.1796875" style="1"/>
    <col min="1537" max="1537" width="4.81640625" style="1" customWidth="1"/>
    <col min="1538" max="1542" width="3.453125" style="1" customWidth="1"/>
    <col min="1543" max="1543" width="4.81640625" style="1" customWidth="1"/>
    <col min="1544" max="1544" width="1.1796875" style="1" customWidth="1"/>
    <col min="1545" max="1545" width="1.453125" style="1" customWidth="1"/>
    <col min="1546" max="1546" width="2.54296875" style="1" customWidth="1"/>
    <col min="1547" max="1549" width="9.1796875" style="1"/>
    <col min="1550" max="1550" width="10.1796875" style="1" customWidth="1"/>
    <col min="1551" max="1551" width="27.26953125" style="1" customWidth="1"/>
    <col min="1552" max="1552" width="15.7265625" style="1" customWidth="1"/>
    <col min="1553" max="1553" width="8.1796875" style="1" customWidth="1"/>
    <col min="1554" max="1555" width="9.7265625" style="1" customWidth="1"/>
    <col min="1556" max="1556" width="14.7265625" style="1" customWidth="1"/>
    <col min="1557" max="1567" width="16.7265625" style="1" customWidth="1"/>
    <col min="1568" max="1568" width="15.7265625" style="1" customWidth="1"/>
    <col min="1569" max="1569" width="7.453125" style="1" customWidth="1"/>
    <col min="1570" max="1570" width="15.7265625" style="1" customWidth="1"/>
    <col min="1571" max="1571" width="7.453125" style="1" customWidth="1"/>
    <col min="1572" max="1572" width="5.453125" style="1" customWidth="1"/>
    <col min="1573" max="1792" width="9.1796875" style="1"/>
    <col min="1793" max="1793" width="4.81640625" style="1" customWidth="1"/>
    <col min="1794" max="1798" width="3.453125" style="1" customWidth="1"/>
    <col min="1799" max="1799" width="4.81640625" style="1" customWidth="1"/>
    <col min="1800" max="1800" width="1.1796875" style="1" customWidth="1"/>
    <col min="1801" max="1801" width="1.453125" style="1" customWidth="1"/>
    <col min="1802" max="1802" width="2.54296875" style="1" customWidth="1"/>
    <col min="1803" max="1805" width="9.1796875" style="1"/>
    <col min="1806" max="1806" width="10.1796875" style="1" customWidth="1"/>
    <col min="1807" max="1807" width="27.26953125" style="1" customWidth="1"/>
    <col min="1808" max="1808" width="15.7265625" style="1" customWidth="1"/>
    <col min="1809" max="1809" width="8.1796875" style="1" customWidth="1"/>
    <col min="1810" max="1811" width="9.7265625" style="1" customWidth="1"/>
    <col min="1812" max="1812" width="14.7265625" style="1" customWidth="1"/>
    <col min="1813" max="1823" width="16.7265625" style="1" customWidth="1"/>
    <col min="1824" max="1824" width="15.7265625" style="1" customWidth="1"/>
    <col min="1825" max="1825" width="7.453125" style="1" customWidth="1"/>
    <col min="1826" max="1826" width="15.7265625" style="1" customWidth="1"/>
    <col min="1827" max="1827" width="7.453125" style="1" customWidth="1"/>
    <col min="1828" max="1828" width="5.453125" style="1" customWidth="1"/>
    <col min="1829" max="2048" width="9.1796875" style="1"/>
    <col min="2049" max="2049" width="4.81640625" style="1" customWidth="1"/>
    <col min="2050" max="2054" width="3.453125" style="1" customWidth="1"/>
    <col min="2055" max="2055" width="4.81640625" style="1" customWidth="1"/>
    <col min="2056" max="2056" width="1.1796875" style="1" customWidth="1"/>
    <col min="2057" max="2057" width="1.453125" style="1" customWidth="1"/>
    <col min="2058" max="2058" width="2.54296875" style="1" customWidth="1"/>
    <col min="2059" max="2061" width="9.1796875" style="1"/>
    <col min="2062" max="2062" width="10.1796875" style="1" customWidth="1"/>
    <col min="2063" max="2063" width="27.26953125" style="1" customWidth="1"/>
    <col min="2064" max="2064" width="15.7265625" style="1" customWidth="1"/>
    <col min="2065" max="2065" width="8.1796875" style="1" customWidth="1"/>
    <col min="2066" max="2067" width="9.7265625" style="1" customWidth="1"/>
    <col min="2068" max="2068" width="14.7265625" style="1" customWidth="1"/>
    <col min="2069" max="2079" width="16.7265625" style="1" customWidth="1"/>
    <col min="2080" max="2080" width="15.7265625" style="1" customWidth="1"/>
    <col min="2081" max="2081" width="7.453125" style="1" customWidth="1"/>
    <col min="2082" max="2082" width="15.7265625" style="1" customWidth="1"/>
    <col min="2083" max="2083" width="7.453125" style="1" customWidth="1"/>
    <col min="2084" max="2084" width="5.453125" style="1" customWidth="1"/>
    <col min="2085" max="2304" width="9.1796875" style="1"/>
    <col min="2305" max="2305" width="4.81640625" style="1" customWidth="1"/>
    <col min="2306" max="2310" width="3.453125" style="1" customWidth="1"/>
    <col min="2311" max="2311" width="4.81640625" style="1" customWidth="1"/>
    <col min="2312" max="2312" width="1.1796875" style="1" customWidth="1"/>
    <col min="2313" max="2313" width="1.453125" style="1" customWidth="1"/>
    <col min="2314" max="2314" width="2.54296875" style="1" customWidth="1"/>
    <col min="2315" max="2317" width="9.1796875" style="1"/>
    <col min="2318" max="2318" width="10.1796875" style="1" customWidth="1"/>
    <col min="2319" max="2319" width="27.26953125" style="1" customWidth="1"/>
    <col min="2320" max="2320" width="15.7265625" style="1" customWidth="1"/>
    <col min="2321" max="2321" width="8.1796875" style="1" customWidth="1"/>
    <col min="2322" max="2323" width="9.7265625" style="1" customWidth="1"/>
    <col min="2324" max="2324" width="14.7265625" style="1" customWidth="1"/>
    <col min="2325" max="2335" width="16.7265625" style="1" customWidth="1"/>
    <col min="2336" max="2336" width="15.7265625" style="1" customWidth="1"/>
    <col min="2337" max="2337" width="7.453125" style="1" customWidth="1"/>
    <col min="2338" max="2338" width="15.7265625" style="1" customWidth="1"/>
    <col min="2339" max="2339" width="7.453125" style="1" customWidth="1"/>
    <col min="2340" max="2340" width="5.453125" style="1" customWidth="1"/>
    <col min="2341" max="2560" width="9.1796875" style="1"/>
    <col min="2561" max="2561" width="4.81640625" style="1" customWidth="1"/>
    <col min="2562" max="2566" width="3.453125" style="1" customWidth="1"/>
    <col min="2567" max="2567" width="4.81640625" style="1" customWidth="1"/>
    <col min="2568" max="2568" width="1.1796875" style="1" customWidth="1"/>
    <col min="2569" max="2569" width="1.453125" style="1" customWidth="1"/>
    <col min="2570" max="2570" width="2.54296875" style="1" customWidth="1"/>
    <col min="2571" max="2573" width="9.1796875" style="1"/>
    <col min="2574" max="2574" width="10.1796875" style="1" customWidth="1"/>
    <col min="2575" max="2575" width="27.26953125" style="1" customWidth="1"/>
    <col min="2576" max="2576" width="15.7265625" style="1" customWidth="1"/>
    <col min="2577" max="2577" width="8.1796875" style="1" customWidth="1"/>
    <col min="2578" max="2579" width="9.7265625" style="1" customWidth="1"/>
    <col min="2580" max="2580" width="14.7265625" style="1" customWidth="1"/>
    <col min="2581" max="2591" width="16.7265625" style="1" customWidth="1"/>
    <col min="2592" max="2592" width="15.7265625" style="1" customWidth="1"/>
    <col min="2593" max="2593" width="7.453125" style="1" customWidth="1"/>
    <col min="2594" max="2594" width="15.7265625" style="1" customWidth="1"/>
    <col min="2595" max="2595" width="7.453125" style="1" customWidth="1"/>
    <col min="2596" max="2596" width="5.453125" style="1" customWidth="1"/>
    <col min="2597" max="2816" width="9.1796875" style="1"/>
    <col min="2817" max="2817" width="4.81640625" style="1" customWidth="1"/>
    <col min="2818" max="2822" width="3.453125" style="1" customWidth="1"/>
    <col min="2823" max="2823" width="4.81640625" style="1" customWidth="1"/>
    <col min="2824" max="2824" width="1.1796875" style="1" customWidth="1"/>
    <col min="2825" max="2825" width="1.453125" style="1" customWidth="1"/>
    <col min="2826" max="2826" width="2.54296875" style="1" customWidth="1"/>
    <col min="2827" max="2829" width="9.1796875" style="1"/>
    <col min="2830" max="2830" width="10.1796875" style="1" customWidth="1"/>
    <col min="2831" max="2831" width="27.26953125" style="1" customWidth="1"/>
    <col min="2832" max="2832" width="15.7265625" style="1" customWidth="1"/>
    <col min="2833" max="2833" width="8.1796875" style="1" customWidth="1"/>
    <col min="2834" max="2835" width="9.7265625" style="1" customWidth="1"/>
    <col min="2836" max="2836" width="14.7265625" style="1" customWidth="1"/>
    <col min="2837" max="2847" width="16.7265625" style="1" customWidth="1"/>
    <col min="2848" max="2848" width="15.7265625" style="1" customWidth="1"/>
    <col min="2849" max="2849" width="7.453125" style="1" customWidth="1"/>
    <col min="2850" max="2850" width="15.7265625" style="1" customWidth="1"/>
    <col min="2851" max="2851" width="7.453125" style="1" customWidth="1"/>
    <col min="2852" max="2852" width="5.453125" style="1" customWidth="1"/>
    <col min="2853" max="3072" width="9.1796875" style="1"/>
    <col min="3073" max="3073" width="4.81640625" style="1" customWidth="1"/>
    <col min="3074" max="3078" width="3.453125" style="1" customWidth="1"/>
    <col min="3079" max="3079" width="4.81640625" style="1" customWidth="1"/>
    <col min="3080" max="3080" width="1.1796875" style="1" customWidth="1"/>
    <col min="3081" max="3081" width="1.453125" style="1" customWidth="1"/>
    <col min="3082" max="3082" width="2.54296875" style="1" customWidth="1"/>
    <col min="3083" max="3085" width="9.1796875" style="1"/>
    <col min="3086" max="3086" width="10.1796875" style="1" customWidth="1"/>
    <col min="3087" max="3087" width="27.26953125" style="1" customWidth="1"/>
    <col min="3088" max="3088" width="15.7265625" style="1" customWidth="1"/>
    <col min="3089" max="3089" width="8.1796875" style="1" customWidth="1"/>
    <col min="3090" max="3091" width="9.7265625" style="1" customWidth="1"/>
    <col min="3092" max="3092" width="14.7265625" style="1" customWidth="1"/>
    <col min="3093" max="3103" width="16.7265625" style="1" customWidth="1"/>
    <col min="3104" max="3104" width="15.7265625" style="1" customWidth="1"/>
    <col min="3105" max="3105" width="7.453125" style="1" customWidth="1"/>
    <col min="3106" max="3106" width="15.7265625" style="1" customWidth="1"/>
    <col min="3107" max="3107" width="7.453125" style="1" customWidth="1"/>
    <col min="3108" max="3108" width="5.453125" style="1" customWidth="1"/>
    <col min="3109" max="3328" width="9.1796875" style="1"/>
    <col min="3329" max="3329" width="4.81640625" style="1" customWidth="1"/>
    <col min="3330" max="3334" width="3.453125" style="1" customWidth="1"/>
    <col min="3335" max="3335" width="4.81640625" style="1" customWidth="1"/>
    <col min="3336" max="3336" width="1.1796875" style="1" customWidth="1"/>
    <col min="3337" max="3337" width="1.453125" style="1" customWidth="1"/>
    <col min="3338" max="3338" width="2.54296875" style="1" customWidth="1"/>
    <col min="3339" max="3341" width="9.1796875" style="1"/>
    <col min="3342" max="3342" width="10.1796875" style="1" customWidth="1"/>
    <col min="3343" max="3343" width="27.26953125" style="1" customWidth="1"/>
    <col min="3344" max="3344" width="15.7265625" style="1" customWidth="1"/>
    <col min="3345" max="3345" width="8.1796875" style="1" customWidth="1"/>
    <col min="3346" max="3347" width="9.7265625" style="1" customWidth="1"/>
    <col min="3348" max="3348" width="14.7265625" style="1" customWidth="1"/>
    <col min="3349" max="3359" width="16.7265625" style="1" customWidth="1"/>
    <col min="3360" max="3360" width="15.7265625" style="1" customWidth="1"/>
    <col min="3361" max="3361" width="7.453125" style="1" customWidth="1"/>
    <col min="3362" max="3362" width="15.7265625" style="1" customWidth="1"/>
    <col min="3363" max="3363" width="7.453125" style="1" customWidth="1"/>
    <col min="3364" max="3364" width="5.453125" style="1" customWidth="1"/>
    <col min="3365" max="3584" width="9.1796875" style="1"/>
    <col min="3585" max="3585" width="4.81640625" style="1" customWidth="1"/>
    <col min="3586" max="3590" width="3.453125" style="1" customWidth="1"/>
    <col min="3591" max="3591" width="4.81640625" style="1" customWidth="1"/>
    <col min="3592" max="3592" width="1.1796875" style="1" customWidth="1"/>
    <col min="3593" max="3593" width="1.453125" style="1" customWidth="1"/>
    <col min="3594" max="3594" width="2.54296875" style="1" customWidth="1"/>
    <col min="3595" max="3597" width="9.1796875" style="1"/>
    <col min="3598" max="3598" width="10.1796875" style="1" customWidth="1"/>
    <col min="3599" max="3599" width="27.26953125" style="1" customWidth="1"/>
    <col min="3600" max="3600" width="15.7265625" style="1" customWidth="1"/>
    <col min="3601" max="3601" width="8.1796875" style="1" customWidth="1"/>
    <col min="3602" max="3603" width="9.7265625" style="1" customWidth="1"/>
    <col min="3604" max="3604" width="14.7265625" style="1" customWidth="1"/>
    <col min="3605" max="3615" width="16.7265625" style="1" customWidth="1"/>
    <col min="3616" max="3616" width="15.7265625" style="1" customWidth="1"/>
    <col min="3617" max="3617" width="7.453125" style="1" customWidth="1"/>
    <col min="3618" max="3618" width="15.7265625" style="1" customWidth="1"/>
    <col min="3619" max="3619" width="7.453125" style="1" customWidth="1"/>
    <col min="3620" max="3620" width="5.453125" style="1" customWidth="1"/>
    <col min="3621" max="3840" width="9.1796875" style="1"/>
    <col min="3841" max="3841" width="4.81640625" style="1" customWidth="1"/>
    <col min="3842" max="3846" width="3.453125" style="1" customWidth="1"/>
    <col min="3847" max="3847" width="4.81640625" style="1" customWidth="1"/>
    <col min="3848" max="3848" width="1.1796875" style="1" customWidth="1"/>
    <col min="3849" max="3849" width="1.453125" style="1" customWidth="1"/>
    <col min="3850" max="3850" width="2.54296875" style="1" customWidth="1"/>
    <col min="3851" max="3853" width="9.1796875" style="1"/>
    <col min="3854" max="3854" width="10.1796875" style="1" customWidth="1"/>
    <col min="3855" max="3855" width="27.26953125" style="1" customWidth="1"/>
    <col min="3856" max="3856" width="15.7265625" style="1" customWidth="1"/>
    <col min="3857" max="3857" width="8.1796875" style="1" customWidth="1"/>
    <col min="3858" max="3859" width="9.7265625" style="1" customWidth="1"/>
    <col min="3860" max="3860" width="14.7265625" style="1" customWidth="1"/>
    <col min="3861" max="3871" width="16.7265625" style="1" customWidth="1"/>
    <col min="3872" max="3872" width="15.7265625" style="1" customWidth="1"/>
    <col min="3873" max="3873" width="7.453125" style="1" customWidth="1"/>
    <col min="3874" max="3874" width="15.7265625" style="1" customWidth="1"/>
    <col min="3875" max="3875" width="7.453125" style="1" customWidth="1"/>
    <col min="3876" max="3876" width="5.453125" style="1" customWidth="1"/>
    <col min="3877" max="4096" width="9.1796875" style="1"/>
    <col min="4097" max="4097" width="4.81640625" style="1" customWidth="1"/>
    <col min="4098" max="4102" width="3.453125" style="1" customWidth="1"/>
    <col min="4103" max="4103" width="4.81640625" style="1" customWidth="1"/>
    <col min="4104" max="4104" width="1.1796875" style="1" customWidth="1"/>
    <col min="4105" max="4105" width="1.453125" style="1" customWidth="1"/>
    <col min="4106" max="4106" width="2.54296875" style="1" customWidth="1"/>
    <col min="4107" max="4109" width="9.1796875" style="1"/>
    <col min="4110" max="4110" width="10.1796875" style="1" customWidth="1"/>
    <col min="4111" max="4111" width="27.26953125" style="1" customWidth="1"/>
    <col min="4112" max="4112" width="15.7265625" style="1" customWidth="1"/>
    <col min="4113" max="4113" width="8.1796875" style="1" customWidth="1"/>
    <col min="4114" max="4115" width="9.7265625" style="1" customWidth="1"/>
    <col min="4116" max="4116" width="14.7265625" style="1" customWidth="1"/>
    <col min="4117" max="4127" width="16.7265625" style="1" customWidth="1"/>
    <col min="4128" max="4128" width="15.7265625" style="1" customWidth="1"/>
    <col min="4129" max="4129" width="7.453125" style="1" customWidth="1"/>
    <col min="4130" max="4130" width="15.7265625" style="1" customWidth="1"/>
    <col min="4131" max="4131" width="7.453125" style="1" customWidth="1"/>
    <col min="4132" max="4132" width="5.453125" style="1" customWidth="1"/>
    <col min="4133" max="4352" width="9.1796875" style="1"/>
    <col min="4353" max="4353" width="4.81640625" style="1" customWidth="1"/>
    <col min="4354" max="4358" width="3.453125" style="1" customWidth="1"/>
    <col min="4359" max="4359" width="4.81640625" style="1" customWidth="1"/>
    <col min="4360" max="4360" width="1.1796875" style="1" customWidth="1"/>
    <col min="4361" max="4361" width="1.453125" style="1" customWidth="1"/>
    <col min="4362" max="4362" width="2.54296875" style="1" customWidth="1"/>
    <col min="4363" max="4365" width="9.1796875" style="1"/>
    <col min="4366" max="4366" width="10.1796875" style="1" customWidth="1"/>
    <col min="4367" max="4367" width="27.26953125" style="1" customWidth="1"/>
    <col min="4368" max="4368" width="15.7265625" style="1" customWidth="1"/>
    <col min="4369" max="4369" width="8.1796875" style="1" customWidth="1"/>
    <col min="4370" max="4371" width="9.7265625" style="1" customWidth="1"/>
    <col min="4372" max="4372" width="14.7265625" style="1" customWidth="1"/>
    <col min="4373" max="4383" width="16.7265625" style="1" customWidth="1"/>
    <col min="4384" max="4384" width="15.7265625" style="1" customWidth="1"/>
    <col min="4385" max="4385" width="7.453125" style="1" customWidth="1"/>
    <col min="4386" max="4386" width="15.7265625" style="1" customWidth="1"/>
    <col min="4387" max="4387" width="7.453125" style="1" customWidth="1"/>
    <col min="4388" max="4388" width="5.453125" style="1" customWidth="1"/>
    <col min="4389" max="4608" width="9.1796875" style="1"/>
    <col min="4609" max="4609" width="4.81640625" style="1" customWidth="1"/>
    <col min="4610" max="4614" width="3.453125" style="1" customWidth="1"/>
    <col min="4615" max="4615" width="4.81640625" style="1" customWidth="1"/>
    <col min="4616" max="4616" width="1.1796875" style="1" customWidth="1"/>
    <col min="4617" max="4617" width="1.453125" style="1" customWidth="1"/>
    <col min="4618" max="4618" width="2.54296875" style="1" customWidth="1"/>
    <col min="4619" max="4621" width="9.1796875" style="1"/>
    <col min="4622" max="4622" width="10.1796875" style="1" customWidth="1"/>
    <col min="4623" max="4623" width="27.26953125" style="1" customWidth="1"/>
    <col min="4624" max="4624" width="15.7265625" style="1" customWidth="1"/>
    <col min="4625" max="4625" width="8.1796875" style="1" customWidth="1"/>
    <col min="4626" max="4627" width="9.7265625" style="1" customWidth="1"/>
    <col min="4628" max="4628" width="14.7265625" style="1" customWidth="1"/>
    <col min="4629" max="4639" width="16.7265625" style="1" customWidth="1"/>
    <col min="4640" max="4640" width="15.7265625" style="1" customWidth="1"/>
    <col min="4641" max="4641" width="7.453125" style="1" customWidth="1"/>
    <col min="4642" max="4642" width="15.7265625" style="1" customWidth="1"/>
    <col min="4643" max="4643" width="7.453125" style="1" customWidth="1"/>
    <col min="4644" max="4644" width="5.453125" style="1" customWidth="1"/>
    <col min="4645" max="4864" width="9.1796875" style="1"/>
    <col min="4865" max="4865" width="4.81640625" style="1" customWidth="1"/>
    <col min="4866" max="4870" width="3.453125" style="1" customWidth="1"/>
    <col min="4871" max="4871" width="4.81640625" style="1" customWidth="1"/>
    <col min="4872" max="4872" width="1.1796875" style="1" customWidth="1"/>
    <col min="4873" max="4873" width="1.453125" style="1" customWidth="1"/>
    <col min="4874" max="4874" width="2.54296875" style="1" customWidth="1"/>
    <col min="4875" max="4877" width="9.1796875" style="1"/>
    <col min="4878" max="4878" width="10.1796875" style="1" customWidth="1"/>
    <col min="4879" max="4879" width="27.26953125" style="1" customWidth="1"/>
    <col min="4880" max="4880" width="15.7265625" style="1" customWidth="1"/>
    <col min="4881" max="4881" width="8.1796875" style="1" customWidth="1"/>
    <col min="4882" max="4883" width="9.7265625" style="1" customWidth="1"/>
    <col min="4884" max="4884" width="14.7265625" style="1" customWidth="1"/>
    <col min="4885" max="4895" width="16.7265625" style="1" customWidth="1"/>
    <col min="4896" max="4896" width="15.7265625" style="1" customWidth="1"/>
    <col min="4897" max="4897" width="7.453125" style="1" customWidth="1"/>
    <col min="4898" max="4898" width="15.7265625" style="1" customWidth="1"/>
    <col min="4899" max="4899" width="7.453125" style="1" customWidth="1"/>
    <col min="4900" max="4900" width="5.453125" style="1" customWidth="1"/>
    <col min="4901" max="5120" width="9.1796875" style="1"/>
    <col min="5121" max="5121" width="4.81640625" style="1" customWidth="1"/>
    <col min="5122" max="5126" width="3.453125" style="1" customWidth="1"/>
    <col min="5127" max="5127" width="4.81640625" style="1" customWidth="1"/>
    <col min="5128" max="5128" width="1.1796875" style="1" customWidth="1"/>
    <col min="5129" max="5129" width="1.453125" style="1" customWidth="1"/>
    <col min="5130" max="5130" width="2.54296875" style="1" customWidth="1"/>
    <col min="5131" max="5133" width="9.1796875" style="1"/>
    <col min="5134" max="5134" width="10.1796875" style="1" customWidth="1"/>
    <col min="5135" max="5135" width="27.26953125" style="1" customWidth="1"/>
    <col min="5136" max="5136" width="15.7265625" style="1" customWidth="1"/>
    <col min="5137" max="5137" width="8.1796875" style="1" customWidth="1"/>
    <col min="5138" max="5139" width="9.7265625" style="1" customWidth="1"/>
    <col min="5140" max="5140" width="14.7265625" style="1" customWidth="1"/>
    <col min="5141" max="5151" width="16.7265625" style="1" customWidth="1"/>
    <col min="5152" max="5152" width="15.7265625" style="1" customWidth="1"/>
    <col min="5153" max="5153" width="7.453125" style="1" customWidth="1"/>
    <col min="5154" max="5154" width="15.7265625" style="1" customWidth="1"/>
    <col min="5155" max="5155" width="7.453125" style="1" customWidth="1"/>
    <col min="5156" max="5156" width="5.453125" style="1" customWidth="1"/>
    <col min="5157" max="5376" width="9.1796875" style="1"/>
    <col min="5377" max="5377" width="4.81640625" style="1" customWidth="1"/>
    <col min="5378" max="5382" width="3.453125" style="1" customWidth="1"/>
    <col min="5383" max="5383" width="4.81640625" style="1" customWidth="1"/>
    <col min="5384" max="5384" width="1.1796875" style="1" customWidth="1"/>
    <col min="5385" max="5385" width="1.453125" style="1" customWidth="1"/>
    <col min="5386" max="5386" width="2.54296875" style="1" customWidth="1"/>
    <col min="5387" max="5389" width="9.1796875" style="1"/>
    <col min="5390" max="5390" width="10.1796875" style="1" customWidth="1"/>
    <col min="5391" max="5391" width="27.26953125" style="1" customWidth="1"/>
    <col min="5392" max="5392" width="15.7265625" style="1" customWidth="1"/>
    <col min="5393" max="5393" width="8.1796875" style="1" customWidth="1"/>
    <col min="5394" max="5395" width="9.7265625" style="1" customWidth="1"/>
    <col min="5396" max="5396" width="14.7265625" style="1" customWidth="1"/>
    <col min="5397" max="5407" width="16.7265625" style="1" customWidth="1"/>
    <col min="5408" max="5408" width="15.7265625" style="1" customWidth="1"/>
    <col min="5409" max="5409" width="7.453125" style="1" customWidth="1"/>
    <col min="5410" max="5410" width="15.7265625" style="1" customWidth="1"/>
    <col min="5411" max="5411" width="7.453125" style="1" customWidth="1"/>
    <col min="5412" max="5412" width="5.453125" style="1" customWidth="1"/>
    <col min="5413" max="5632" width="9.1796875" style="1"/>
    <col min="5633" max="5633" width="4.81640625" style="1" customWidth="1"/>
    <col min="5634" max="5638" width="3.453125" style="1" customWidth="1"/>
    <col min="5639" max="5639" width="4.81640625" style="1" customWidth="1"/>
    <col min="5640" max="5640" width="1.1796875" style="1" customWidth="1"/>
    <col min="5641" max="5641" width="1.453125" style="1" customWidth="1"/>
    <col min="5642" max="5642" width="2.54296875" style="1" customWidth="1"/>
    <col min="5643" max="5645" width="9.1796875" style="1"/>
    <col min="5646" max="5646" width="10.1796875" style="1" customWidth="1"/>
    <col min="5647" max="5647" width="27.26953125" style="1" customWidth="1"/>
    <col min="5648" max="5648" width="15.7265625" style="1" customWidth="1"/>
    <col min="5649" max="5649" width="8.1796875" style="1" customWidth="1"/>
    <col min="5650" max="5651" width="9.7265625" style="1" customWidth="1"/>
    <col min="5652" max="5652" width="14.7265625" style="1" customWidth="1"/>
    <col min="5653" max="5663" width="16.7265625" style="1" customWidth="1"/>
    <col min="5664" max="5664" width="15.7265625" style="1" customWidth="1"/>
    <col min="5665" max="5665" width="7.453125" style="1" customWidth="1"/>
    <col min="5666" max="5666" width="15.7265625" style="1" customWidth="1"/>
    <col min="5667" max="5667" width="7.453125" style="1" customWidth="1"/>
    <col min="5668" max="5668" width="5.453125" style="1" customWidth="1"/>
    <col min="5669" max="5888" width="9.1796875" style="1"/>
    <col min="5889" max="5889" width="4.81640625" style="1" customWidth="1"/>
    <col min="5890" max="5894" width="3.453125" style="1" customWidth="1"/>
    <col min="5895" max="5895" width="4.81640625" style="1" customWidth="1"/>
    <col min="5896" max="5896" width="1.1796875" style="1" customWidth="1"/>
    <col min="5897" max="5897" width="1.453125" style="1" customWidth="1"/>
    <col min="5898" max="5898" width="2.54296875" style="1" customWidth="1"/>
    <col min="5899" max="5901" width="9.1796875" style="1"/>
    <col min="5902" max="5902" width="10.1796875" style="1" customWidth="1"/>
    <col min="5903" max="5903" width="27.26953125" style="1" customWidth="1"/>
    <col min="5904" max="5904" width="15.7265625" style="1" customWidth="1"/>
    <col min="5905" max="5905" width="8.1796875" style="1" customWidth="1"/>
    <col min="5906" max="5907" width="9.7265625" style="1" customWidth="1"/>
    <col min="5908" max="5908" width="14.7265625" style="1" customWidth="1"/>
    <col min="5909" max="5919" width="16.7265625" style="1" customWidth="1"/>
    <col min="5920" max="5920" width="15.7265625" style="1" customWidth="1"/>
    <col min="5921" max="5921" width="7.453125" style="1" customWidth="1"/>
    <col min="5922" max="5922" width="15.7265625" style="1" customWidth="1"/>
    <col min="5923" max="5923" width="7.453125" style="1" customWidth="1"/>
    <col min="5924" max="5924" width="5.453125" style="1" customWidth="1"/>
    <col min="5925" max="6144" width="9.1796875" style="1"/>
    <col min="6145" max="6145" width="4.81640625" style="1" customWidth="1"/>
    <col min="6146" max="6150" width="3.453125" style="1" customWidth="1"/>
    <col min="6151" max="6151" width="4.81640625" style="1" customWidth="1"/>
    <col min="6152" max="6152" width="1.1796875" style="1" customWidth="1"/>
    <col min="6153" max="6153" width="1.453125" style="1" customWidth="1"/>
    <col min="6154" max="6154" width="2.54296875" style="1" customWidth="1"/>
    <col min="6155" max="6157" width="9.1796875" style="1"/>
    <col min="6158" max="6158" width="10.1796875" style="1" customWidth="1"/>
    <col min="6159" max="6159" width="27.26953125" style="1" customWidth="1"/>
    <col min="6160" max="6160" width="15.7265625" style="1" customWidth="1"/>
    <col min="6161" max="6161" width="8.1796875" style="1" customWidth="1"/>
    <col min="6162" max="6163" width="9.7265625" style="1" customWidth="1"/>
    <col min="6164" max="6164" width="14.7265625" style="1" customWidth="1"/>
    <col min="6165" max="6175" width="16.7265625" style="1" customWidth="1"/>
    <col min="6176" max="6176" width="15.7265625" style="1" customWidth="1"/>
    <col min="6177" max="6177" width="7.453125" style="1" customWidth="1"/>
    <col min="6178" max="6178" width="15.7265625" style="1" customWidth="1"/>
    <col min="6179" max="6179" width="7.453125" style="1" customWidth="1"/>
    <col min="6180" max="6180" width="5.453125" style="1" customWidth="1"/>
    <col min="6181" max="6400" width="9.1796875" style="1"/>
    <col min="6401" max="6401" width="4.81640625" style="1" customWidth="1"/>
    <col min="6402" max="6406" width="3.453125" style="1" customWidth="1"/>
    <col min="6407" max="6407" width="4.81640625" style="1" customWidth="1"/>
    <col min="6408" max="6408" width="1.1796875" style="1" customWidth="1"/>
    <col min="6409" max="6409" width="1.453125" style="1" customWidth="1"/>
    <col min="6410" max="6410" width="2.54296875" style="1" customWidth="1"/>
    <col min="6411" max="6413" width="9.1796875" style="1"/>
    <col min="6414" max="6414" width="10.1796875" style="1" customWidth="1"/>
    <col min="6415" max="6415" width="27.26953125" style="1" customWidth="1"/>
    <col min="6416" max="6416" width="15.7265625" style="1" customWidth="1"/>
    <col min="6417" max="6417" width="8.1796875" style="1" customWidth="1"/>
    <col min="6418" max="6419" width="9.7265625" style="1" customWidth="1"/>
    <col min="6420" max="6420" width="14.7265625" style="1" customWidth="1"/>
    <col min="6421" max="6431" width="16.7265625" style="1" customWidth="1"/>
    <col min="6432" max="6432" width="15.7265625" style="1" customWidth="1"/>
    <col min="6433" max="6433" width="7.453125" style="1" customWidth="1"/>
    <col min="6434" max="6434" width="15.7265625" style="1" customWidth="1"/>
    <col min="6435" max="6435" width="7.453125" style="1" customWidth="1"/>
    <col min="6436" max="6436" width="5.453125" style="1" customWidth="1"/>
    <col min="6437" max="6656" width="9.1796875" style="1"/>
    <col min="6657" max="6657" width="4.81640625" style="1" customWidth="1"/>
    <col min="6658" max="6662" width="3.453125" style="1" customWidth="1"/>
    <col min="6663" max="6663" width="4.81640625" style="1" customWidth="1"/>
    <col min="6664" max="6664" width="1.1796875" style="1" customWidth="1"/>
    <col min="6665" max="6665" width="1.453125" style="1" customWidth="1"/>
    <col min="6666" max="6666" width="2.54296875" style="1" customWidth="1"/>
    <col min="6667" max="6669" width="9.1796875" style="1"/>
    <col min="6670" max="6670" width="10.1796875" style="1" customWidth="1"/>
    <col min="6671" max="6671" width="27.26953125" style="1" customWidth="1"/>
    <col min="6672" max="6672" width="15.7265625" style="1" customWidth="1"/>
    <col min="6673" max="6673" width="8.1796875" style="1" customWidth="1"/>
    <col min="6674" max="6675" width="9.7265625" style="1" customWidth="1"/>
    <col min="6676" max="6676" width="14.7265625" style="1" customWidth="1"/>
    <col min="6677" max="6687" width="16.7265625" style="1" customWidth="1"/>
    <col min="6688" max="6688" width="15.7265625" style="1" customWidth="1"/>
    <col min="6689" max="6689" width="7.453125" style="1" customWidth="1"/>
    <col min="6690" max="6690" width="15.7265625" style="1" customWidth="1"/>
    <col min="6691" max="6691" width="7.453125" style="1" customWidth="1"/>
    <col min="6692" max="6692" width="5.453125" style="1" customWidth="1"/>
    <col min="6693" max="6912" width="9.1796875" style="1"/>
    <col min="6913" max="6913" width="4.81640625" style="1" customWidth="1"/>
    <col min="6914" max="6918" width="3.453125" style="1" customWidth="1"/>
    <col min="6919" max="6919" width="4.81640625" style="1" customWidth="1"/>
    <col min="6920" max="6920" width="1.1796875" style="1" customWidth="1"/>
    <col min="6921" max="6921" width="1.453125" style="1" customWidth="1"/>
    <col min="6922" max="6922" width="2.54296875" style="1" customWidth="1"/>
    <col min="6923" max="6925" width="9.1796875" style="1"/>
    <col min="6926" max="6926" width="10.1796875" style="1" customWidth="1"/>
    <col min="6927" max="6927" width="27.26953125" style="1" customWidth="1"/>
    <col min="6928" max="6928" width="15.7265625" style="1" customWidth="1"/>
    <col min="6929" max="6929" width="8.1796875" style="1" customWidth="1"/>
    <col min="6930" max="6931" width="9.7265625" style="1" customWidth="1"/>
    <col min="6932" max="6932" width="14.7265625" style="1" customWidth="1"/>
    <col min="6933" max="6943" width="16.7265625" style="1" customWidth="1"/>
    <col min="6944" max="6944" width="15.7265625" style="1" customWidth="1"/>
    <col min="6945" max="6945" width="7.453125" style="1" customWidth="1"/>
    <col min="6946" max="6946" width="15.7265625" style="1" customWidth="1"/>
    <col min="6947" max="6947" width="7.453125" style="1" customWidth="1"/>
    <col min="6948" max="6948" width="5.453125" style="1" customWidth="1"/>
    <col min="6949" max="7168" width="9.1796875" style="1"/>
    <col min="7169" max="7169" width="4.81640625" style="1" customWidth="1"/>
    <col min="7170" max="7174" width="3.453125" style="1" customWidth="1"/>
    <col min="7175" max="7175" width="4.81640625" style="1" customWidth="1"/>
    <col min="7176" max="7176" width="1.1796875" style="1" customWidth="1"/>
    <col min="7177" max="7177" width="1.453125" style="1" customWidth="1"/>
    <col min="7178" max="7178" width="2.54296875" style="1" customWidth="1"/>
    <col min="7179" max="7181" width="9.1796875" style="1"/>
    <col min="7182" max="7182" width="10.1796875" style="1" customWidth="1"/>
    <col min="7183" max="7183" width="27.26953125" style="1" customWidth="1"/>
    <col min="7184" max="7184" width="15.7265625" style="1" customWidth="1"/>
    <col min="7185" max="7185" width="8.1796875" style="1" customWidth="1"/>
    <col min="7186" max="7187" width="9.7265625" style="1" customWidth="1"/>
    <col min="7188" max="7188" width="14.7265625" style="1" customWidth="1"/>
    <col min="7189" max="7199" width="16.7265625" style="1" customWidth="1"/>
    <col min="7200" max="7200" width="15.7265625" style="1" customWidth="1"/>
    <col min="7201" max="7201" width="7.453125" style="1" customWidth="1"/>
    <col min="7202" max="7202" width="15.7265625" style="1" customWidth="1"/>
    <col min="7203" max="7203" width="7.453125" style="1" customWidth="1"/>
    <col min="7204" max="7204" width="5.453125" style="1" customWidth="1"/>
    <col min="7205" max="7424" width="9.1796875" style="1"/>
    <col min="7425" max="7425" width="4.81640625" style="1" customWidth="1"/>
    <col min="7426" max="7430" width="3.453125" style="1" customWidth="1"/>
    <col min="7431" max="7431" width="4.81640625" style="1" customWidth="1"/>
    <col min="7432" max="7432" width="1.1796875" style="1" customWidth="1"/>
    <col min="7433" max="7433" width="1.453125" style="1" customWidth="1"/>
    <col min="7434" max="7434" width="2.54296875" style="1" customWidth="1"/>
    <col min="7435" max="7437" width="9.1796875" style="1"/>
    <col min="7438" max="7438" width="10.1796875" style="1" customWidth="1"/>
    <col min="7439" max="7439" width="27.26953125" style="1" customWidth="1"/>
    <col min="7440" max="7440" width="15.7265625" style="1" customWidth="1"/>
    <col min="7441" max="7441" width="8.1796875" style="1" customWidth="1"/>
    <col min="7442" max="7443" width="9.7265625" style="1" customWidth="1"/>
    <col min="7444" max="7444" width="14.7265625" style="1" customWidth="1"/>
    <col min="7445" max="7455" width="16.7265625" style="1" customWidth="1"/>
    <col min="7456" max="7456" width="15.7265625" style="1" customWidth="1"/>
    <col min="7457" max="7457" width="7.453125" style="1" customWidth="1"/>
    <col min="7458" max="7458" width="15.7265625" style="1" customWidth="1"/>
    <col min="7459" max="7459" width="7.453125" style="1" customWidth="1"/>
    <col min="7460" max="7460" width="5.453125" style="1" customWidth="1"/>
    <col min="7461" max="7680" width="9.1796875" style="1"/>
    <col min="7681" max="7681" width="4.81640625" style="1" customWidth="1"/>
    <col min="7682" max="7686" width="3.453125" style="1" customWidth="1"/>
    <col min="7687" max="7687" width="4.81640625" style="1" customWidth="1"/>
    <col min="7688" max="7688" width="1.1796875" style="1" customWidth="1"/>
    <col min="7689" max="7689" width="1.453125" style="1" customWidth="1"/>
    <col min="7690" max="7690" width="2.54296875" style="1" customWidth="1"/>
    <col min="7691" max="7693" width="9.1796875" style="1"/>
    <col min="7694" max="7694" width="10.1796875" style="1" customWidth="1"/>
    <col min="7695" max="7695" width="27.26953125" style="1" customWidth="1"/>
    <col min="7696" max="7696" width="15.7265625" style="1" customWidth="1"/>
    <col min="7697" max="7697" width="8.1796875" style="1" customWidth="1"/>
    <col min="7698" max="7699" width="9.7265625" style="1" customWidth="1"/>
    <col min="7700" max="7700" width="14.7265625" style="1" customWidth="1"/>
    <col min="7701" max="7711" width="16.7265625" style="1" customWidth="1"/>
    <col min="7712" max="7712" width="15.7265625" style="1" customWidth="1"/>
    <col min="7713" max="7713" width="7.453125" style="1" customWidth="1"/>
    <col min="7714" max="7714" width="15.7265625" style="1" customWidth="1"/>
    <col min="7715" max="7715" width="7.453125" style="1" customWidth="1"/>
    <col min="7716" max="7716" width="5.453125" style="1" customWidth="1"/>
    <col min="7717" max="7936" width="9.1796875" style="1"/>
    <col min="7937" max="7937" width="4.81640625" style="1" customWidth="1"/>
    <col min="7938" max="7942" width="3.453125" style="1" customWidth="1"/>
    <col min="7943" max="7943" width="4.81640625" style="1" customWidth="1"/>
    <col min="7944" max="7944" width="1.1796875" style="1" customWidth="1"/>
    <col min="7945" max="7945" width="1.453125" style="1" customWidth="1"/>
    <col min="7946" max="7946" width="2.54296875" style="1" customWidth="1"/>
    <col min="7947" max="7949" width="9.1796875" style="1"/>
    <col min="7950" max="7950" width="10.1796875" style="1" customWidth="1"/>
    <col min="7951" max="7951" width="27.26953125" style="1" customWidth="1"/>
    <col min="7952" max="7952" width="15.7265625" style="1" customWidth="1"/>
    <col min="7953" max="7953" width="8.1796875" style="1" customWidth="1"/>
    <col min="7954" max="7955" width="9.7265625" style="1" customWidth="1"/>
    <col min="7956" max="7956" width="14.7265625" style="1" customWidth="1"/>
    <col min="7957" max="7967" width="16.7265625" style="1" customWidth="1"/>
    <col min="7968" max="7968" width="15.7265625" style="1" customWidth="1"/>
    <col min="7969" max="7969" width="7.453125" style="1" customWidth="1"/>
    <col min="7970" max="7970" width="15.7265625" style="1" customWidth="1"/>
    <col min="7971" max="7971" width="7.453125" style="1" customWidth="1"/>
    <col min="7972" max="7972" width="5.453125" style="1" customWidth="1"/>
    <col min="7973" max="8192" width="9.1796875" style="1"/>
    <col min="8193" max="8193" width="4.81640625" style="1" customWidth="1"/>
    <col min="8194" max="8198" width="3.453125" style="1" customWidth="1"/>
    <col min="8199" max="8199" width="4.81640625" style="1" customWidth="1"/>
    <col min="8200" max="8200" width="1.1796875" style="1" customWidth="1"/>
    <col min="8201" max="8201" width="1.453125" style="1" customWidth="1"/>
    <col min="8202" max="8202" width="2.54296875" style="1" customWidth="1"/>
    <col min="8203" max="8205" width="9.1796875" style="1"/>
    <col min="8206" max="8206" width="10.1796875" style="1" customWidth="1"/>
    <col min="8207" max="8207" width="27.26953125" style="1" customWidth="1"/>
    <col min="8208" max="8208" width="15.7265625" style="1" customWidth="1"/>
    <col min="8209" max="8209" width="8.1796875" style="1" customWidth="1"/>
    <col min="8210" max="8211" width="9.7265625" style="1" customWidth="1"/>
    <col min="8212" max="8212" width="14.7265625" style="1" customWidth="1"/>
    <col min="8213" max="8223" width="16.7265625" style="1" customWidth="1"/>
    <col min="8224" max="8224" width="15.7265625" style="1" customWidth="1"/>
    <col min="8225" max="8225" width="7.453125" style="1" customWidth="1"/>
    <col min="8226" max="8226" width="15.7265625" style="1" customWidth="1"/>
    <col min="8227" max="8227" width="7.453125" style="1" customWidth="1"/>
    <col min="8228" max="8228" width="5.453125" style="1" customWidth="1"/>
    <col min="8229" max="8448" width="9.1796875" style="1"/>
    <col min="8449" max="8449" width="4.81640625" style="1" customWidth="1"/>
    <col min="8450" max="8454" width="3.453125" style="1" customWidth="1"/>
    <col min="8455" max="8455" width="4.81640625" style="1" customWidth="1"/>
    <col min="8456" max="8456" width="1.1796875" style="1" customWidth="1"/>
    <col min="8457" max="8457" width="1.453125" style="1" customWidth="1"/>
    <col min="8458" max="8458" width="2.54296875" style="1" customWidth="1"/>
    <col min="8459" max="8461" width="9.1796875" style="1"/>
    <col min="8462" max="8462" width="10.1796875" style="1" customWidth="1"/>
    <col min="8463" max="8463" width="27.26953125" style="1" customWidth="1"/>
    <col min="8464" max="8464" width="15.7265625" style="1" customWidth="1"/>
    <col min="8465" max="8465" width="8.1796875" style="1" customWidth="1"/>
    <col min="8466" max="8467" width="9.7265625" style="1" customWidth="1"/>
    <col min="8468" max="8468" width="14.7265625" style="1" customWidth="1"/>
    <col min="8469" max="8479" width="16.7265625" style="1" customWidth="1"/>
    <col min="8480" max="8480" width="15.7265625" style="1" customWidth="1"/>
    <col min="8481" max="8481" width="7.453125" style="1" customWidth="1"/>
    <col min="8482" max="8482" width="15.7265625" style="1" customWidth="1"/>
    <col min="8483" max="8483" width="7.453125" style="1" customWidth="1"/>
    <col min="8484" max="8484" width="5.453125" style="1" customWidth="1"/>
    <col min="8485" max="8704" width="9.1796875" style="1"/>
    <col min="8705" max="8705" width="4.81640625" style="1" customWidth="1"/>
    <col min="8706" max="8710" width="3.453125" style="1" customWidth="1"/>
    <col min="8711" max="8711" width="4.81640625" style="1" customWidth="1"/>
    <col min="8712" max="8712" width="1.1796875" style="1" customWidth="1"/>
    <col min="8713" max="8713" width="1.453125" style="1" customWidth="1"/>
    <col min="8714" max="8714" width="2.54296875" style="1" customWidth="1"/>
    <col min="8715" max="8717" width="9.1796875" style="1"/>
    <col min="8718" max="8718" width="10.1796875" style="1" customWidth="1"/>
    <col min="8719" max="8719" width="27.26953125" style="1" customWidth="1"/>
    <col min="8720" max="8720" width="15.7265625" style="1" customWidth="1"/>
    <col min="8721" max="8721" width="8.1796875" style="1" customWidth="1"/>
    <col min="8722" max="8723" width="9.7265625" style="1" customWidth="1"/>
    <col min="8724" max="8724" width="14.7265625" style="1" customWidth="1"/>
    <col min="8725" max="8735" width="16.7265625" style="1" customWidth="1"/>
    <col min="8736" max="8736" width="15.7265625" style="1" customWidth="1"/>
    <col min="8737" max="8737" width="7.453125" style="1" customWidth="1"/>
    <col min="8738" max="8738" width="15.7265625" style="1" customWidth="1"/>
    <col min="8739" max="8739" width="7.453125" style="1" customWidth="1"/>
    <col min="8740" max="8740" width="5.453125" style="1" customWidth="1"/>
    <col min="8741" max="8960" width="9.1796875" style="1"/>
    <col min="8961" max="8961" width="4.81640625" style="1" customWidth="1"/>
    <col min="8962" max="8966" width="3.453125" style="1" customWidth="1"/>
    <col min="8967" max="8967" width="4.81640625" style="1" customWidth="1"/>
    <col min="8968" max="8968" width="1.1796875" style="1" customWidth="1"/>
    <col min="8969" max="8969" width="1.453125" style="1" customWidth="1"/>
    <col min="8970" max="8970" width="2.54296875" style="1" customWidth="1"/>
    <col min="8971" max="8973" width="9.1796875" style="1"/>
    <col min="8974" max="8974" width="10.1796875" style="1" customWidth="1"/>
    <col min="8975" max="8975" width="27.26953125" style="1" customWidth="1"/>
    <col min="8976" max="8976" width="15.7265625" style="1" customWidth="1"/>
    <col min="8977" max="8977" width="8.1796875" style="1" customWidth="1"/>
    <col min="8978" max="8979" width="9.7265625" style="1" customWidth="1"/>
    <col min="8980" max="8980" width="14.7265625" style="1" customWidth="1"/>
    <col min="8981" max="8991" width="16.7265625" style="1" customWidth="1"/>
    <col min="8992" max="8992" width="15.7265625" style="1" customWidth="1"/>
    <col min="8993" max="8993" width="7.453125" style="1" customWidth="1"/>
    <col min="8994" max="8994" width="15.7265625" style="1" customWidth="1"/>
    <col min="8995" max="8995" width="7.453125" style="1" customWidth="1"/>
    <col min="8996" max="8996" width="5.453125" style="1" customWidth="1"/>
    <col min="8997" max="9216" width="9.1796875" style="1"/>
    <col min="9217" max="9217" width="4.81640625" style="1" customWidth="1"/>
    <col min="9218" max="9222" width="3.453125" style="1" customWidth="1"/>
    <col min="9223" max="9223" width="4.81640625" style="1" customWidth="1"/>
    <col min="9224" max="9224" width="1.1796875" style="1" customWidth="1"/>
    <col min="9225" max="9225" width="1.453125" style="1" customWidth="1"/>
    <col min="9226" max="9226" width="2.54296875" style="1" customWidth="1"/>
    <col min="9227" max="9229" width="9.1796875" style="1"/>
    <col min="9230" max="9230" width="10.1796875" style="1" customWidth="1"/>
    <col min="9231" max="9231" width="27.26953125" style="1" customWidth="1"/>
    <col min="9232" max="9232" width="15.7265625" style="1" customWidth="1"/>
    <col min="9233" max="9233" width="8.1796875" style="1" customWidth="1"/>
    <col min="9234" max="9235" width="9.7265625" style="1" customWidth="1"/>
    <col min="9236" max="9236" width="14.7265625" style="1" customWidth="1"/>
    <col min="9237" max="9247" width="16.7265625" style="1" customWidth="1"/>
    <col min="9248" max="9248" width="15.7265625" style="1" customWidth="1"/>
    <col min="9249" max="9249" width="7.453125" style="1" customWidth="1"/>
    <col min="9250" max="9250" width="15.7265625" style="1" customWidth="1"/>
    <col min="9251" max="9251" width="7.453125" style="1" customWidth="1"/>
    <col min="9252" max="9252" width="5.453125" style="1" customWidth="1"/>
    <col min="9253" max="9472" width="9.1796875" style="1"/>
    <col min="9473" max="9473" width="4.81640625" style="1" customWidth="1"/>
    <col min="9474" max="9478" width="3.453125" style="1" customWidth="1"/>
    <col min="9479" max="9479" width="4.81640625" style="1" customWidth="1"/>
    <col min="9480" max="9480" width="1.1796875" style="1" customWidth="1"/>
    <col min="9481" max="9481" width="1.453125" style="1" customWidth="1"/>
    <col min="9482" max="9482" width="2.54296875" style="1" customWidth="1"/>
    <col min="9483" max="9485" width="9.1796875" style="1"/>
    <col min="9486" max="9486" width="10.1796875" style="1" customWidth="1"/>
    <col min="9487" max="9487" width="27.26953125" style="1" customWidth="1"/>
    <col min="9488" max="9488" width="15.7265625" style="1" customWidth="1"/>
    <col min="9489" max="9489" width="8.1796875" style="1" customWidth="1"/>
    <col min="9490" max="9491" width="9.7265625" style="1" customWidth="1"/>
    <col min="9492" max="9492" width="14.7265625" style="1" customWidth="1"/>
    <col min="9493" max="9503" width="16.7265625" style="1" customWidth="1"/>
    <col min="9504" max="9504" width="15.7265625" style="1" customWidth="1"/>
    <col min="9505" max="9505" width="7.453125" style="1" customWidth="1"/>
    <col min="9506" max="9506" width="15.7265625" style="1" customWidth="1"/>
    <col min="9507" max="9507" width="7.453125" style="1" customWidth="1"/>
    <col min="9508" max="9508" width="5.453125" style="1" customWidth="1"/>
    <col min="9509" max="9728" width="9.1796875" style="1"/>
    <col min="9729" max="9729" width="4.81640625" style="1" customWidth="1"/>
    <col min="9730" max="9734" width="3.453125" style="1" customWidth="1"/>
    <col min="9735" max="9735" width="4.81640625" style="1" customWidth="1"/>
    <col min="9736" max="9736" width="1.1796875" style="1" customWidth="1"/>
    <col min="9737" max="9737" width="1.453125" style="1" customWidth="1"/>
    <col min="9738" max="9738" width="2.54296875" style="1" customWidth="1"/>
    <col min="9739" max="9741" width="9.1796875" style="1"/>
    <col min="9742" max="9742" width="10.1796875" style="1" customWidth="1"/>
    <col min="9743" max="9743" width="27.26953125" style="1" customWidth="1"/>
    <col min="9744" max="9744" width="15.7265625" style="1" customWidth="1"/>
    <col min="9745" max="9745" width="8.1796875" style="1" customWidth="1"/>
    <col min="9746" max="9747" width="9.7265625" style="1" customWidth="1"/>
    <col min="9748" max="9748" width="14.7265625" style="1" customWidth="1"/>
    <col min="9749" max="9759" width="16.7265625" style="1" customWidth="1"/>
    <col min="9760" max="9760" width="15.7265625" style="1" customWidth="1"/>
    <col min="9761" max="9761" width="7.453125" style="1" customWidth="1"/>
    <col min="9762" max="9762" width="15.7265625" style="1" customWidth="1"/>
    <col min="9763" max="9763" width="7.453125" style="1" customWidth="1"/>
    <col min="9764" max="9764" width="5.453125" style="1" customWidth="1"/>
    <col min="9765" max="9984" width="9.1796875" style="1"/>
    <col min="9985" max="9985" width="4.81640625" style="1" customWidth="1"/>
    <col min="9986" max="9990" width="3.453125" style="1" customWidth="1"/>
    <col min="9991" max="9991" width="4.81640625" style="1" customWidth="1"/>
    <col min="9992" max="9992" width="1.1796875" style="1" customWidth="1"/>
    <col min="9993" max="9993" width="1.453125" style="1" customWidth="1"/>
    <col min="9994" max="9994" width="2.54296875" style="1" customWidth="1"/>
    <col min="9995" max="9997" width="9.1796875" style="1"/>
    <col min="9998" max="9998" width="10.1796875" style="1" customWidth="1"/>
    <col min="9999" max="9999" width="27.26953125" style="1" customWidth="1"/>
    <col min="10000" max="10000" width="15.7265625" style="1" customWidth="1"/>
    <col min="10001" max="10001" width="8.1796875" style="1" customWidth="1"/>
    <col min="10002" max="10003" width="9.7265625" style="1" customWidth="1"/>
    <col min="10004" max="10004" width="14.7265625" style="1" customWidth="1"/>
    <col min="10005" max="10015" width="16.7265625" style="1" customWidth="1"/>
    <col min="10016" max="10016" width="15.7265625" style="1" customWidth="1"/>
    <col min="10017" max="10017" width="7.453125" style="1" customWidth="1"/>
    <col min="10018" max="10018" width="15.7265625" style="1" customWidth="1"/>
    <col min="10019" max="10019" width="7.453125" style="1" customWidth="1"/>
    <col min="10020" max="10020" width="5.453125" style="1" customWidth="1"/>
    <col min="10021" max="10240" width="9.1796875" style="1"/>
    <col min="10241" max="10241" width="4.81640625" style="1" customWidth="1"/>
    <col min="10242" max="10246" width="3.453125" style="1" customWidth="1"/>
    <col min="10247" max="10247" width="4.81640625" style="1" customWidth="1"/>
    <col min="10248" max="10248" width="1.1796875" style="1" customWidth="1"/>
    <col min="10249" max="10249" width="1.453125" style="1" customWidth="1"/>
    <col min="10250" max="10250" width="2.54296875" style="1" customWidth="1"/>
    <col min="10251" max="10253" width="9.1796875" style="1"/>
    <col min="10254" max="10254" width="10.1796875" style="1" customWidth="1"/>
    <col min="10255" max="10255" width="27.26953125" style="1" customWidth="1"/>
    <col min="10256" max="10256" width="15.7265625" style="1" customWidth="1"/>
    <col min="10257" max="10257" width="8.1796875" style="1" customWidth="1"/>
    <col min="10258" max="10259" width="9.7265625" style="1" customWidth="1"/>
    <col min="10260" max="10260" width="14.7265625" style="1" customWidth="1"/>
    <col min="10261" max="10271" width="16.7265625" style="1" customWidth="1"/>
    <col min="10272" max="10272" width="15.7265625" style="1" customWidth="1"/>
    <col min="10273" max="10273" width="7.453125" style="1" customWidth="1"/>
    <col min="10274" max="10274" width="15.7265625" style="1" customWidth="1"/>
    <col min="10275" max="10275" width="7.453125" style="1" customWidth="1"/>
    <col min="10276" max="10276" width="5.453125" style="1" customWidth="1"/>
    <col min="10277" max="10496" width="9.1796875" style="1"/>
    <col min="10497" max="10497" width="4.81640625" style="1" customWidth="1"/>
    <col min="10498" max="10502" width="3.453125" style="1" customWidth="1"/>
    <col min="10503" max="10503" width="4.81640625" style="1" customWidth="1"/>
    <col min="10504" max="10504" width="1.1796875" style="1" customWidth="1"/>
    <col min="10505" max="10505" width="1.453125" style="1" customWidth="1"/>
    <col min="10506" max="10506" width="2.54296875" style="1" customWidth="1"/>
    <col min="10507" max="10509" width="9.1796875" style="1"/>
    <col min="10510" max="10510" width="10.1796875" style="1" customWidth="1"/>
    <col min="10511" max="10511" width="27.26953125" style="1" customWidth="1"/>
    <col min="10512" max="10512" width="15.7265625" style="1" customWidth="1"/>
    <col min="10513" max="10513" width="8.1796875" style="1" customWidth="1"/>
    <col min="10514" max="10515" width="9.7265625" style="1" customWidth="1"/>
    <col min="10516" max="10516" width="14.7265625" style="1" customWidth="1"/>
    <col min="10517" max="10527" width="16.7265625" style="1" customWidth="1"/>
    <col min="10528" max="10528" width="15.7265625" style="1" customWidth="1"/>
    <col min="10529" max="10529" width="7.453125" style="1" customWidth="1"/>
    <col min="10530" max="10530" width="15.7265625" style="1" customWidth="1"/>
    <col min="10531" max="10531" width="7.453125" style="1" customWidth="1"/>
    <col min="10532" max="10532" width="5.453125" style="1" customWidth="1"/>
    <col min="10533" max="10752" width="9.1796875" style="1"/>
    <col min="10753" max="10753" width="4.81640625" style="1" customWidth="1"/>
    <col min="10754" max="10758" width="3.453125" style="1" customWidth="1"/>
    <col min="10759" max="10759" width="4.81640625" style="1" customWidth="1"/>
    <col min="10760" max="10760" width="1.1796875" style="1" customWidth="1"/>
    <col min="10761" max="10761" width="1.453125" style="1" customWidth="1"/>
    <col min="10762" max="10762" width="2.54296875" style="1" customWidth="1"/>
    <col min="10763" max="10765" width="9.1796875" style="1"/>
    <col min="10766" max="10766" width="10.1796875" style="1" customWidth="1"/>
    <col min="10767" max="10767" width="27.26953125" style="1" customWidth="1"/>
    <col min="10768" max="10768" width="15.7265625" style="1" customWidth="1"/>
    <col min="10769" max="10769" width="8.1796875" style="1" customWidth="1"/>
    <col min="10770" max="10771" width="9.7265625" style="1" customWidth="1"/>
    <col min="10772" max="10772" width="14.7265625" style="1" customWidth="1"/>
    <col min="10773" max="10783" width="16.7265625" style="1" customWidth="1"/>
    <col min="10784" max="10784" width="15.7265625" style="1" customWidth="1"/>
    <col min="10785" max="10785" width="7.453125" style="1" customWidth="1"/>
    <col min="10786" max="10786" width="15.7265625" style="1" customWidth="1"/>
    <col min="10787" max="10787" width="7.453125" style="1" customWidth="1"/>
    <col min="10788" max="10788" width="5.453125" style="1" customWidth="1"/>
    <col min="10789" max="11008" width="9.1796875" style="1"/>
    <col min="11009" max="11009" width="4.81640625" style="1" customWidth="1"/>
    <col min="11010" max="11014" width="3.453125" style="1" customWidth="1"/>
    <col min="11015" max="11015" width="4.81640625" style="1" customWidth="1"/>
    <col min="11016" max="11016" width="1.1796875" style="1" customWidth="1"/>
    <col min="11017" max="11017" width="1.453125" style="1" customWidth="1"/>
    <col min="11018" max="11018" width="2.54296875" style="1" customWidth="1"/>
    <col min="11019" max="11021" width="9.1796875" style="1"/>
    <col min="11022" max="11022" width="10.1796875" style="1" customWidth="1"/>
    <col min="11023" max="11023" width="27.26953125" style="1" customWidth="1"/>
    <col min="11024" max="11024" width="15.7265625" style="1" customWidth="1"/>
    <col min="11025" max="11025" width="8.1796875" style="1" customWidth="1"/>
    <col min="11026" max="11027" width="9.7265625" style="1" customWidth="1"/>
    <col min="11028" max="11028" width="14.7265625" style="1" customWidth="1"/>
    <col min="11029" max="11039" width="16.7265625" style="1" customWidth="1"/>
    <col min="11040" max="11040" width="15.7265625" style="1" customWidth="1"/>
    <col min="11041" max="11041" width="7.453125" style="1" customWidth="1"/>
    <col min="11042" max="11042" width="15.7265625" style="1" customWidth="1"/>
    <col min="11043" max="11043" width="7.453125" style="1" customWidth="1"/>
    <col min="11044" max="11044" width="5.453125" style="1" customWidth="1"/>
    <col min="11045" max="11264" width="9.1796875" style="1"/>
    <col min="11265" max="11265" width="4.81640625" style="1" customWidth="1"/>
    <col min="11266" max="11270" width="3.453125" style="1" customWidth="1"/>
    <col min="11271" max="11271" width="4.81640625" style="1" customWidth="1"/>
    <col min="11272" max="11272" width="1.1796875" style="1" customWidth="1"/>
    <col min="11273" max="11273" width="1.453125" style="1" customWidth="1"/>
    <col min="11274" max="11274" width="2.54296875" style="1" customWidth="1"/>
    <col min="11275" max="11277" width="9.1796875" style="1"/>
    <col min="11278" max="11278" width="10.1796875" style="1" customWidth="1"/>
    <col min="11279" max="11279" width="27.26953125" style="1" customWidth="1"/>
    <col min="11280" max="11280" width="15.7265625" style="1" customWidth="1"/>
    <col min="11281" max="11281" width="8.1796875" style="1" customWidth="1"/>
    <col min="11282" max="11283" width="9.7265625" style="1" customWidth="1"/>
    <col min="11284" max="11284" width="14.7265625" style="1" customWidth="1"/>
    <col min="11285" max="11295" width="16.7265625" style="1" customWidth="1"/>
    <col min="11296" max="11296" width="15.7265625" style="1" customWidth="1"/>
    <col min="11297" max="11297" width="7.453125" style="1" customWidth="1"/>
    <col min="11298" max="11298" width="15.7265625" style="1" customWidth="1"/>
    <col min="11299" max="11299" width="7.453125" style="1" customWidth="1"/>
    <col min="11300" max="11300" width="5.453125" style="1" customWidth="1"/>
    <col min="11301" max="11520" width="9.1796875" style="1"/>
    <col min="11521" max="11521" width="4.81640625" style="1" customWidth="1"/>
    <col min="11522" max="11526" width="3.453125" style="1" customWidth="1"/>
    <col min="11527" max="11527" width="4.81640625" style="1" customWidth="1"/>
    <col min="11528" max="11528" width="1.1796875" style="1" customWidth="1"/>
    <col min="11529" max="11529" width="1.453125" style="1" customWidth="1"/>
    <col min="11530" max="11530" width="2.54296875" style="1" customWidth="1"/>
    <col min="11531" max="11533" width="9.1796875" style="1"/>
    <col min="11534" max="11534" width="10.1796875" style="1" customWidth="1"/>
    <col min="11535" max="11535" width="27.26953125" style="1" customWidth="1"/>
    <col min="11536" max="11536" width="15.7265625" style="1" customWidth="1"/>
    <col min="11537" max="11537" width="8.1796875" style="1" customWidth="1"/>
    <col min="11538" max="11539" width="9.7265625" style="1" customWidth="1"/>
    <col min="11540" max="11540" width="14.7265625" style="1" customWidth="1"/>
    <col min="11541" max="11551" width="16.7265625" style="1" customWidth="1"/>
    <col min="11552" max="11552" width="15.7265625" style="1" customWidth="1"/>
    <col min="11553" max="11553" width="7.453125" style="1" customWidth="1"/>
    <col min="11554" max="11554" width="15.7265625" style="1" customWidth="1"/>
    <col min="11555" max="11555" width="7.453125" style="1" customWidth="1"/>
    <col min="11556" max="11556" width="5.453125" style="1" customWidth="1"/>
    <col min="11557" max="11776" width="9.1796875" style="1"/>
    <col min="11777" max="11777" width="4.81640625" style="1" customWidth="1"/>
    <col min="11778" max="11782" width="3.453125" style="1" customWidth="1"/>
    <col min="11783" max="11783" width="4.81640625" style="1" customWidth="1"/>
    <col min="11784" max="11784" width="1.1796875" style="1" customWidth="1"/>
    <col min="11785" max="11785" width="1.453125" style="1" customWidth="1"/>
    <col min="11786" max="11786" width="2.54296875" style="1" customWidth="1"/>
    <col min="11787" max="11789" width="9.1796875" style="1"/>
    <col min="11790" max="11790" width="10.1796875" style="1" customWidth="1"/>
    <col min="11791" max="11791" width="27.26953125" style="1" customWidth="1"/>
    <col min="11792" max="11792" width="15.7265625" style="1" customWidth="1"/>
    <col min="11793" max="11793" width="8.1796875" style="1" customWidth="1"/>
    <col min="11794" max="11795" width="9.7265625" style="1" customWidth="1"/>
    <col min="11796" max="11796" width="14.7265625" style="1" customWidth="1"/>
    <col min="11797" max="11807" width="16.7265625" style="1" customWidth="1"/>
    <col min="11808" max="11808" width="15.7265625" style="1" customWidth="1"/>
    <col min="11809" max="11809" width="7.453125" style="1" customWidth="1"/>
    <col min="11810" max="11810" width="15.7265625" style="1" customWidth="1"/>
    <col min="11811" max="11811" width="7.453125" style="1" customWidth="1"/>
    <col min="11812" max="11812" width="5.453125" style="1" customWidth="1"/>
    <col min="11813" max="12032" width="9.1796875" style="1"/>
    <col min="12033" max="12033" width="4.81640625" style="1" customWidth="1"/>
    <col min="12034" max="12038" width="3.453125" style="1" customWidth="1"/>
    <col min="12039" max="12039" width="4.81640625" style="1" customWidth="1"/>
    <col min="12040" max="12040" width="1.1796875" style="1" customWidth="1"/>
    <col min="12041" max="12041" width="1.453125" style="1" customWidth="1"/>
    <col min="12042" max="12042" width="2.54296875" style="1" customWidth="1"/>
    <col min="12043" max="12045" width="9.1796875" style="1"/>
    <col min="12046" max="12046" width="10.1796875" style="1" customWidth="1"/>
    <col min="12047" max="12047" width="27.26953125" style="1" customWidth="1"/>
    <col min="12048" max="12048" width="15.7265625" style="1" customWidth="1"/>
    <col min="12049" max="12049" width="8.1796875" style="1" customWidth="1"/>
    <col min="12050" max="12051" width="9.7265625" style="1" customWidth="1"/>
    <col min="12052" max="12052" width="14.7265625" style="1" customWidth="1"/>
    <col min="12053" max="12063" width="16.7265625" style="1" customWidth="1"/>
    <col min="12064" max="12064" width="15.7265625" style="1" customWidth="1"/>
    <col min="12065" max="12065" width="7.453125" style="1" customWidth="1"/>
    <col min="12066" max="12066" width="15.7265625" style="1" customWidth="1"/>
    <col min="12067" max="12067" width="7.453125" style="1" customWidth="1"/>
    <col min="12068" max="12068" width="5.453125" style="1" customWidth="1"/>
    <col min="12069" max="12288" width="9.1796875" style="1"/>
    <col min="12289" max="12289" width="4.81640625" style="1" customWidth="1"/>
    <col min="12290" max="12294" width="3.453125" style="1" customWidth="1"/>
    <col min="12295" max="12295" width="4.81640625" style="1" customWidth="1"/>
    <col min="12296" max="12296" width="1.1796875" style="1" customWidth="1"/>
    <col min="12297" max="12297" width="1.453125" style="1" customWidth="1"/>
    <col min="12298" max="12298" width="2.54296875" style="1" customWidth="1"/>
    <col min="12299" max="12301" width="9.1796875" style="1"/>
    <col min="12302" max="12302" width="10.1796875" style="1" customWidth="1"/>
    <col min="12303" max="12303" width="27.26953125" style="1" customWidth="1"/>
    <col min="12304" max="12304" width="15.7265625" style="1" customWidth="1"/>
    <col min="12305" max="12305" width="8.1796875" style="1" customWidth="1"/>
    <col min="12306" max="12307" width="9.7265625" style="1" customWidth="1"/>
    <col min="12308" max="12308" width="14.7265625" style="1" customWidth="1"/>
    <col min="12309" max="12319" width="16.7265625" style="1" customWidth="1"/>
    <col min="12320" max="12320" width="15.7265625" style="1" customWidth="1"/>
    <col min="12321" max="12321" width="7.453125" style="1" customWidth="1"/>
    <col min="12322" max="12322" width="15.7265625" style="1" customWidth="1"/>
    <col min="12323" max="12323" width="7.453125" style="1" customWidth="1"/>
    <col min="12324" max="12324" width="5.453125" style="1" customWidth="1"/>
    <col min="12325" max="12544" width="9.1796875" style="1"/>
    <col min="12545" max="12545" width="4.81640625" style="1" customWidth="1"/>
    <col min="12546" max="12550" width="3.453125" style="1" customWidth="1"/>
    <col min="12551" max="12551" width="4.81640625" style="1" customWidth="1"/>
    <col min="12552" max="12552" width="1.1796875" style="1" customWidth="1"/>
    <col min="12553" max="12553" width="1.453125" style="1" customWidth="1"/>
    <col min="12554" max="12554" width="2.54296875" style="1" customWidth="1"/>
    <col min="12555" max="12557" width="9.1796875" style="1"/>
    <col min="12558" max="12558" width="10.1796875" style="1" customWidth="1"/>
    <col min="12559" max="12559" width="27.26953125" style="1" customWidth="1"/>
    <col min="12560" max="12560" width="15.7265625" style="1" customWidth="1"/>
    <col min="12561" max="12561" width="8.1796875" style="1" customWidth="1"/>
    <col min="12562" max="12563" width="9.7265625" style="1" customWidth="1"/>
    <col min="12564" max="12564" width="14.7265625" style="1" customWidth="1"/>
    <col min="12565" max="12575" width="16.7265625" style="1" customWidth="1"/>
    <col min="12576" max="12576" width="15.7265625" style="1" customWidth="1"/>
    <col min="12577" max="12577" width="7.453125" style="1" customWidth="1"/>
    <col min="12578" max="12578" width="15.7265625" style="1" customWidth="1"/>
    <col min="12579" max="12579" width="7.453125" style="1" customWidth="1"/>
    <col min="12580" max="12580" width="5.453125" style="1" customWidth="1"/>
    <col min="12581" max="12800" width="9.1796875" style="1"/>
    <col min="12801" max="12801" width="4.81640625" style="1" customWidth="1"/>
    <col min="12802" max="12806" width="3.453125" style="1" customWidth="1"/>
    <col min="12807" max="12807" width="4.81640625" style="1" customWidth="1"/>
    <col min="12808" max="12808" width="1.1796875" style="1" customWidth="1"/>
    <col min="12809" max="12809" width="1.453125" style="1" customWidth="1"/>
    <col min="12810" max="12810" width="2.54296875" style="1" customWidth="1"/>
    <col min="12811" max="12813" width="9.1796875" style="1"/>
    <col min="12814" max="12814" width="10.1796875" style="1" customWidth="1"/>
    <col min="12815" max="12815" width="27.26953125" style="1" customWidth="1"/>
    <col min="12816" max="12816" width="15.7265625" style="1" customWidth="1"/>
    <col min="12817" max="12817" width="8.1796875" style="1" customWidth="1"/>
    <col min="12818" max="12819" width="9.7265625" style="1" customWidth="1"/>
    <col min="12820" max="12820" width="14.7265625" style="1" customWidth="1"/>
    <col min="12821" max="12831" width="16.7265625" style="1" customWidth="1"/>
    <col min="12832" max="12832" width="15.7265625" style="1" customWidth="1"/>
    <col min="12833" max="12833" width="7.453125" style="1" customWidth="1"/>
    <col min="12834" max="12834" width="15.7265625" style="1" customWidth="1"/>
    <col min="12835" max="12835" width="7.453125" style="1" customWidth="1"/>
    <col min="12836" max="12836" width="5.453125" style="1" customWidth="1"/>
    <col min="12837" max="13056" width="9.1796875" style="1"/>
    <col min="13057" max="13057" width="4.81640625" style="1" customWidth="1"/>
    <col min="13058" max="13062" width="3.453125" style="1" customWidth="1"/>
    <col min="13063" max="13063" width="4.81640625" style="1" customWidth="1"/>
    <col min="13064" max="13064" width="1.1796875" style="1" customWidth="1"/>
    <col min="13065" max="13065" width="1.453125" style="1" customWidth="1"/>
    <col min="13066" max="13066" width="2.54296875" style="1" customWidth="1"/>
    <col min="13067" max="13069" width="9.1796875" style="1"/>
    <col min="13070" max="13070" width="10.1796875" style="1" customWidth="1"/>
    <col min="13071" max="13071" width="27.26953125" style="1" customWidth="1"/>
    <col min="13072" max="13072" width="15.7265625" style="1" customWidth="1"/>
    <col min="13073" max="13073" width="8.1796875" style="1" customWidth="1"/>
    <col min="13074" max="13075" width="9.7265625" style="1" customWidth="1"/>
    <col min="13076" max="13076" width="14.7265625" style="1" customWidth="1"/>
    <col min="13077" max="13087" width="16.7265625" style="1" customWidth="1"/>
    <col min="13088" max="13088" width="15.7265625" style="1" customWidth="1"/>
    <col min="13089" max="13089" width="7.453125" style="1" customWidth="1"/>
    <col min="13090" max="13090" width="15.7265625" style="1" customWidth="1"/>
    <col min="13091" max="13091" width="7.453125" style="1" customWidth="1"/>
    <col min="13092" max="13092" width="5.453125" style="1" customWidth="1"/>
    <col min="13093" max="13312" width="9.1796875" style="1"/>
    <col min="13313" max="13313" width="4.81640625" style="1" customWidth="1"/>
    <col min="13314" max="13318" width="3.453125" style="1" customWidth="1"/>
    <col min="13319" max="13319" width="4.81640625" style="1" customWidth="1"/>
    <col min="13320" max="13320" width="1.1796875" style="1" customWidth="1"/>
    <col min="13321" max="13321" width="1.453125" style="1" customWidth="1"/>
    <col min="13322" max="13322" width="2.54296875" style="1" customWidth="1"/>
    <col min="13323" max="13325" width="9.1796875" style="1"/>
    <col min="13326" max="13326" width="10.1796875" style="1" customWidth="1"/>
    <col min="13327" max="13327" width="27.26953125" style="1" customWidth="1"/>
    <col min="13328" max="13328" width="15.7265625" style="1" customWidth="1"/>
    <col min="13329" max="13329" width="8.1796875" style="1" customWidth="1"/>
    <col min="13330" max="13331" width="9.7265625" style="1" customWidth="1"/>
    <col min="13332" max="13332" width="14.7265625" style="1" customWidth="1"/>
    <col min="13333" max="13343" width="16.7265625" style="1" customWidth="1"/>
    <col min="13344" max="13344" width="15.7265625" style="1" customWidth="1"/>
    <col min="13345" max="13345" width="7.453125" style="1" customWidth="1"/>
    <col min="13346" max="13346" width="15.7265625" style="1" customWidth="1"/>
    <col min="13347" max="13347" width="7.453125" style="1" customWidth="1"/>
    <col min="13348" max="13348" width="5.453125" style="1" customWidth="1"/>
    <col min="13349" max="13568" width="9.1796875" style="1"/>
    <col min="13569" max="13569" width="4.81640625" style="1" customWidth="1"/>
    <col min="13570" max="13574" width="3.453125" style="1" customWidth="1"/>
    <col min="13575" max="13575" width="4.81640625" style="1" customWidth="1"/>
    <col min="13576" max="13576" width="1.1796875" style="1" customWidth="1"/>
    <col min="13577" max="13577" width="1.453125" style="1" customWidth="1"/>
    <col min="13578" max="13578" width="2.54296875" style="1" customWidth="1"/>
    <col min="13579" max="13581" width="9.1796875" style="1"/>
    <col min="13582" max="13582" width="10.1796875" style="1" customWidth="1"/>
    <col min="13583" max="13583" width="27.26953125" style="1" customWidth="1"/>
    <col min="13584" max="13584" width="15.7265625" style="1" customWidth="1"/>
    <col min="13585" max="13585" width="8.1796875" style="1" customWidth="1"/>
    <col min="13586" max="13587" width="9.7265625" style="1" customWidth="1"/>
    <col min="13588" max="13588" width="14.7265625" style="1" customWidth="1"/>
    <col min="13589" max="13599" width="16.7265625" style="1" customWidth="1"/>
    <col min="13600" max="13600" width="15.7265625" style="1" customWidth="1"/>
    <col min="13601" max="13601" width="7.453125" style="1" customWidth="1"/>
    <col min="13602" max="13602" width="15.7265625" style="1" customWidth="1"/>
    <col min="13603" max="13603" width="7.453125" style="1" customWidth="1"/>
    <col min="13604" max="13604" width="5.453125" style="1" customWidth="1"/>
    <col min="13605" max="13824" width="9.1796875" style="1"/>
    <col min="13825" max="13825" width="4.81640625" style="1" customWidth="1"/>
    <col min="13826" max="13830" width="3.453125" style="1" customWidth="1"/>
    <col min="13831" max="13831" width="4.81640625" style="1" customWidth="1"/>
    <col min="13832" max="13832" width="1.1796875" style="1" customWidth="1"/>
    <col min="13833" max="13833" width="1.453125" style="1" customWidth="1"/>
    <col min="13834" max="13834" width="2.54296875" style="1" customWidth="1"/>
    <col min="13835" max="13837" width="9.1796875" style="1"/>
    <col min="13838" max="13838" width="10.1796875" style="1" customWidth="1"/>
    <col min="13839" max="13839" width="27.26953125" style="1" customWidth="1"/>
    <col min="13840" max="13840" width="15.7265625" style="1" customWidth="1"/>
    <col min="13841" max="13841" width="8.1796875" style="1" customWidth="1"/>
    <col min="13842" max="13843" width="9.7265625" style="1" customWidth="1"/>
    <col min="13844" max="13844" width="14.7265625" style="1" customWidth="1"/>
    <col min="13845" max="13855" width="16.7265625" style="1" customWidth="1"/>
    <col min="13856" max="13856" width="15.7265625" style="1" customWidth="1"/>
    <col min="13857" max="13857" width="7.453125" style="1" customWidth="1"/>
    <col min="13858" max="13858" width="15.7265625" style="1" customWidth="1"/>
    <col min="13859" max="13859" width="7.453125" style="1" customWidth="1"/>
    <col min="13860" max="13860" width="5.453125" style="1" customWidth="1"/>
    <col min="13861" max="14080" width="9.1796875" style="1"/>
    <col min="14081" max="14081" width="4.81640625" style="1" customWidth="1"/>
    <col min="14082" max="14086" width="3.453125" style="1" customWidth="1"/>
    <col min="14087" max="14087" width="4.81640625" style="1" customWidth="1"/>
    <col min="14088" max="14088" width="1.1796875" style="1" customWidth="1"/>
    <col min="14089" max="14089" width="1.453125" style="1" customWidth="1"/>
    <col min="14090" max="14090" width="2.54296875" style="1" customWidth="1"/>
    <col min="14091" max="14093" width="9.1796875" style="1"/>
    <col min="14094" max="14094" width="10.1796875" style="1" customWidth="1"/>
    <col min="14095" max="14095" width="27.26953125" style="1" customWidth="1"/>
    <col min="14096" max="14096" width="15.7265625" style="1" customWidth="1"/>
    <col min="14097" max="14097" width="8.1796875" style="1" customWidth="1"/>
    <col min="14098" max="14099" width="9.7265625" style="1" customWidth="1"/>
    <col min="14100" max="14100" width="14.7265625" style="1" customWidth="1"/>
    <col min="14101" max="14111" width="16.7265625" style="1" customWidth="1"/>
    <col min="14112" max="14112" width="15.7265625" style="1" customWidth="1"/>
    <col min="14113" max="14113" width="7.453125" style="1" customWidth="1"/>
    <col min="14114" max="14114" width="15.7265625" style="1" customWidth="1"/>
    <col min="14115" max="14115" width="7.453125" style="1" customWidth="1"/>
    <col min="14116" max="14116" width="5.453125" style="1" customWidth="1"/>
    <col min="14117" max="14336" width="9.1796875" style="1"/>
    <col min="14337" max="14337" width="4.81640625" style="1" customWidth="1"/>
    <col min="14338" max="14342" width="3.453125" style="1" customWidth="1"/>
    <col min="14343" max="14343" width="4.81640625" style="1" customWidth="1"/>
    <col min="14344" max="14344" width="1.1796875" style="1" customWidth="1"/>
    <col min="14345" max="14345" width="1.453125" style="1" customWidth="1"/>
    <col min="14346" max="14346" width="2.54296875" style="1" customWidth="1"/>
    <col min="14347" max="14349" width="9.1796875" style="1"/>
    <col min="14350" max="14350" width="10.1796875" style="1" customWidth="1"/>
    <col min="14351" max="14351" width="27.26953125" style="1" customWidth="1"/>
    <col min="14352" max="14352" width="15.7265625" style="1" customWidth="1"/>
    <col min="14353" max="14353" width="8.1796875" style="1" customWidth="1"/>
    <col min="14354" max="14355" width="9.7265625" style="1" customWidth="1"/>
    <col min="14356" max="14356" width="14.7265625" style="1" customWidth="1"/>
    <col min="14357" max="14367" width="16.7265625" style="1" customWidth="1"/>
    <col min="14368" max="14368" width="15.7265625" style="1" customWidth="1"/>
    <col min="14369" max="14369" width="7.453125" style="1" customWidth="1"/>
    <col min="14370" max="14370" width="15.7265625" style="1" customWidth="1"/>
    <col min="14371" max="14371" width="7.453125" style="1" customWidth="1"/>
    <col min="14372" max="14372" width="5.453125" style="1" customWidth="1"/>
    <col min="14373" max="14592" width="9.1796875" style="1"/>
    <col min="14593" max="14593" width="4.81640625" style="1" customWidth="1"/>
    <col min="14594" max="14598" width="3.453125" style="1" customWidth="1"/>
    <col min="14599" max="14599" width="4.81640625" style="1" customWidth="1"/>
    <col min="14600" max="14600" width="1.1796875" style="1" customWidth="1"/>
    <col min="14601" max="14601" width="1.453125" style="1" customWidth="1"/>
    <col min="14602" max="14602" width="2.54296875" style="1" customWidth="1"/>
    <col min="14603" max="14605" width="9.1796875" style="1"/>
    <col min="14606" max="14606" width="10.1796875" style="1" customWidth="1"/>
    <col min="14607" max="14607" width="27.26953125" style="1" customWidth="1"/>
    <col min="14608" max="14608" width="15.7265625" style="1" customWidth="1"/>
    <col min="14609" max="14609" width="8.1796875" style="1" customWidth="1"/>
    <col min="14610" max="14611" width="9.7265625" style="1" customWidth="1"/>
    <col min="14612" max="14612" width="14.7265625" style="1" customWidth="1"/>
    <col min="14613" max="14623" width="16.7265625" style="1" customWidth="1"/>
    <col min="14624" max="14624" width="15.7265625" style="1" customWidth="1"/>
    <col min="14625" max="14625" width="7.453125" style="1" customWidth="1"/>
    <col min="14626" max="14626" width="15.7265625" style="1" customWidth="1"/>
    <col min="14627" max="14627" width="7.453125" style="1" customWidth="1"/>
    <col min="14628" max="14628" width="5.453125" style="1" customWidth="1"/>
    <col min="14629" max="14848" width="9.1796875" style="1"/>
    <col min="14849" max="14849" width="4.81640625" style="1" customWidth="1"/>
    <col min="14850" max="14854" width="3.453125" style="1" customWidth="1"/>
    <col min="14855" max="14855" width="4.81640625" style="1" customWidth="1"/>
    <col min="14856" max="14856" width="1.1796875" style="1" customWidth="1"/>
    <col min="14857" max="14857" width="1.453125" style="1" customWidth="1"/>
    <col min="14858" max="14858" width="2.54296875" style="1" customWidth="1"/>
    <col min="14859" max="14861" width="9.1796875" style="1"/>
    <col min="14862" max="14862" width="10.1796875" style="1" customWidth="1"/>
    <col min="14863" max="14863" width="27.26953125" style="1" customWidth="1"/>
    <col min="14864" max="14864" width="15.7265625" style="1" customWidth="1"/>
    <col min="14865" max="14865" width="8.1796875" style="1" customWidth="1"/>
    <col min="14866" max="14867" width="9.7265625" style="1" customWidth="1"/>
    <col min="14868" max="14868" width="14.7265625" style="1" customWidth="1"/>
    <col min="14869" max="14879" width="16.7265625" style="1" customWidth="1"/>
    <col min="14880" max="14880" width="15.7265625" style="1" customWidth="1"/>
    <col min="14881" max="14881" width="7.453125" style="1" customWidth="1"/>
    <col min="14882" max="14882" width="15.7265625" style="1" customWidth="1"/>
    <col min="14883" max="14883" width="7.453125" style="1" customWidth="1"/>
    <col min="14884" max="14884" width="5.453125" style="1" customWidth="1"/>
    <col min="14885" max="15104" width="9.1796875" style="1"/>
    <col min="15105" max="15105" width="4.81640625" style="1" customWidth="1"/>
    <col min="15106" max="15110" width="3.453125" style="1" customWidth="1"/>
    <col min="15111" max="15111" width="4.81640625" style="1" customWidth="1"/>
    <col min="15112" max="15112" width="1.1796875" style="1" customWidth="1"/>
    <col min="15113" max="15113" width="1.453125" style="1" customWidth="1"/>
    <col min="15114" max="15114" width="2.54296875" style="1" customWidth="1"/>
    <col min="15115" max="15117" width="9.1796875" style="1"/>
    <col min="15118" max="15118" width="10.1796875" style="1" customWidth="1"/>
    <col min="15119" max="15119" width="27.26953125" style="1" customWidth="1"/>
    <col min="15120" max="15120" width="15.7265625" style="1" customWidth="1"/>
    <col min="15121" max="15121" width="8.1796875" style="1" customWidth="1"/>
    <col min="15122" max="15123" width="9.7265625" style="1" customWidth="1"/>
    <col min="15124" max="15124" width="14.7265625" style="1" customWidth="1"/>
    <col min="15125" max="15135" width="16.7265625" style="1" customWidth="1"/>
    <col min="15136" max="15136" width="15.7265625" style="1" customWidth="1"/>
    <col min="15137" max="15137" width="7.453125" style="1" customWidth="1"/>
    <col min="15138" max="15138" width="15.7265625" style="1" customWidth="1"/>
    <col min="15139" max="15139" width="7.453125" style="1" customWidth="1"/>
    <col min="15140" max="15140" width="5.453125" style="1" customWidth="1"/>
    <col min="15141" max="15360" width="9.1796875" style="1"/>
    <col min="15361" max="15361" width="4.81640625" style="1" customWidth="1"/>
    <col min="15362" max="15366" width="3.453125" style="1" customWidth="1"/>
    <col min="15367" max="15367" width="4.81640625" style="1" customWidth="1"/>
    <col min="15368" max="15368" width="1.1796875" style="1" customWidth="1"/>
    <col min="15369" max="15369" width="1.453125" style="1" customWidth="1"/>
    <col min="15370" max="15370" width="2.54296875" style="1" customWidth="1"/>
    <col min="15371" max="15373" width="9.1796875" style="1"/>
    <col min="15374" max="15374" width="10.1796875" style="1" customWidth="1"/>
    <col min="15375" max="15375" width="27.26953125" style="1" customWidth="1"/>
    <col min="15376" max="15376" width="15.7265625" style="1" customWidth="1"/>
    <col min="15377" max="15377" width="8.1796875" style="1" customWidth="1"/>
    <col min="15378" max="15379" width="9.7265625" style="1" customWidth="1"/>
    <col min="15380" max="15380" width="14.7265625" style="1" customWidth="1"/>
    <col min="15381" max="15391" width="16.7265625" style="1" customWidth="1"/>
    <col min="15392" max="15392" width="15.7265625" style="1" customWidth="1"/>
    <col min="15393" max="15393" width="7.453125" style="1" customWidth="1"/>
    <col min="15394" max="15394" width="15.7265625" style="1" customWidth="1"/>
    <col min="15395" max="15395" width="7.453125" style="1" customWidth="1"/>
    <col min="15396" max="15396" width="5.453125" style="1" customWidth="1"/>
    <col min="15397" max="15616" width="9.1796875" style="1"/>
    <col min="15617" max="15617" width="4.81640625" style="1" customWidth="1"/>
    <col min="15618" max="15622" width="3.453125" style="1" customWidth="1"/>
    <col min="15623" max="15623" width="4.81640625" style="1" customWidth="1"/>
    <col min="15624" max="15624" width="1.1796875" style="1" customWidth="1"/>
    <col min="15625" max="15625" width="1.453125" style="1" customWidth="1"/>
    <col min="15626" max="15626" width="2.54296875" style="1" customWidth="1"/>
    <col min="15627" max="15629" width="9.1796875" style="1"/>
    <col min="15630" max="15630" width="10.1796875" style="1" customWidth="1"/>
    <col min="15631" max="15631" width="27.26953125" style="1" customWidth="1"/>
    <col min="15632" max="15632" width="15.7265625" style="1" customWidth="1"/>
    <col min="15633" max="15633" width="8.1796875" style="1" customWidth="1"/>
    <col min="15634" max="15635" width="9.7265625" style="1" customWidth="1"/>
    <col min="15636" max="15636" width="14.7265625" style="1" customWidth="1"/>
    <col min="15637" max="15647" width="16.7265625" style="1" customWidth="1"/>
    <col min="15648" max="15648" width="15.7265625" style="1" customWidth="1"/>
    <col min="15649" max="15649" width="7.453125" style="1" customWidth="1"/>
    <col min="15650" max="15650" width="15.7265625" style="1" customWidth="1"/>
    <col min="15651" max="15651" width="7.453125" style="1" customWidth="1"/>
    <col min="15652" max="15652" width="5.453125" style="1" customWidth="1"/>
    <col min="15653" max="15872" width="9.1796875" style="1"/>
    <col min="15873" max="15873" width="4.81640625" style="1" customWidth="1"/>
    <col min="15874" max="15878" width="3.453125" style="1" customWidth="1"/>
    <col min="15879" max="15879" width="4.81640625" style="1" customWidth="1"/>
    <col min="15880" max="15880" width="1.1796875" style="1" customWidth="1"/>
    <col min="15881" max="15881" width="1.453125" style="1" customWidth="1"/>
    <col min="15882" max="15882" width="2.54296875" style="1" customWidth="1"/>
    <col min="15883" max="15885" width="9.1796875" style="1"/>
    <col min="15886" max="15886" width="10.1796875" style="1" customWidth="1"/>
    <col min="15887" max="15887" width="27.26953125" style="1" customWidth="1"/>
    <col min="15888" max="15888" width="15.7265625" style="1" customWidth="1"/>
    <col min="15889" max="15889" width="8.1796875" style="1" customWidth="1"/>
    <col min="15890" max="15891" width="9.7265625" style="1" customWidth="1"/>
    <col min="15892" max="15892" width="14.7265625" style="1" customWidth="1"/>
    <col min="15893" max="15903" width="16.7265625" style="1" customWidth="1"/>
    <col min="15904" max="15904" width="15.7265625" style="1" customWidth="1"/>
    <col min="15905" max="15905" width="7.453125" style="1" customWidth="1"/>
    <col min="15906" max="15906" width="15.7265625" style="1" customWidth="1"/>
    <col min="15907" max="15907" width="7.453125" style="1" customWidth="1"/>
    <col min="15908" max="15908" width="5.453125" style="1" customWidth="1"/>
    <col min="15909" max="16128" width="9.1796875" style="1"/>
    <col min="16129" max="16129" width="4.81640625" style="1" customWidth="1"/>
    <col min="16130" max="16134" width="3.453125" style="1" customWidth="1"/>
    <col min="16135" max="16135" width="4.81640625" style="1" customWidth="1"/>
    <col min="16136" max="16136" width="1.1796875" style="1" customWidth="1"/>
    <col min="16137" max="16137" width="1.453125" style="1" customWidth="1"/>
    <col min="16138" max="16138" width="2.54296875" style="1" customWidth="1"/>
    <col min="16139" max="16141" width="9.1796875" style="1"/>
    <col min="16142" max="16142" width="10.1796875" style="1" customWidth="1"/>
    <col min="16143" max="16143" width="27.26953125" style="1" customWidth="1"/>
    <col min="16144" max="16144" width="15.7265625" style="1" customWidth="1"/>
    <col min="16145" max="16145" width="8.1796875" style="1" customWidth="1"/>
    <col min="16146" max="16147" width="9.7265625" style="1" customWidth="1"/>
    <col min="16148" max="16148" width="14.7265625" style="1" customWidth="1"/>
    <col min="16149" max="16159" width="16.7265625" style="1" customWidth="1"/>
    <col min="16160" max="16160" width="15.7265625" style="1" customWidth="1"/>
    <col min="16161" max="16161" width="7.453125" style="1" customWidth="1"/>
    <col min="16162" max="16162" width="15.7265625" style="1" customWidth="1"/>
    <col min="16163" max="16163" width="7.453125" style="1" customWidth="1"/>
    <col min="16164" max="16164" width="5.453125" style="1" customWidth="1"/>
    <col min="16165" max="16384" width="9.1796875" style="1"/>
  </cols>
  <sheetData>
    <row r="1" spans="1:36" ht="18.5" x14ac:dyDescent="0.45">
      <c r="A1" s="679" t="s">
        <v>20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  <c r="T1" s="679"/>
      <c r="U1" s="679"/>
      <c r="V1" s="679"/>
      <c r="W1" s="679"/>
      <c r="X1" s="679"/>
      <c r="Y1" s="679"/>
      <c r="Z1" s="679"/>
      <c r="AA1" s="679"/>
      <c r="AB1" s="679"/>
      <c r="AC1" s="679"/>
      <c r="AD1" s="679"/>
      <c r="AE1" s="679"/>
      <c r="AF1" s="679"/>
      <c r="AG1" s="679"/>
      <c r="AH1" s="679"/>
      <c r="AI1" s="679"/>
      <c r="AJ1" s="679"/>
    </row>
    <row r="2" spans="1:36" ht="18.5" x14ac:dyDescent="0.45">
      <c r="A2" s="679" t="s">
        <v>168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  <c r="T2" s="679"/>
      <c r="U2" s="679"/>
      <c r="V2" s="679"/>
      <c r="W2" s="679"/>
      <c r="X2" s="679"/>
      <c r="Y2" s="679"/>
      <c r="Z2" s="679"/>
      <c r="AA2" s="679"/>
      <c r="AB2" s="679"/>
      <c r="AC2" s="679"/>
      <c r="AD2" s="679"/>
      <c r="AE2" s="679"/>
      <c r="AF2" s="679"/>
      <c r="AG2" s="679"/>
      <c r="AH2" s="679"/>
      <c r="AI2" s="679"/>
      <c r="AJ2" s="679"/>
    </row>
    <row r="3" spans="1:36" ht="18.5" x14ac:dyDescent="0.45">
      <c r="A3" s="679" t="s">
        <v>169</v>
      </c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  <c r="S3" s="679"/>
      <c r="T3" s="679"/>
      <c r="U3" s="679"/>
      <c r="V3" s="679"/>
      <c r="W3" s="679"/>
      <c r="X3" s="679"/>
      <c r="Y3" s="679"/>
      <c r="Z3" s="679"/>
      <c r="AA3" s="679"/>
      <c r="AB3" s="679"/>
      <c r="AC3" s="679"/>
      <c r="AD3" s="679"/>
      <c r="AE3" s="679"/>
      <c r="AF3" s="679"/>
      <c r="AG3" s="679"/>
      <c r="AH3" s="679"/>
      <c r="AI3" s="679"/>
      <c r="AJ3" s="679"/>
    </row>
    <row r="4" spans="1:36" x14ac:dyDescent="0.35">
      <c r="A4" s="2" t="s">
        <v>21</v>
      </c>
      <c r="H4" s="4" t="s">
        <v>22</v>
      </c>
      <c r="I4" s="5" t="s">
        <v>23</v>
      </c>
    </row>
    <row r="5" spans="1:36" s="11" customFormat="1" x14ac:dyDescent="0.35">
      <c r="A5" s="9" t="s">
        <v>24</v>
      </c>
      <c r="B5" s="9"/>
      <c r="C5" s="4"/>
      <c r="D5" s="10"/>
      <c r="E5" s="10"/>
      <c r="F5" s="10"/>
      <c r="G5" s="10"/>
      <c r="H5" s="11" t="s">
        <v>22</v>
      </c>
      <c r="I5" s="5" t="s">
        <v>25</v>
      </c>
      <c r="P5" s="12"/>
      <c r="Q5" s="13"/>
      <c r="T5" s="14"/>
      <c r="U5" s="14"/>
      <c r="V5" s="14"/>
      <c r="W5" s="14"/>
      <c r="AF5" s="12"/>
      <c r="AG5" s="13"/>
      <c r="AI5" s="13"/>
    </row>
    <row r="7" spans="1:36" ht="15" customHeight="1" x14ac:dyDescent="0.35">
      <c r="A7" s="680" t="s">
        <v>26</v>
      </c>
      <c r="B7" s="683" t="s">
        <v>27</v>
      </c>
      <c r="C7" s="684"/>
      <c r="D7" s="684"/>
      <c r="E7" s="684"/>
      <c r="F7" s="684"/>
      <c r="G7" s="684"/>
      <c r="H7" s="685"/>
      <c r="I7" s="692" t="s">
        <v>28</v>
      </c>
      <c r="J7" s="693"/>
      <c r="K7" s="693"/>
      <c r="L7" s="693"/>
      <c r="M7" s="693"/>
      <c r="N7" s="693"/>
      <c r="O7" s="694"/>
      <c r="P7" s="701" t="s">
        <v>19</v>
      </c>
      <c r="Q7" s="704" t="s">
        <v>30</v>
      </c>
      <c r="R7" s="683" t="s">
        <v>31</v>
      </c>
      <c r="S7" s="684"/>
      <c r="T7" s="684"/>
      <c r="U7" s="684"/>
      <c r="V7" s="684"/>
      <c r="W7" s="684"/>
      <c r="X7" s="684"/>
      <c r="Y7" s="684"/>
      <c r="Z7" s="684"/>
      <c r="AA7" s="684"/>
      <c r="AB7" s="684"/>
      <c r="AC7" s="684"/>
      <c r="AD7" s="684"/>
      <c r="AE7" s="685"/>
      <c r="AF7" s="707" t="s">
        <v>175</v>
      </c>
      <c r="AG7" s="710" t="s">
        <v>11</v>
      </c>
      <c r="AH7" s="707" t="s">
        <v>33</v>
      </c>
      <c r="AI7" s="710" t="s">
        <v>11</v>
      </c>
      <c r="AJ7" s="680" t="s">
        <v>34</v>
      </c>
    </row>
    <row r="8" spans="1:36" x14ac:dyDescent="0.35">
      <c r="A8" s="681"/>
      <c r="B8" s="686"/>
      <c r="C8" s="687"/>
      <c r="D8" s="687"/>
      <c r="E8" s="687"/>
      <c r="F8" s="687"/>
      <c r="G8" s="687"/>
      <c r="H8" s="688"/>
      <c r="I8" s="695"/>
      <c r="J8" s="696"/>
      <c r="K8" s="696"/>
      <c r="L8" s="696"/>
      <c r="M8" s="696"/>
      <c r="N8" s="696"/>
      <c r="O8" s="697"/>
      <c r="P8" s="702"/>
      <c r="Q8" s="705"/>
      <c r="R8" s="689"/>
      <c r="S8" s="690"/>
      <c r="T8" s="690"/>
      <c r="U8" s="690"/>
      <c r="V8" s="690"/>
      <c r="W8" s="690"/>
      <c r="X8" s="690"/>
      <c r="Y8" s="690"/>
      <c r="Z8" s="690"/>
      <c r="AA8" s="690"/>
      <c r="AB8" s="690"/>
      <c r="AC8" s="690"/>
      <c r="AD8" s="690"/>
      <c r="AE8" s="691"/>
      <c r="AF8" s="708"/>
      <c r="AG8" s="711"/>
      <c r="AH8" s="708"/>
      <c r="AI8" s="711"/>
      <c r="AJ8" s="681"/>
    </row>
    <row r="9" spans="1:36" ht="24" customHeight="1" x14ac:dyDescent="0.35">
      <c r="A9" s="681"/>
      <c r="B9" s="686"/>
      <c r="C9" s="687"/>
      <c r="D9" s="687"/>
      <c r="E9" s="687"/>
      <c r="F9" s="687"/>
      <c r="G9" s="687"/>
      <c r="H9" s="688"/>
      <c r="I9" s="695"/>
      <c r="J9" s="696"/>
      <c r="K9" s="696"/>
      <c r="L9" s="696"/>
      <c r="M9" s="696"/>
      <c r="N9" s="696"/>
      <c r="O9" s="697"/>
      <c r="P9" s="702"/>
      <c r="Q9" s="705"/>
      <c r="R9" s="707" t="s">
        <v>35</v>
      </c>
      <c r="S9" s="707" t="s">
        <v>36</v>
      </c>
      <c r="T9" s="713" t="s">
        <v>5</v>
      </c>
      <c r="U9" s="713" t="s">
        <v>37</v>
      </c>
      <c r="V9" s="713" t="s">
        <v>6</v>
      </c>
      <c r="W9" s="713" t="s">
        <v>7</v>
      </c>
      <c r="X9" s="707" t="s">
        <v>8</v>
      </c>
      <c r="Y9" s="707" t="s">
        <v>9</v>
      </c>
      <c r="Z9" s="707" t="s">
        <v>10</v>
      </c>
      <c r="AA9" s="707" t="s">
        <v>13</v>
      </c>
      <c r="AB9" s="707" t="s">
        <v>14</v>
      </c>
      <c r="AC9" s="707" t="s">
        <v>15</v>
      </c>
      <c r="AD9" s="707" t="s">
        <v>38</v>
      </c>
      <c r="AE9" s="707" t="s">
        <v>16</v>
      </c>
      <c r="AF9" s="708"/>
      <c r="AG9" s="711"/>
      <c r="AH9" s="708"/>
      <c r="AI9" s="711"/>
      <c r="AJ9" s="681"/>
    </row>
    <row r="10" spans="1:36" x14ac:dyDescent="0.35">
      <c r="A10" s="682"/>
      <c r="B10" s="689"/>
      <c r="C10" s="690"/>
      <c r="D10" s="690"/>
      <c r="E10" s="690"/>
      <c r="F10" s="690"/>
      <c r="G10" s="690"/>
      <c r="H10" s="691"/>
      <c r="I10" s="698"/>
      <c r="J10" s="699"/>
      <c r="K10" s="699"/>
      <c r="L10" s="699"/>
      <c r="M10" s="699"/>
      <c r="N10" s="699"/>
      <c r="O10" s="700"/>
      <c r="P10" s="703"/>
      <c r="Q10" s="706"/>
      <c r="R10" s="709"/>
      <c r="S10" s="709"/>
      <c r="T10" s="714"/>
      <c r="U10" s="714"/>
      <c r="V10" s="714"/>
      <c r="W10" s="714"/>
      <c r="X10" s="709"/>
      <c r="Y10" s="709"/>
      <c r="Z10" s="709"/>
      <c r="AA10" s="709"/>
      <c r="AB10" s="709"/>
      <c r="AC10" s="709"/>
      <c r="AD10" s="709"/>
      <c r="AE10" s="709"/>
      <c r="AF10" s="709"/>
      <c r="AG10" s="712"/>
      <c r="AH10" s="709"/>
      <c r="AI10" s="712"/>
      <c r="AJ10" s="682"/>
    </row>
    <row r="11" spans="1:36" ht="18" hidden="1" customHeight="1" x14ac:dyDescent="0.35">
      <c r="A11" s="225">
        <v>1</v>
      </c>
      <c r="B11" s="715">
        <v>2</v>
      </c>
      <c r="C11" s="716"/>
      <c r="D11" s="716"/>
      <c r="E11" s="716"/>
      <c r="F11" s="716"/>
      <c r="G11" s="716"/>
      <c r="H11" s="717"/>
      <c r="I11" s="718">
        <v>3</v>
      </c>
      <c r="J11" s="718"/>
      <c r="K11" s="718"/>
      <c r="L11" s="718"/>
      <c r="M11" s="718"/>
      <c r="N11" s="718"/>
      <c r="O11" s="718"/>
      <c r="P11" s="226">
        <v>4</v>
      </c>
      <c r="Q11" s="226">
        <v>5</v>
      </c>
      <c r="R11" s="226">
        <v>6</v>
      </c>
      <c r="S11" s="226" t="s">
        <v>39</v>
      </c>
      <c r="T11" s="227"/>
      <c r="U11" s="227"/>
      <c r="V11" s="227"/>
      <c r="W11" s="227"/>
      <c r="X11" s="226"/>
      <c r="Y11" s="226"/>
      <c r="Z11" s="226"/>
      <c r="AA11" s="226"/>
      <c r="AB11" s="226"/>
      <c r="AC11" s="226"/>
      <c r="AD11" s="226"/>
      <c r="AE11" s="226"/>
      <c r="AF11" s="226">
        <v>8</v>
      </c>
      <c r="AG11" s="228" t="s">
        <v>40</v>
      </c>
      <c r="AH11" s="226" t="s">
        <v>41</v>
      </c>
      <c r="AI11" s="228" t="s">
        <v>42</v>
      </c>
      <c r="AJ11" s="225">
        <v>12</v>
      </c>
    </row>
    <row r="12" spans="1:36" s="25" customFormat="1" ht="4.5" customHeight="1" x14ac:dyDescent="0.35">
      <c r="A12" s="15"/>
      <c r="B12" s="16"/>
      <c r="C12" s="17"/>
      <c r="D12" s="17"/>
      <c r="E12" s="17"/>
      <c r="F12" s="17"/>
      <c r="G12" s="17"/>
      <c r="H12" s="18"/>
      <c r="I12" s="19"/>
      <c r="J12" s="19"/>
      <c r="K12" s="19"/>
      <c r="L12" s="19"/>
      <c r="M12" s="19"/>
      <c r="N12" s="19"/>
      <c r="O12" s="20"/>
      <c r="P12" s="21"/>
      <c r="Q12" s="22"/>
      <c r="R12" s="20"/>
      <c r="S12" s="20"/>
      <c r="T12" s="23"/>
      <c r="U12" s="23"/>
      <c r="V12" s="23"/>
      <c r="W12" s="23"/>
      <c r="X12" s="20"/>
      <c r="Y12" s="20"/>
      <c r="Z12" s="20"/>
      <c r="AA12" s="20"/>
      <c r="AB12" s="20"/>
      <c r="AC12" s="20"/>
      <c r="AD12" s="20"/>
      <c r="AE12" s="20"/>
      <c r="AF12" s="21"/>
      <c r="AG12" s="22"/>
      <c r="AH12" s="20"/>
      <c r="AI12" s="22"/>
      <c r="AJ12" s="24"/>
    </row>
    <row r="13" spans="1:36" s="39" customFormat="1" ht="25" hidden="1" customHeight="1" x14ac:dyDescent="0.35">
      <c r="A13" s="26" t="s">
        <v>18</v>
      </c>
      <c r="B13" s="27">
        <v>4</v>
      </c>
      <c r="C13" s="28">
        <v>1</v>
      </c>
      <c r="D13" s="28">
        <v>2</v>
      </c>
      <c r="E13" s="28"/>
      <c r="F13" s="28"/>
      <c r="G13" s="28"/>
      <c r="H13" s="29"/>
      <c r="I13" s="30" t="s">
        <v>43</v>
      </c>
      <c r="J13" s="30"/>
      <c r="K13" s="30"/>
      <c r="L13" s="30"/>
      <c r="M13" s="30"/>
      <c r="N13" s="30"/>
      <c r="O13" s="31"/>
      <c r="P13" s="32">
        <f>P14</f>
        <v>3043500000</v>
      </c>
      <c r="Q13" s="33">
        <f>P13/P13*100</f>
        <v>100</v>
      </c>
      <c r="R13" s="33">
        <f>AG13</f>
        <v>13.997378018728437</v>
      </c>
      <c r="S13" s="33">
        <f>Q13*R13/100</f>
        <v>13.997378018728437</v>
      </c>
      <c r="T13" s="34">
        <f t="shared" ref="T13:AF13" si="0">T14</f>
        <v>229621100</v>
      </c>
      <c r="U13" s="34">
        <f t="shared" si="0"/>
        <v>196389100</v>
      </c>
      <c r="V13" s="34">
        <f t="shared" si="0"/>
        <v>0</v>
      </c>
      <c r="W13" s="34">
        <f t="shared" si="0"/>
        <v>0</v>
      </c>
      <c r="X13" s="34">
        <f t="shared" si="0"/>
        <v>0</v>
      </c>
      <c r="Y13" s="34">
        <f t="shared" si="0"/>
        <v>0</v>
      </c>
      <c r="Z13" s="34">
        <f t="shared" si="0"/>
        <v>0</v>
      </c>
      <c r="AA13" s="34">
        <f t="shared" si="0"/>
        <v>0</v>
      </c>
      <c r="AB13" s="34">
        <f t="shared" si="0"/>
        <v>0</v>
      </c>
      <c r="AC13" s="34">
        <f t="shared" si="0"/>
        <v>0</v>
      </c>
      <c r="AD13" s="34">
        <f t="shared" si="0"/>
        <v>0</v>
      </c>
      <c r="AE13" s="34">
        <f t="shared" si="0"/>
        <v>0</v>
      </c>
      <c r="AF13" s="35">
        <f t="shared" si="0"/>
        <v>426010200</v>
      </c>
      <c r="AG13" s="36">
        <f>AF13/P13*100</f>
        <v>13.997378018728437</v>
      </c>
      <c r="AH13" s="37">
        <f t="shared" ref="AH13:AH33" si="1">P13-AF13</f>
        <v>2617489800</v>
      </c>
      <c r="AI13" s="33">
        <f t="shared" ref="AI13:AI33" si="2">AH13/P13*100</f>
        <v>86.00262198127156</v>
      </c>
      <c r="AJ13" s="38"/>
    </row>
    <row r="14" spans="1:36" s="39" customFormat="1" ht="25" hidden="1" customHeight="1" x14ac:dyDescent="0.35">
      <c r="A14" s="40">
        <v>1</v>
      </c>
      <c r="B14" s="41">
        <v>4</v>
      </c>
      <c r="C14" s="42">
        <v>1</v>
      </c>
      <c r="D14" s="42">
        <v>2</v>
      </c>
      <c r="E14" s="43">
        <v>26</v>
      </c>
      <c r="F14" s="44"/>
      <c r="G14" s="44"/>
      <c r="H14" s="45"/>
      <c r="I14" s="46"/>
      <c r="J14" s="719" t="s">
        <v>45</v>
      </c>
      <c r="K14" s="719"/>
      <c r="L14" s="719"/>
      <c r="M14" s="719"/>
      <c r="N14" s="719"/>
      <c r="O14" s="720"/>
      <c r="P14" s="67">
        <f>SUM(P15)</f>
        <v>3043500000</v>
      </c>
      <c r="Q14" s="47">
        <f>P14/P13*100</f>
        <v>100</v>
      </c>
      <c r="R14" s="47">
        <f>AF14/P14*100</f>
        <v>13.997378018728437</v>
      </c>
      <c r="S14" s="47">
        <f>Q14*R14/100</f>
        <v>13.997378018728437</v>
      </c>
      <c r="T14" s="48">
        <f>T15</f>
        <v>229621100</v>
      </c>
      <c r="U14" s="48">
        <f>U15</f>
        <v>196389100</v>
      </c>
      <c r="V14" s="48">
        <f>V15</f>
        <v>0</v>
      </c>
      <c r="W14" s="67">
        <f t="shared" ref="W14:AE14" si="3">SUM(W15)</f>
        <v>0</v>
      </c>
      <c r="X14" s="67">
        <f t="shared" si="3"/>
        <v>0</v>
      </c>
      <c r="Y14" s="67">
        <f t="shared" si="3"/>
        <v>0</v>
      </c>
      <c r="Z14" s="67">
        <f t="shared" si="3"/>
        <v>0</v>
      </c>
      <c r="AA14" s="67">
        <f t="shared" si="3"/>
        <v>0</v>
      </c>
      <c r="AB14" s="67">
        <f t="shared" si="3"/>
        <v>0</v>
      </c>
      <c r="AC14" s="67">
        <f t="shared" si="3"/>
        <v>0</v>
      </c>
      <c r="AD14" s="67">
        <f t="shared" si="3"/>
        <v>0</v>
      </c>
      <c r="AE14" s="67">
        <f t="shared" si="3"/>
        <v>0</v>
      </c>
      <c r="AF14" s="49">
        <f>AF15</f>
        <v>426010200</v>
      </c>
      <c r="AG14" s="50">
        <f>AF14/P14*100</f>
        <v>13.997378018728437</v>
      </c>
      <c r="AH14" s="51">
        <f t="shared" si="1"/>
        <v>2617489800</v>
      </c>
      <c r="AI14" s="47">
        <f t="shared" si="2"/>
        <v>86.00262198127156</v>
      </c>
      <c r="AJ14" s="52"/>
    </row>
    <row r="15" spans="1:36" s="64" customFormat="1" ht="28.5" hidden="1" customHeight="1" x14ac:dyDescent="0.35">
      <c r="A15" s="68"/>
      <c r="B15" s="54">
        <v>4</v>
      </c>
      <c r="C15" s="55">
        <v>1</v>
      </c>
      <c r="D15" s="55">
        <v>2</v>
      </c>
      <c r="E15" s="44">
        <v>26</v>
      </c>
      <c r="F15" s="44" t="s">
        <v>44</v>
      </c>
      <c r="G15" s="44"/>
      <c r="H15" s="56"/>
      <c r="I15" s="57"/>
      <c r="J15" s="57"/>
      <c r="K15" s="721" t="s">
        <v>46</v>
      </c>
      <c r="L15" s="721"/>
      <c r="M15" s="721"/>
      <c r="N15" s="721"/>
      <c r="O15" s="722"/>
      <c r="P15" s="66">
        <v>3043500000</v>
      </c>
      <c r="Q15" s="58">
        <f>P15/P13*100</f>
        <v>100</v>
      </c>
      <c r="R15" s="69">
        <f>AF15/P15*100</f>
        <v>13.997378018728437</v>
      </c>
      <c r="S15" s="58">
        <f>Q15*R15/100</f>
        <v>13.997378018728437</v>
      </c>
      <c r="T15" s="59">
        <v>229621100</v>
      </c>
      <c r="U15" s="59">
        <v>196389100</v>
      </c>
      <c r="V15" s="59"/>
      <c r="W15" s="59"/>
      <c r="X15" s="60"/>
      <c r="Y15" s="60"/>
      <c r="Z15" s="60"/>
      <c r="AA15" s="60"/>
      <c r="AB15" s="60"/>
      <c r="AC15" s="60"/>
      <c r="AD15" s="60"/>
      <c r="AE15" s="60"/>
      <c r="AF15" s="49">
        <f>SUM(T15:AE15)</f>
        <v>426010200</v>
      </c>
      <c r="AG15" s="61">
        <f>AF15/P15*100</f>
        <v>13.997378018728437</v>
      </c>
      <c r="AH15" s="62">
        <f t="shared" si="1"/>
        <v>2617489800</v>
      </c>
      <c r="AI15" s="58">
        <f t="shared" si="2"/>
        <v>86.00262198127156</v>
      </c>
      <c r="AJ15" s="63"/>
    </row>
    <row r="16" spans="1:36" s="85" customFormat="1" ht="25" customHeight="1" x14ac:dyDescent="0.35">
      <c r="A16" s="71" t="s">
        <v>12</v>
      </c>
      <c r="B16" s="72">
        <v>5</v>
      </c>
      <c r="C16" s="73"/>
      <c r="D16" s="73"/>
      <c r="E16" s="73"/>
      <c r="F16" s="74"/>
      <c r="G16" s="74"/>
      <c r="H16" s="75"/>
      <c r="I16" s="213"/>
      <c r="J16" s="213" t="s">
        <v>48</v>
      </c>
      <c r="K16" s="76"/>
      <c r="L16" s="76"/>
      <c r="M16" s="76"/>
      <c r="N16" s="76"/>
      <c r="O16" s="77"/>
      <c r="P16" s="78">
        <f>P17+P34</f>
        <v>8388500297</v>
      </c>
      <c r="Q16" s="79">
        <f>SUM(Q17+Q34)</f>
        <v>100</v>
      </c>
      <c r="R16" s="214">
        <f t="shared" ref="R16:AF16" si="4">R17+R34</f>
        <v>134.98897371656929</v>
      </c>
      <c r="S16" s="214">
        <f t="shared" si="4"/>
        <v>8.5145271470933661</v>
      </c>
      <c r="T16" s="80">
        <f t="shared" si="4"/>
        <v>165147661</v>
      </c>
      <c r="U16" s="80">
        <f t="shared" si="4"/>
        <v>465861616</v>
      </c>
      <c r="V16" s="80">
        <f t="shared" si="4"/>
        <v>0</v>
      </c>
      <c r="W16" s="80">
        <f t="shared" si="4"/>
        <v>0</v>
      </c>
      <c r="X16" s="78">
        <f t="shared" si="4"/>
        <v>0</v>
      </c>
      <c r="Y16" s="78">
        <f t="shared" si="4"/>
        <v>0</v>
      </c>
      <c r="Z16" s="78">
        <f t="shared" si="4"/>
        <v>0</v>
      </c>
      <c r="AA16" s="78">
        <f t="shared" si="4"/>
        <v>0</v>
      </c>
      <c r="AB16" s="78">
        <f t="shared" si="4"/>
        <v>0</v>
      </c>
      <c r="AC16" s="78">
        <f t="shared" si="4"/>
        <v>0</v>
      </c>
      <c r="AD16" s="78">
        <f t="shared" si="4"/>
        <v>0</v>
      </c>
      <c r="AE16" s="78">
        <f t="shared" si="4"/>
        <v>0</v>
      </c>
      <c r="AF16" s="81">
        <f t="shared" si="4"/>
        <v>631009277</v>
      </c>
      <c r="AG16" s="82">
        <f>AF16/P16*100</f>
        <v>7.5223133415834695</v>
      </c>
      <c r="AH16" s="83">
        <f t="shared" si="1"/>
        <v>7757491020</v>
      </c>
      <c r="AI16" s="79">
        <f t="shared" si="2"/>
        <v>92.47768665841653</v>
      </c>
      <c r="AJ16" s="84"/>
    </row>
    <row r="17" spans="1:36" s="39" customFormat="1" ht="30" customHeight="1" x14ac:dyDescent="0.35">
      <c r="A17" s="26" t="s">
        <v>17</v>
      </c>
      <c r="B17" s="27">
        <v>5</v>
      </c>
      <c r="C17" s="28">
        <v>1</v>
      </c>
      <c r="D17" s="229"/>
      <c r="E17" s="229"/>
      <c r="F17" s="230"/>
      <c r="G17" s="230"/>
      <c r="H17" s="231"/>
      <c r="I17" s="30"/>
      <c r="J17" s="725" t="s">
        <v>2</v>
      </c>
      <c r="K17" s="725"/>
      <c r="L17" s="725"/>
      <c r="M17" s="725"/>
      <c r="N17" s="725"/>
      <c r="O17" s="726"/>
      <c r="P17" s="32">
        <f>P18</f>
        <v>3579978397</v>
      </c>
      <c r="Q17" s="232">
        <f>Q18</f>
        <v>42.677216072583519</v>
      </c>
      <c r="R17" s="232">
        <f>R18</f>
        <v>129.42885180051854</v>
      </c>
      <c r="S17" s="232">
        <f>S18</f>
        <v>5.3273104750546647</v>
      </c>
      <c r="T17" s="233">
        <f t="shared" ref="T17:AE17" si="5">T18</f>
        <v>122816661</v>
      </c>
      <c r="U17" s="233">
        <f t="shared" si="5"/>
        <v>240832936</v>
      </c>
      <c r="V17" s="233">
        <f t="shared" si="5"/>
        <v>0</v>
      </c>
      <c r="W17" s="233">
        <f t="shared" si="5"/>
        <v>0</v>
      </c>
      <c r="X17" s="233">
        <f t="shared" si="5"/>
        <v>0</v>
      </c>
      <c r="Y17" s="233">
        <f t="shared" si="5"/>
        <v>0</v>
      </c>
      <c r="Z17" s="233">
        <f t="shared" si="5"/>
        <v>0</v>
      </c>
      <c r="AA17" s="233">
        <f t="shared" si="5"/>
        <v>0</v>
      </c>
      <c r="AB17" s="233">
        <f t="shared" si="5"/>
        <v>0</v>
      </c>
      <c r="AC17" s="233">
        <f t="shared" si="5"/>
        <v>0</v>
      </c>
      <c r="AD17" s="233">
        <f t="shared" si="5"/>
        <v>0</v>
      </c>
      <c r="AE17" s="233">
        <f t="shared" si="5"/>
        <v>0</v>
      </c>
      <c r="AF17" s="234">
        <f>AF18</f>
        <v>363649597</v>
      </c>
      <c r="AG17" s="235">
        <f>AF17/P17*100</f>
        <v>10.157871268294137</v>
      </c>
      <c r="AH17" s="32">
        <f t="shared" si="1"/>
        <v>3216328800</v>
      </c>
      <c r="AI17" s="232">
        <f t="shared" si="2"/>
        <v>89.842128731705856</v>
      </c>
      <c r="AJ17" s="236"/>
    </row>
    <row r="18" spans="1:36" s="39" customFormat="1" ht="23.25" hidden="1" customHeight="1" x14ac:dyDescent="0.35">
      <c r="A18" s="40"/>
      <c r="B18" s="41">
        <v>5</v>
      </c>
      <c r="C18" s="42">
        <v>1</v>
      </c>
      <c r="D18" s="42">
        <v>1</v>
      </c>
      <c r="E18" s="95"/>
      <c r="F18" s="96"/>
      <c r="G18" s="96"/>
      <c r="H18" s="97"/>
      <c r="I18" s="46"/>
      <c r="J18" s="719" t="s">
        <v>49</v>
      </c>
      <c r="K18" s="719"/>
      <c r="L18" s="719"/>
      <c r="M18" s="719"/>
      <c r="N18" s="719"/>
      <c r="O18" s="720"/>
      <c r="P18" s="98">
        <f>SUM(P19+P29+P32)</f>
        <v>3579978397</v>
      </c>
      <c r="Q18" s="99">
        <f>Q19+Q29+Q32</f>
        <v>42.677216072583519</v>
      </c>
      <c r="R18" s="99">
        <f>R19+R29+R32</f>
        <v>129.42885180051854</v>
      </c>
      <c r="S18" s="99">
        <f>S19+S29+S32</f>
        <v>5.3273104750546647</v>
      </c>
      <c r="T18" s="100">
        <f t="shared" ref="T18:AB18" si="6">SUM(T19+T29+T32)</f>
        <v>122816661</v>
      </c>
      <c r="U18" s="100">
        <f t="shared" si="6"/>
        <v>240832936</v>
      </c>
      <c r="V18" s="100">
        <f t="shared" si="6"/>
        <v>0</v>
      </c>
      <c r="W18" s="100">
        <f t="shared" si="6"/>
        <v>0</v>
      </c>
      <c r="X18" s="100">
        <f t="shared" si="6"/>
        <v>0</v>
      </c>
      <c r="Y18" s="100">
        <f t="shared" si="6"/>
        <v>0</v>
      </c>
      <c r="Z18" s="100">
        <f t="shared" si="6"/>
        <v>0</v>
      </c>
      <c r="AA18" s="100">
        <f t="shared" si="6"/>
        <v>0</v>
      </c>
      <c r="AB18" s="100">
        <f t="shared" si="6"/>
        <v>0</v>
      </c>
      <c r="AC18" s="100">
        <f>SUM(AC19+AC29+AC32)</f>
        <v>0</v>
      </c>
      <c r="AD18" s="100">
        <f>SUM(AD19+AD29+AD32)</f>
        <v>0</v>
      </c>
      <c r="AE18" s="100">
        <f>SUM(AE19+AE29+AE32)</f>
        <v>0</v>
      </c>
      <c r="AF18" s="100">
        <f>AF19+AF29+AF32</f>
        <v>363649597</v>
      </c>
      <c r="AG18" s="101">
        <f t="shared" ref="AG18:AG33" si="7">AF18/P18*100</f>
        <v>10.157871268294137</v>
      </c>
      <c r="AH18" s="98">
        <f t="shared" si="1"/>
        <v>3216328800</v>
      </c>
      <c r="AI18" s="99">
        <f t="shared" si="2"/>
        <v>89.842128731705856</v>
      </c>
      <c r="AJ18" s="102"/>
    </row>
    <row r="19" spans="1:36" s="39" customFormat="1" ht="25" hidden="1" customHeight="1" x14ac:dyDescent="0.35">
      <c r="A19" s="103"/>
      <c r="B19" s="104">
        <v>5</v>
      </c>
      <c r="C19" s="105">
        <v>1</v>
      </c>
      <c r="D19" s="105">
        <v>1</v>
      </c>
      <c r="E19" s="106" t="s">
        <v>44</v>
      </c>
      <c r="F19" s="107" t="s">
        <v>44</v>
      </c>
      <c r="G19" s="107"/>
      <c r="H19" s="108"/>
      <c r="I19" s="109"/>
      <c r="J19" s="727" t="s">
        <v>50</v>
      </c>
      <c r="K19" s="727"/>
      <c r="L19" s="727"/>
      <c r="M19" s="727"/>
      <c r="N19" s="727"/>
      <c r="O19" s="728"/>
      <c r="P19" s="110">
        <f t="shared" ref="P19:AE19" si="8">SUM(P20:P28)</f>
        <v>1918740997</v>
      </c>
      <c r="Q19" s="111">
        <f>SUM(Q20:Q28)</f>
        <v>22.873468785430028</v>
      </c>
      <c r="R19" s="111">
        <f t="shared" si="8"/>
        <v>116.13371847653721</v>
      </c>
      <c r="S19" s="111">
        <f t="shared" si="8"/>
        <v>2.9355616413111045</v>
      </c>
      <c r="T19" s="112">
        <f t="shared" si="8"/>
        <v>122816661</v>
      </c>
      <c r="U19" s="112">
        <f t="shared" si="8"/>
        <v>123432936</v>
      </c>
      <c r="V19" s="112">
        <f t="shared" si="8"/>
        <v>0</v>
      </c>
      <c r="W19" s="112">
        <f t="shared" si="8"/>
        <v>0</v>
      </c>
      <c r="X19" s="112">
        <f t="shared" si="8"/>
        <v>0</v>
      </c>
      <c r="Y19" s="112">
        <f t="shared" si="8"/>
        <v>0</v>
      </c>
      <c r="Z19" s="110">
        <f t="shared" si="8"/>
        <v>0</v>
      </c>
      <c r="AA19" s="110">
        <f t="shared" si="8"/>
        <v>0</v>
      </c>
      <c r="AB19" s="110">
        <f t="shared" si="8"/>
        <v>0</v>
      </c>
      <c r="AC19" s="110">
        <f t="shared" si="8"/>
        <v>0</v>
      </c>
      <c r="AD19" s="110">
        <f t="shared" si="8"/>
        <v>0</v>
      </c>
      <c r="AE19" s="110">
        <f t="shared" si="8"/>
        <v>0</v>
      </c>
      <c r="AF19" s="113">
        <f>SUM(AF20:AF28)</f>
        <v>246249597</v>
      </c>
      <c r="AG19" s="114">
        <f t="shared" si="7"/>
        <v>12.833915436477225</v>
      </c>
      <c r="AH19" s="110">
        <f t="shared" si="1"/>
        <v>1672491400</v>
      </c>
      <c r="AI19" s="111">
        <f t="shared" si="2"/>
        <v>87.166084563522773</v>
      </c>
      <c r="AJ19" s="115"/>
    </row>
    <row r="20" spans="1:36" s="39" customFormat="1" ht="18" hidden="1" customHeight="1" x14ac:dyDescent="0.35">
      <c r="A20" s="40"/>
      <c r="B20" s="54">
        <v>5</v>
      </c>
      <c r="C20" s="55">
        <v>1</v>
      </c>
      <c r="D20" s="55">
        <v>1</v>
      </c>
      <c r="E20" s="44" t="s">
        <v>44</v>
      </c>
      <c r="F20" s="44" t="s">
        <v>47</v>
      </c>
      <c r="G20" s="44"/>
      <c r="H20" s="56"/>
      <c r="I20" s="57"/>
      <c r="J20" s="57"/>
      <c r="K20" s="721" t="s">
        <v>51</v>
      </c>
      <c r="L20" s="721"/>
      <c r="M20" s="721"/>
      <c r="N20" s="721"/>
      <c r="O20" s="722"/>
      <c r="P20" s="66">
        <v>1378920200</v>
      </c>
      <c r="Q20" s="69">
        <f>P20/P16*100</f>
        <v>16.438220792495493</v>
      </c>
      <c r="R20" s="69">
        <f>AF20/P20*100</f>
        <v>12.816804047108747</v>
      </c>
      <c r="S20" s="69">
        <f t="shared" ref="S20:S33" si="9">Q20*R20/100</f>
        <v>2.1068545478052338</v>
      </c>
      <c r="T20" s="116">
        <v>88257200</v>
      </c>
      <c r="U20" s="59">
        <v>88476300</v>
      </c>
      <c r="V20" s="59"/>
      <c r="W20" s="59"/>
      <c r="X20" s="59"/>
      <c r="Y20" s="59"/>
      <c r="Z20" s="59"/>
      <c r="AA20" s="59"/>
      <c r="AB20" s="59"/>
      <c r="AC20" s="117"/>
      <c r="AD20" s="117"/>
      <c r="AE20" s="117"/>
      <c r="AF20" s="70">
        <f>SUM(T20:AE20)</f>
        <v>176733500</v>
      </c>
      <c r="AG20" s="118">
        <f t="shared" si="7"/>
        <v>12.816804047108747</v>
      </c>
      <c r="AH20" s="119">
        <f t="shared" si="1"/>
        <v>1202186700</v>
      </c>
      <c r="AI20" s="69">
        <f t="shared" si="2"/>
        <v>87.183195952891253</v>
      </c>
      <c r="AJ20" s="52"/>
    </row>
    <row r="21" spans="1:36" s="39" customFormat="1" ht="18" hidden="1" customHeight="1" x14ac:dyDescent="0.35">
      <c r="A21" s="40"/>
      <c r="B21" s="54">
        <v>5</v>
      </c>
      <c r="C21" s="55">
        <v>1</v>
      </c>
      <c r="D21" s="55">
        <v>1</v>
      </c>
      <c r="E21" s="44" t="s">
        <v>44</v>
      </c>
      <c r="F21" s="44" t="s">
        <v>52</v>
      </c>
      <c r="G21" s="44"/>
      <c r="H21" s="56"/>
      <c r="I21" s="57"/>
      <c r="J21" s="57"/>
      <c r="K21" s="721" t="s">
        <v>53</v>
      </c>
      <c r="L21" s="721"/>
      <c r="M21" s="721"/>
      <c r="N21" s="721"/>
      <c r="O21" s="722"/>
      <c r="P21" s="66">
        <v>148717029</v>
      </c>
      <c r="Q21" s="69">
        <f>P21/P16*100</f>
        <v>1.7728678993214799</v>
      </c>
      <c r="R21" s="69">
        <f t="shared" ref="R21:R31" si="10">AF21/P21*100</f>
        <v>12.992923628134074</v>
      </c>
      <c r="S21" s="69">
        <f t="shared" si="9"/>
        <v>0.23034737218654477</v>
      </c>
      <c r="T21" s="59">
        <v>9507464</v>
      </c>
      <c r="U21" s="59">
        <v>9815226</v>
      </c>
      <c r="V21" s="59"/>
      <c r="W21" s="59"/>
      <c r="X21" s="59"/>
      <c r="Y21" s="59"/>
      <c r="Z21" s="59"/>
      <c r="AA21" s="59"/>
      <c r="AB21" s="59"/>
      <c r="AC21" s="117"/>
      <c r="AD21" s="117"/>
      <c r="AE21" s="117"/>
      <c r="AF21" s="70">
        <f t="shared" ref="AF21:AF31" si="11">SUM(T21:AE21)</f>
        <v>19322690</v>
      </c>
      <c r="AG21" s="118">
        <f t="shared" si="7"/>
        <v>12.992923628134074</v>
      </c>
      <c r="AH21" s="119">
        <f t="shared" si="1"/>
        <v>129394339</v>
      </c>
      <c r="AI21" s="69">
        <f t="shared" si="2"/>
        <v>87.007076371865935</v>
      </c>
      <c r="AJ21" s="52"/>
    </row>
    <row r="22" spans="1:36" s="39" customFormat="1" ht="18" hidden="1" customHeight="1" x14ac:dyDescent="0.35">
      <c r="A22" s="40"/>
      <c r="B22" s="54">
        <v>5</v>
      </c>
      <c r="C22" s="55">
        <v>1</v>
      </c>
      <c r="D22" s="55">
        <v>1</v>
      </c>
      <c r="E22" s="44" t="s">
        <v>44</v>
      </c>
      <c r="F22" s="120" t="s">
        <v>54</v>
      </c>
      <c r="G22" s="96"/>
      <c r="H22" s="97"/>
      <c r="I22" s="46"/>
      <c r="J22" s="46"/>
      <c r="K22" s="723" t="s">
        <v>55</v>
      </c>
      <c r="L22" s="723"/>
      <c r="M22" s="723"/>
      <c r="N22" s="723"/>
      <c r="O22" s="724"/>
      <c r="P22" s="66">
        <v>211877750</v>
      </c>
      <c r="Q22" s="69">
        <f>P22/P16*100</f>
        <v>2.5258120343129074</v>
      </c>
      <c r="R22" s="69">
        <f t="shared" si="10"/>
        <v>12.502492593016493</v>
      </c>
      <c r="S22" s="69">
        <f t="shared" si="9"/>
        <v>0.31578946250349044</v>
      </c>
      <c r="T22" s="59">
        <v>13245000</v>
      </c>
      <c r="U22" s="59">
        <v>13245000</v>
      </c>
      <c r="V22" s="59"/>
      <c r="W22" s="59"/>
      <c r="X22" s="59"/>
      <c r="Y22" s="59"/>
      <c r="Z22" s="59"/>
      <c r="AA22" s="59"/>
      <c r="AB22" s="59"/>
      <c r="AC22" s="117"/>
      <c r="AD22" s="117"/>
      <c r="AE22" s="117"/>
      <c r="AF22" s="70">
        <f t="shared" si="11"/>
        <v>26490000</v>
      </c>
      <c r="AG22" s="118">
        <f t="shared" si="7"/>
        <v>12.502492593016493</v>
      </c>
      <c r="AH22" s="119">
        <f t="shared" si="1"/>
        <v>185387750</v>
      </c>
      <c r="AI22" s="69">
        <f t="shared" si="2"/>
        <v>87.497507406983516</v>
      </c>
      <c r="AJ22" s="52"/>
    </row>
    <row r="23" spans="1:36" s="39" customFormat="1" ht="18" hidden="1" customHeight="1" x14ac:dyDescent="0.35">
      <c r="A23" s="40"/>
      <c r="B23" s="54">
        <v>5</v>
      </c>
      <c r="C23" s="55">
        <v>1</v>
      </c>
      <c r="D23" s="55">
        <v>1</v>
      </c>
      <c r="E23" s="44" t="s">
        <v>44</v>
      </c>
      <c r="F23" s="120" t="s">
        <v>56</v>
      </c>
      <c r="G23" s="96"/>
      <c r="H23" s="97"/>
      <c r="I23" s="46"/>
      <c r="J23" s="46"/>
      <c r="K23" s="723" t="s">
        <v>57</v>
      </c>
      <c r="L23" s="723"/>
      <c r="M23" s="723"/>
      <c r="N23" s="723"/>
      <c r="O23" s="724"/>
      <c r="P23" s="66">
        <v>26475750</v>
      </c>
      <c r="Q23" s="69">
        <f>P23/P16*100</f>
        <v>0.31561958708481647</v>
      </c>
      <c r="R23" s="69">
        <f t="shared" si="10"/>
        <v>13.937282229965156</v>
      </c>
      <c r="S23" s="69">
        <f t="shared" si="9"/>
        <v>4.3988792625061529E-2</v>
      </c>
      <c r="T23" s="59">
        <v>1845000</v>
      </c>
      <c r="U23" s="59">
        <v>1845000</v>
      </c>
      <c r="V23" s="59"/>
      <c r="W23" s="59"/>
      <c r="X23" s="59"/>
      <c r="Y23" s="59"/>
      <c r="Z23" s="59"/>
      <c r="AA23" s="59"/>
      <c r="AB23" s="59"/>
      <c r="AC23" s="117"/>
      <c r="AD23" s="117"/>
      <c r="AE23" s="117"/>
      <c r="AF23" s="70">
        <f t="shared" si="11"/>
        <v>3690000</v>
      </c>
      <c r="AG23" s="118">
        <f t="shared" si="7"/>
        <v>13.937282229965156</v>
      </c>
      <c r="AH23" s="119">
        <f t="shared" si="1"/>
        <v>22785750</v>
      </c>
      <c r="AI23" s="69">
        <f t="shared" si="2"/>
        <v>86.062717770034851</v>
      </c>
      <c r="AJ23" s="52"/>
    </row>
    <row r="24" spans="1:36" s="39" customFormat="1" ht="18" hidden="1" customHeight="1" x14ac:dyDescent="0.35">
      <c r="A24" s="40"/>
      <c r="B24" s="54">
        <v>5</v>
      </c>
      <c r="C24" s="55">
        <v>1</v>
      </c>
      <c r="D24" s="55">
        <v>1</v>
      </c>
      <c r="E24" s="44" t="s">
        <v>44</v>
      </c>
      <c r="F24" s="120" t="s">
        <v>58</v>
      </c>
      <c r="G24" s="96"/>
      <c r="H24" s="97"/>
      <c r="I24" s="46"/>
      <c r="J24" s="46"/>
      <c r="K24" s="723" t="s">
        <v>59</v>
      </c>
      <c r="L24" s="723"/>
      <c r="M24" s="723"/>
      <c r="N24" s="723"/>
      <c r="O24" s="724"/>
      <c r="P24" s="66">
        <v>97687338</v>
      </c>
      <c r="Q24" s="69">
        <f>P24/P16*100</f>
        <v>1.1645387678526538</v>
      </c>
      <c r="R24" s="69">
        <f t="shared" si="10"/>
        <v>13.27007191044555</v>
      </c>
      <c r="S24" s="69">
        <f t="shared" si="9"/>
        <v>0.15453513191906371</v>
      </c>
      <c r="T24" s="59">
        <v>6445380</v>
      </c>
      <c r="U24" s="59">
        <v>6517800</v>
      </c>
      <c r="V24" s="59"/>
      <c r="W24" s="59"/>
      <c r="X24" s="59"/>
      <c r="Y24" s="59"/>
      <c r="Z24" s="59"/>
      <c r="AA24" s="59"/>
      <c r="AB24" s="59"/>
      <c r="AC24" s="117"/>
      <c r="AD24" s="117"/>
      <c r="AE24" s="117"/>
      <c r="AF24" s="70">
        <f>SUM(T24:AE24)</f>
        <v>12963180</v>
      </c>
      <c r="AG24" s="118">
        <f t="shared" si="7"/>
        <v>13.27007191044555</v>
      </c>
      <c r="AH24" s="119">
        <f>P24-AF24</f>
        <v>84724158</v>
      </c>
      <c r="AI24" s="69">
        <f t="shared" si="2"/>
        <v>86.729928089554448</v>
      </c>
      <c r="AJ24" s="52"/>
    </row>
    <row r="25" spans="1:36" s="39" customFormat="1" ht="18" hidden="1" customHeight="1" x14ac:dyDescent="0.35">
      <c r="A25" s="40"/>
      <c r="B25" s="54">
        <v>5</v>
      </c>
      <c r="C25" s="55">
        <v>1</v>
      </c>
      <c r="D25" s="55">
        <v>1</v>
      </c>
      <c r="E25" s="44" t="s">
        <v>44</v>
      </c>
      <c r="F25" s="120" t="s">
        <v>60</v>
      </c>
      <c r="G25" s="96"/>
      <c r="H25" s="97"/>
      <c r="I25" s="46"/>
      <c r="J25" s="46"/>
      <c r="K25" s="723" t="s">
        <v>61</v>
      </c>
      <c r="L25" s="723"/>
      <c r="M25" s="723"/>
      <c r="N25" s="723"/>
      <c r="O25" s="724"/>
      <c r="P25" s="66">
        <v>1767274</v>
      </c>
      <c r="Q25" s="69">
        <f>P25/P16*100</f>
        <v>2.1067818292049588E-2</v>
      </c>
      <c r="R25" s="69">
        <f t="shared" si="10"/>
        <v>11.969507840889415</v>
      </c>
      <c r="S25" s="69">
        <f t="shared" si="9"/>
        <v>2.5217141623712098E-3</v>
      </c>
      <c r="T25" s="59">
        <v>105767</v>
      </c>
      <c r="U25" s="59">
        <v>105767</v>
      </c>
      <c r="V25" s="59"/>
      <c r="W25" s="59"/>
      <c r="X25" s="59"/>
      <c r="Y25" s="59"/>
      <c r="Z25" s="59"/>
      <c r="AA25" s="59"/>
      <c r="AB25" s="59"/>
      <c r="AC25" s="117"/>
      <c r="AD25" s="117"/>
      <c r="AE25" s="117"/>
      <c r="AF25" s="70">
        <f t="shared" si="11"/>
        <v>211534</v>
      </c>
      <c r="AG25" s="118">
        <f t="shared" si="7"/>
        <v>11.969507840889415</v>
      </c>
      <c r="AH25" s="119">
        <f t="shared" si="1"/>
        <v>1555740</v>
      </c>
      <c r="AI25" s="69">
        <f t="shared" si="2"/>
        <v>88.03049215911058</v>
      </c>
      <c r="AJ25" s="52"/>
    </row>
    <row r="26" spans="1:36" s="39" customFormat="1" ht="18" hidden="1" customHeight="1" x14ac:dyDescent="0.35">
      <c r="A26" s="40"/>
      <c r="B26" s="54">
        <v>5</v>
      </c>
      <c r="C26" s="55">
        <v>1</v>
      </c>
      <c r="D26" s="55">
        <v>1</v>
      </c>
      <c r="E26" s="44" t="s">
        <v>44</v>
      </c>
      <c r="F26" s="120" t="s">
        <v>62</v>
      </c>
      <c r="G26" s="96"/>
      <c r="H26" s="97"/>
      <c r="I26" s="46"/>
      <c r="J26" s="46"/>
      <c r="K26" s="723" t="s">
        <v>63</v>
      </c>
      <c r="L26" s="723"/>
      <c r="M26" s="723"/>
      <c r="N26" s="723"/>
      <c r="O26" s="724"/>
      <c r="P26" s="66">
        <v>20348</v>
      </c>
      <c r="Q26" s="69">
        <f>P26/P16*100</f>
        <v>2.4257017678448563E-4</v>
      </c>
      <c r="R26" s="69">
        <f t="shared" si="10"/>
        <v>12.993906034991154</v>
      </c>
      <c r="S26" s="69">
        <f t="shared" si="9"/>
        <v>3.1519340840287988E-5</v>
      </c>
      <c r="T26" s="59">
        <v>1320</v>
      </c>
      <c r="U26" s="59">
        <v>1324</v>
      </c>
      <c r="V26" s="59"/>
      <c r="W26" s="59"/>
      <c r="X26" s="59"/>
      <c r="Y26" s="59"/>
      <c r="Z26" s="59"/>
      <c r="AA26" s="59"/>
      <c r="AB26" s="59"/>
      <c r="AC26" s="117"/>
      <c r="AD26" s="117"/>
      <c r="AE26" s="117"/>
      <c r="AF26" s="70">
        <f>SUM(T26:AE26)</f>
        <v>2644</v>
      </c>
      <c r="AG26" s="118">
        <f t="shared" si="7"/>
        <v>12.993906034991154</v>
      </c>
      <c r="AH26" s="119">
        <f t="shared" si="1"/>
        <v>17704</v>
      </c>
      <c r="AI26" s="69">
        <f t="shared" si="2"/>
        <v>87.006093965008844</v>
      </c>
      <c r="AJ26" s="52"/>
    </row>
    <row r="27" spans="1:36" s="39" customFormat="1" ht="18" hidden="1" customHeight="1" x14ac:dyDescent="0.35">
      <c r="A27" s="40"/>
      <c r="B27" s="54">
        <v>5</v>
      </c>
      <c r="C27" s="55">
        <v>1</v>
      </c>
      <c r="D27" s="55">
        <v>1</v>
      </c>
      <c r="E27" s="44" t="s">
        <v>44</v>
      </c>
      <c r="F27" s="120" t="s">
        <v>64</v>
      </c>
      <c r="G27" s="96"/>
      <c r="H27" s="97"/>
      <c r="I27" s="46"/>
      <c r="J27" s="46"/>
      <c r="K27" s="721" t="s">
        <v>65</v>
      </c>
      <c r="L27" s="721"/>
      <c r="M27" s="721"/>
      <c r="N27" s="721"/>
      <c r="O27" s="722"/>
      <c r="P27" s="66">
        <v>45829107</v>
      </c>
      <c r="Q27" s="69">
        <f>P27/P16*100</f>
        <v>0.54633254309342971</v>
      </c>
      <c r="R27" s="69">
        <f>AF27/P27*100</f>
        <v>12.833952885008213</v>
      </c>
      <c r="S27" s="69">
        <f>Q27*R27/100</f>
        <v>7.0116061176077965E-2</v>
      </c>
      <c r="T27" s="59">
        <v>2932940</v>
      </c>
      <c r="U27" s="59">
        <v>2948746</v>
      </c>
      <c r="V27" s="59"/>
      <c r="W27" s="59"/>
      <c r="X27" s="59"/>
      <c r="Y27" s="59"/>
      <c r="Z27" s="59"/>
      <c r="AA27" s="59"/>
      <c r="AB27" s="59"/>
      <c r="AC27" s="117"/>
      <c r="AD27" s="117"/>
      <c r="AE27" s="117"/>
      <c r="AF27" s="70">
        <f t="shared" si="11"/>
        <v>5881686</v>
      </c>
      <c r="AG27" s="118">
        <f t="shared" si="7"/>
        <v>12.833952885008213</v>
      </c>
      <c r="AH27" s="119">
        <f t="shared" si="1"/>
        <v>39947421</v>
      </c>
      <c r="AI27" s="69">
        <f t="shared" si="2"/>
        <v>87.166047114991784</v>
      </c>
      <c r="AJ27" s="52"/>
    </row>
    <row r="28" spans="1:36" s="39" customFormat="1" ht="18" hidden="1" customHeight="1" x14ac:dyDescent="0.35">
      <c r="A28" s="40"/>
      <c r="B28" s="54">
        <v>5</v>
      </c>
      <c r="C28" s="55">
        <v>1</v>
      </c>
      <c r="D28" s="55">
        <v>1</v>
      </c>
      <c r="E28" s="44" t="s">
        <v>44</v>
      </c>
      <c r="F28" s="120">
        <v>24</v>
      </c>
      <c r="G28" s="96"/>
      <c r="H28" s="97"/>
      <c r="I28" s="46"/>
      <c r="J28" s="46"/>
      <c r="K28" s="721" t="s">
        <v>66</v>
      </c>
      <c r="L28" s="721"/>
      <c r="M28" s="721"/>
      <c r="N28" s="721"/>
      <c r="O28" s="722"/>
      <c r="P28" s="66">
        <v>7446201</v>
      </c>
      <c r="Q28" s="69">
        <f>P28/P16*100</f>
        <v>8.8766772800413479E-2</v>
      </c>
      <c r="R28" s="69">
        <f>AF28/P28*100</f>
        <v>12.816777306978416</v>
      </c>
      <c r="S28" s="69">
        <f>Q28*R28/100</f>
        <v>1.1377039592420484E-2</v>
      </c>
      <c r="T28" s="59">
        <v>476590</v>
      </c>
      <c r="U28" s="59">
        <v>477773</v>
      </c>
      <c r="V28" s="59"/>
      <c r="W28" s="59"/>
      <c r="X28" s="59"/>
      <c r="Y28" s="59"/>
      <c r="Z28" s="59"/>
      <c r="AA28" s="59"/>
      <c r="AB28" s="59"/>
      <c r="AC28" s="117"/>
      <c r="AD28" s="117"/>
      <c r="AE28" s="117"/>
      <c r="AF28" s="70">
        <f t="shared" si="11"/>
        <v>954363</v>
      </c>
      <c r="AG28" s="118">
        <f t="shared" si="7"/>
        <v>12.816777306978416</v>
      </c>
      <c r="AH28" s="119">
        <f t="shared" si="1"/>
        <v>6491838</v>
      </c>
      <c r="AI28" s="69">
        <f t="shared" si="2"/>
        <v>87.183222693021577</v>
      </c>
      <c r="AJ28" s="52"/>
    </row>
    <row r="29" spans="1:36" s="39" customFormat="1" ht="25" hidden="1" customHeight="1" x14ac:dyDescent="0.35">
      <c r="A29" s="103"/>
      <c r="B29" s="104">
        <v>5</v>
      </c>
      <c r="C29" s="105">
        <v>1</v>
      </c>
      <c r="D29" s="105">
        <v>1</v>
      </c>
      <c r="E29" s="106" t="s">
        <v>47</v>
      </c>
      <c r="F29" s="107"/>
      <c r="G29" s="107"/>
      <c r="H29" s="108"/>
      <c r="I29" s="109"/>
      <c r="J29" s="727" t="s">
        <v>67</v>
      </c>
      <c r="K29" s="727"/>
      <c r="L29" s="727"/>
      <c r="M29" s="727"/>
      <c r="N29" s="727"/>
      <c r="O29" s="728"/>
      <c r="P29" s="110">
        <f>SUM(P30:P31)</f>
        <v>1509062400</v>
      </c>
      <c r="Q29" s="111">
        <f>SUM(Q30:Q31)</f>
        <v>17.989656631945163</v>
      </c>
      <c r="R29" s="111">
        <f>SUM(R30:R31)</f>
        <v>13.295133323981339</v>
      </c>
      <c r="S29" s="111">
        <f>Q29*R29/100</f>
        <v>2.3917488337435602</v>
      </c>
      <c r="T29" s="121">
        <f>SUM(T30:T31)</f>
        <v>0</v>
      </c>
      <c r="U29" s="121">
        <f>SUM(U30:U31)</f>
        <v>117400000</v>
      </c>
      <c r="V29" s="121">
        <f>SUM(V30:V31)</f>
        <v>0</v>
      </c>
      <c r="W29" s="121">
        <f>SUM(W30:W31)</f>
        <v>0</v>
      </c>
      <c r="X29" s="121">
        <f>SUM(X30:X31)</f>
        <v>0</v>
      </c>
      <c r="Y29" s="121">
        <f t="shared" ref="Y29:AE29" si="12">SUM(Y30:Y31)</f>
        <v>0</v>
      </c>
      <c r="Z29" s="121">
        <f>SUM(Z30:Z31)</f>
        <v>0</v>
      </c>
      <c r="AA29" s="121">
        <f t="shared" si="12"/>
        <v>0</v>
      </c>
      <c r="AB29" s="121">
        <f t="shared" si="12"/>
        <v>0</v>
      </c>
      <c r="AC29" s="121">
        <f t="shared" si="12"/>
        <v>0</v>
      </c>
      <c r="AD29" s="121">
        <f t="shared" si="12"/>
        <v>0</v>
      </c>
      <c r="AE29" s="121">
        <f t="shared" si="12"/>
        <v>0</v>
      </c>
      <c r="AF29" s="113">
        <f>SUM(AF30:AF31)</f>
        <v>117400000</v>
      </c>
      <c r="AG29" s="114">
        <f>SUM(AG30:AG31)</f>
        <v>13.295133323981339</v>
      </c>
      <c r="AH29" s="122">
        <f>SUM(AH30:AH31)</f>
        <v>1391662400</v>
      </c>
      <c r="AI29" s="123">
        <f t="shared" si="2"/>
        <v>92.220334957653165</v>
      </c>
      <c r="AJ29" s="124"/>
    </row>
    <row r="30" spans="1:36" s="39" customFormat="1" ht="18" hidden="1" customHeight="1" x14ac:dyDescent="0.35">
      <c r="A30" s="40"/>
      <c r="B30" s="54">
        <v>5</v>
      </c>
      <c r="C30" s="55">
        <v>1</v>
      </c>
      <c r="D30" s="55">
        <v>1</v>
      </c>
      <c r="E30" s="44" t="s">
        <v>47</v>
      </c>
      <c r="F30" s="120" t="s">
        <v>44</v>
      </c>
      <c r="G30" s="96"/>
      <c r="H30" s="97"/>
      <c r="I30" s="46"/>
      <c r="J30" s="46"/>
      <c r="K30" s="723" t="s">
        <v>68</v>
      </c>
      <c r="L30" s="723"/>
      <c r="M30" s="723"/>
      <c r="N30" s="723"/>
      <c r="O30" s="724"/>
      <c r="P30" s="66">
        <v>1380337980</v>
      </c>
      <c r="Q30" s="69">
        <f>P30/P16*100</f>
        <v>16.455122264150766</v>
      </c>
      <c r="R30" s="69">
        <f t="shared" si="10"/>
        <v>8.012530380421758</v>
      </c>
      <c r="S30" s="69">
        <f t="shared" si="9"/>
        <v>1.3184716705506248</v>
      </c>
      <c r="T30" s="59">
        <v>0</v>
      </c>
      <c r="U30" s="59">
        <v>110600000</v>
      </c>
      <c r="V30" s="59"/>
      <c r="W30" s="59"/>
      <c r="X30" s="59"/>
      <c r="Y30" s="59"/>
      <c r="Z30" s="59"/>
      <c r="AA30" s="59"/>
      <c r="AB30" s="59"/>
      <c r="AC30" s="117"/>
      <c r="AD30" s="117"/>
      <c r="AE30" s="117"/>
      <c r="AF30" s="70">
        <f>SUM(T30:AE30)</f>
        <v>110600000</v>
      </c>
      <c r="AG30" s="118">
        <f t="shared" si="7"/>
        <v>8.012530380421758</v>
      </c>
      <c r="AH30" s="119">
        <f t="shared" si="1"/>
        <v>1269737980</v>
      </c>
      <c r="AI30" s="69">
        <f t="shared" si="2"/>
        <v>91.987469619578249</v>
      </c>
      <c r="AJ30" s="52"/>
    </row>
    <row r="31" spans="1:36" s="39" customFormat="1" ht="18" hidden="1" customHeight="1" x14ac:dyDescent="0.35">
      <c r="A31" s="40"/>
      <c r="B31" s="54">
        <v>5</v>
      </c>
      <c r="C31" s="55">
        <v>1</v>
      </c>
      <c r="D31" s="55">
        <v>1</v>
      </c>
      <c r="E31" s="44" t="s">
        <v>47</v>
      </c>
      <c r="F31" s="120" t="s">
        <v>52</v>
      </c>
      <c r="G31" s="96"/>
      <c r="H31" s="97"/>
      <c r="I31" s="46"/>
      <c r="J31" s="46"/>
      <c r="K31" s="723" t="s">
        <v>69</v>
      </c>
      <c r="L31" s="723"/>
      <c r="M31" s="723"/>
      <c r="N31" s="723"/>
      <c r="O31" s="724"/>
      <c r="P31" s="66">
        <v>128724420</v>
      </c>
      <c r="Q31" s="69">
        <f>P31/P16*100</f>
        <v>1.5345343677943961</v>
      </c>
      <c r="R31" s="69">
        <f t="shared" si="10"/>
        <v>5.2826029435595823</v>
      </c>
      <c r="S31" s="69">
        <f t="shared" si="9"/>
        <v>8.1063357683040196E-2</v>
      </c>
      <c r="T31" s="59">
        <v>0</v>
      </c>
      <c r="U31" s="59">
        <v>6800000</v>
      </c>
      <c r="V31" s="59"/>
      <c r="W31" s="59"/>
      <c r="X31" s="59"/>
      <c r="Y31" s="59"/>
      <c r="Z31" s="59"/>
      <c r="AA31" s="59"/>
      <c r="AB31" s="59"/>
      <c r="AC31" s="117"/>
      <c r="AD31" s="117"/>
      <c r="AE31" s="117"/>
      <c r="AF31" s="70">
        <f t="shared" si="11"/>
        <v>6800000</v>
      </c>
      <c r="AG31" s="118">
        <f t="shared" si="7"/>
        <v>5.2826029435595823</v>
      </c>
      <c r="AH31" s="119">
        <f t="shared" si="1"/>
        <v>121924420</v>
      </c>
      <c r="AI31" s="69">
        <f t="shared" si="2"/>
        <v>94.717397056440419</v>
      </c>
      <c r="AJ31" s="52"/>
    </row>
    <row r="32" spans="1:36" s="39" customFormat="1" ht="25" hidden="1" customHeight="1" x14ac:dyDescent="0.35">
      <c r="A32" s="103"/>
      <c r="B32" s="104">
        <v>5</v>
      </c>
      <c r="C32" s="105">
        <v>1</v>
      </c>
      <c r="D32" s="105">
        <v>1</v>
      </c>
      <c r="E32" s="106" t="s">
        <v>58</v>
      </c>
      <c r="F32" s="107"/>
      <c r="G32" s="107"/>
      <c r="H32" s="108"/>
      <c r="I32" s="109"/>
      <c r="J32" s="727" t="s">
        <v>70</v>
      </c>
      <c r="K32" s="727"/>
      <c r="L32" s="727"/>
      <c r="M32" s="727"/>
      <c r="N32" s="727"/>
      <c r="O32" s="728"/>
      <c r="P32" s="110">
        <f>SUM(P33:P33)</f>
        <v>152175000</v>
      </c>
      <c r="Q32" s="111">
        <f>SUM(Q33:Q33)</f>
        <v>1.8140906552083298</v>
      </c>
      <c r="R32" s="111">
        <f>SUM(R33)</f>
        <v>0</v>
      </c>
      <c r="S32" s="111">
        <f>Q32*R32/100</f>
        <v>0</v>
      </c>
      <c r="T32" s="121">
        <f t="shared" ref="T32:AF32" si="13">SUM(T33:T33)</f>
        <v>0</v>
      </c>
      <c r="U32" s="121">
        <f t="shared" si="13"/>
        <v>0</v>
      </c>
      <c r="V32" s="121">
        <f t="shared" si="13"/>
        <v>0</v>
      </c>
      <c r="W32" s="121">
        <f t="shared" si="13"/>
        <v>0</v>
      </c>
      <c r="X32" s="121">
        <f t="shared" si="13"/>
        <v>0</v>
      </c>
      <c r="Y32" s="121">
        <f t="shared" si="13"/>
        <v>0</v>
      </c>
      <c r="Z32" s="121">
        <f t="shared" si="13"/>
        <v>0</v>
      </c>
      <c r="AA32" s="121">
        <f t="shared" si="13"/>
        <v>0</v>
      </c>
      <c r="AB32" s="121">
        <f t="shared" si="13"/>
        <v>0</v>
      </c>
      <c r="AC32" s="121">
        <f t="shared" si="13"/>
        <v>0</v>
      </c>
      <c r="AD32" s="121">
        <f t="shared" si="13"/>
        <v>0</v>
      </c>
      <c r="AE32" s="121">
        <f t="shared" si="13"/>
        <v>0</v>
      </c>
      <c r="AF32" s="113">
        <f t="shared" si="13"/>
        <v>0</v>
      </c>
      <c r="AG32" s="114">
        <f>SUM(AG33)</f>
        <v>0</v>
      </c>
      <c r="AH32" s="122">
        <f>SUM(AH33:AH33)</f>
        <v>152175000</v>
      </c>
      <c r="AI32" s="123">
        <f t="shared" si="2"/>
        <v>100</v>
      </c>
      <c r="AJ32" s="124"/>
    </row>
    <row r="33" spans="1:36" s="39" customFormat="1" ht="18" hidden="1" customHeight="1" x14ac:dyDescent="0.35">
      <c r="A33" s="40"/>
      <c r="B33" s="54">
        <v>5</v>
      </c>
      <c r="C33" s="55">
        <v>1</v>
      </c>
      <c r="D33" s="55">
        <v>1</v>
      </c>
      <c r="E33" s="44" t="s">
        <v>58</v>
      </c>
      <c r="F33" s="120">
        <v>26</v>
      </c>
      <c r="G33" s="96"/>
      <c r="H33" s="97"/>
      <c r="I33" s="46"/>
      <c r="J33" s="46"/>
      <c r="K33" s="721" t="s">
        <v>71</v>
      </c>
      <c r="L33" s="721"/>
      <c r="M33" s="721"/>
      <c r="N33" s="721"/>
      <c r="O33" s="722"/>
      <c r="P33" s="66">
        <v>152175000</v>
      </c>
      <c r="Q33" s="69">
        <f>P33/P16*100</f>
        <v>1.8140906552083298</v>
      </c>
      <c r="R33" s="69">
        <f>AF33/P33*100</f>
        <v>0</v>
      </c>
      <c r="S33" s="69">
        <f t="shared" si="9"/>
        <v>0</v>
      </c>
      <c r="T33" s="59">
        <v>0</v>
      </c>
      <c r="U33" s="59">
        <v>0</v>
      </c>
      <c r="V33" s="59"/>
      <c r="W33" s="59"/>
      <c r="X33" s="59"/>
      <c r="Y33" s="59"/>
      <c r="Z33" s="59"/>
      <c r="AA33" s="59"/>
      <c r="AB33" s="59"/>
      <c r="AC33" s="117"/>
      <c r="AD33" s="117"/>
      <c r="AE33" s="117"/>
      <c r="AF33" s="70">
        <f>SUM(T33:AE33)</f>
        <v>0</v>
      </c>
      <c r="AG33" s="118">
        <f t="shared" si="7"/>
        <v>0</v>
      </c>
      <c r="AH33" s="119">
        <f t="shared" si="1"/>
        <v>152175000</v>
      </c>
      <c r="AI33" s="69">
        <f t="shared" si="2"/>
        <v>100</v>
      </c>
      <c r="AJ33" s="52"/>
    </row>
    <row r="34" spans="1:36" s="39" customFormat="1" ht="30" customHeight="1" x14ac:dyDescent="0.35">
      <c r="A34" s="26" t="s">
        <v>107</v>
      </c>
      <c r="B34" s="237">
        <v>5</v>
      </c>
      <c r="C34" s="238">
        <v>2</v>
      </c>
      <c r="D34" s="229"/>
      <c r="E34" s="230"/>
      <c r="F34" s="230"/>
      <c r="G34" s="230"/>
      <c r="H34" s="231"/>
      <c r="I34" s="30"/>
      <c r="J34" s="239" t="s">
        <v>3</v>
      </c>
      <c r="K34" s="30"/>
      <c r="L34" s="30"/>
      <c r="M34" s="30"/>
      <c r="N34" s="30"/>
      <c r="O34" s="31"/>
      <c r="P34" s="32">
        <f>P35+P47+P54+P57+P67+P71+P74+P78+P82</f>
        <v>4808521900</v>
      </c>
      <c r="Q34" s="240">
        <f>Q35+Q47+Q54+Q57+Q67+Q71+Q74+Q78+Q82</f>
        <v>57.322783927416474</v>
      </c>
      <c r="R34" s="241">
        <f>AF34/P34*100</f>
        <v>5.5601219160507513</v>
      </c>
      <c r="S34" s="241">
        <f>Q34*R34/100</f>
        <v>3.187216672038701</v>
      </c>
      <c r="T34" s="32">
        <f t="shared" ref="T34:AF34" si="14">T35+T47+T54+T57+T67+T71+T74+T78+T82</f>
        <v>42331000</v>
      </c>
      <c r="U34" s="32">
        <f t="shared" si="14"/>
        <v>225028680</v>
      </c>
      <c r="V34" s="32">
        <f t="shared" si="14"/>
        <v>0</v>
      </c>
      <c r="W34" s="32">
        <f t="shared" si="14"/>
        <v>0</v>
      </c>
      <c r="X34" s="32">
        <f t="shared" si="14"/>
        <v>0</v>
      </c>
      <c r="Y34" s="32">
        <f t="shared" si="14"/>
        <v>0</v>
      </c>
      <c r="Z34" s="32">
        <f t="shared" si="14"/>
        <v>0</v>
      </c>
      <c r="AA34" s="32">
        <f t="shared" si="14"/>
        <v>0</v>
      </c>
      <c r="AB34" s="32">
        <f t="shared" si="14"/>
        <v>0</v>
      </c>
      <c r="AC34" s="32">
        <f t="shared" si="14"/>
        <v>0</v>
      </c>
      <c r="AD34" s="32">
        <f t="shared" si="14"/>
        <v>0</v>
      </c>
      <c r="AE34" s="32">
        <f t="shared" si="14"/>
        <v>0</v>
      </c>
      <c r="AF34" s="32">
        <f t="shared" si="14"/>
        <v>267359680</v>
      </c>
      <c r="AG34" s="235">
        <f>AF34/P34*100</f>
        <v>5.5601219160507513</v>
      </c>
      <c r="AH34" s="242">
        <f>P34-AF34</f>
        <v>4541162220</v>
      </c>
      <c r="AI34" s="232">
        <f>AH34/P34*100</f>
        <v>94.439878083949253</v>
      </c>
      <c r="AJ34" s="38"/>
    </row>
    <row r="35" spans="1:36" s="125" customFormat="1" ht="25" customHeight="1" x14ac:dyDescent="0.35">
      <c r="A35" s="306" t="s">
        <v>18</v>
      </c>
      <c r="B35" s="307">
        <v>1</v>
      </c>
      <c r="C35" s="308" t="s">
        <v>47</v>
      </c>
      <c r="D35" s="309">
        <v>12</v>
      </c>
      <c r="E35" s="308" t="s">
        <v>44</v>
      </c>
      <c r="F35" s="308" t="s">
        <v>44</v>
      </c>
      <c r="G35" s="308"/>
      <c r="H35" s="310"/>
      <c r="I35" s="311"/>
      <c r="J35" s="731" t="s">
        <v>72</v>
      </c>
      <c r="K35" s="731"/>
      <c r="L35" s="731"/>
      <c r="M35" s="731"/>
      <c r="N35" s="731"/>
      <c r="O35" s="732"/>
      <c r="P35" s="312">
        <f>SUM(P36:P46)</f>
        <v>1321404900</v>
      </c>
      <c r="Q35" s="313">
        <f>SUM(Q36:Q46)</f>
        <v>15.752576184238523</v>
      </c>
      <c r="R35" s="313">
        <f>AF35/P35*100</f>
        <v>8.9316817275310552</v>
      </c>
      <c r="S35" s="313">
        <f>Q35*R35/100</f>
        <v>1.4069699686630408</v>
      </c>
      <c r="T35" s="314">
        <f>SUM(T36:T46)</f>
        <v>7000000</v>
      </c>
      <c r="U35" s="315">
        <f>SUM(U36:U46)</f>
        <v>111023680</v>
      </c>
      <c r="V35" s="314">
        <f t="shared" ref="V35:AC35" si="15">SUM(V36:V46)</f>
        <v>0</v>
      </c>
      <c r="W35" s="314">
        <f t="shared" si="15"/>
        <v>0</v>
      </c>
      <c r="X35" s="315">
        <f t="shared" si="15"/>
        <v>0</v>
      </c>
      <c r="Y35" s="315">
        <f t="shared" si="15"/>
        <v>0</v>
      </c>
      <c r="Z35" s="315">
        <f t="shared" si="15"/>
        <v>0</v>
      </c>
      <c r="AA35" s="315">
        <f t="shared" si="15"/>
        <v>0</v>
      </c>
      <c r="AB35" s="315">
        <f t="shared" si="15"/>
        <v>0</v>
      </c>
      <c r="AC35" s="315">
        <f t="shared" si="15"/>
        <v>0</v>
      </c>
      <c r="AD35" s="315">
        <f>SUM(AD36:AD45)</f>
        <v>0</v>
      </c>
      <c r="AE35" s="315">
        <f>SUM(AE36:AE45)</f>
        <v>0</v>
      </c>
      <c r="AF35" s="315">
        <f>SUM(AF36:AF46)</f>
        <v>118023680</v>
      </c>
      <c r="AG35" s="316">
        <f t="shared" ref="AG35:AG45" si="16">AF35/P35*100</f>
        <v>8.9316817275310552</v>
      </c>
      <c r="AH35" s="317">
        <f>P35-AF35</f>
        <v>1203381220</v>
      </c>
      <c r="AI35" s="318">
        <f>AH35/P35*100</f>
        <v>91.068318272468957</v>
      </c>
      <c r="AJ35" s="319"/>
    </row>
    <row r="36" spans="1:36" s="64" customFormat="1" ht="18" hidden="1" customHeight="1" x14ac:dyDescent="0.35">
      <c r="A36" s="204">
        <v>1</v>
      </c>
      <c r="B36" s="320">
        <v>1</v>
      </c>
      <c r="C36" s="321" t="s">
        <v>47</v>
      </c>
      <c r="D36" s="322">
        <v>12</v>
      </c>
      <c r="E36" s="321" t="s">
        <v>44</v>
      </c>
      <c r="F36" s="321" t="s">
        <v>44</v>
      </c>
      <c r="G36" s="321" t="s">
        <v>73</v>
      </c>
      <c r="H36" s="323"/>
      <c r="I36" s="324"/>
      <c r="J36" s="322" t="s">
        <v>74</v>
      </c>
      <c r="K36" s="729" t="s">
        <v>75</v>
      </c>
      <c r="L36" s="729"/>
      <c r="M36" s="729"/>
      <c r="N36" s="729"/>
      <c r="O36" s="730"/>
      <c r="P36" s="325">
        <v>13500000</v>
      </c>
      <c r="Q36" s="326">
        <f>P36/P16*100</f>
        <v>0.16093460716485922</v>
      </c>
      <c r="R36" s="327">
        <f t="shared" ref="R36:R45" si="17">AF36/P36*100</f>
        <v>5.9259259259259265</v>
      </c>
      <c r="S36" s="326">
        <f t="shared" ref="S36:S44" si="18">Q36*R36/100</f>
        <v>9.5368656097694366E-3</v>
      </c>
      <c r="T36" s="328">
        <v>0</v>
      </c>
      <c r="U36" s="328">
        <v>800000</v>
      </c>
      <c r="V36" s="328"/>
      <c r="W36" s="328"/>
      <c r="X36" s="329"/>
      <c r="Y36" s="329"/>
      <c r="Z36" s="329"/>
      <c r="AA36" s="329"/>
      <c r="AB36" s="329"/>
      <c r="AC36" s="329"/>
      <c r="AD36" s="329"/>
      <c r="AE36" s="329"/>
      <c r="AF36" s="329">
        <f>SUM(T36:AE36)</f>
        <v>800000</v>
      </c>
      <c r="AG36" s="330">
        <f t="shared" si="16"/>
        <v>5.9259259259259265</v>
      </c>
      <c r="AH36" s="331">
        <f>P36-AF36</f>
        <v>12700000</v>
      </c>
      <c r="AI36" s="332">
        <f>AH36/P36*100</f>
        <v>94.074074074074076</v>
      </c>
      <c r="AJ36" s="333"/>
    </row>
    <row r="37" spans="1:36" s="64" customFormat="1" ht="18" hidden="1" customHeight="1" x14ac:dyDescent="0.35">
      <c r="A37" s="204">
        <v>2</v>
      </c>
      <c r="B37" s="320">
        <v>1</v>
      </c>
      <c r="C37" s="321" t="s">
        <v>47</v>
      </c>
      <c r="D37" s="322">
        <v>12</v>
      </c>
      <c r="E37" s="321" t="s">
        <v>44</v>
      </c>
      <c r="F37" s="321" t="s">
        <v>44</v>
      </c>
      <c r="G37" s="321" t="s">
        <v>76</v>
      </c>
      <c r="H37" s="323"/>
      <c r="I37" s="324"/>
      <c r="J37" s="322" t="s">
        <v>74</v>
      </c>
      <c r="K37" s="729" t="s">
        <v>77</v>
      </c>
      <c r="L37" s="729"/>
      <c r="M37" s="729"/>
      <c r="N37" s="729"/>
      <c r="O37" s="730"/>
      <c r="P37" s="325">
        <v>456700000</v>
      </c>
      <c r="Q37" s="326">
        <f>P37/P16*100</f>
        <v>5.4443581549771265</v>
      </c>
      <c r="R37" s="327">
        <f>AF37/P37*100</f>
        <v>14.266844755857235</v>
      </c>
      <c r="S37" s="326">
        <f t="shared" si="18"/>
        <v>0.77673812592343994</v>
      </c>
      <c r="T37" s="328">
        <v>0</v>
      </c>
      <c r="U37" s="328">
        <v>65156680</v>
      </c>
      <c r="V37" s="328"/>
      <c r="W37" s="328"/>
      <c r="X37" s="329"/>
      <c r="Y37" s="329"/>
      <c r="Z37" s="329"/>
      <c r="AA37" s="329"/>
      <c r="AB37" s="329"/>
      <c r="AC37" s="329"/>
      <c r="AD37" s="329"/>
      <c r="AE37" s="329"/>
      <c r="AF37" s="329">
        <f>SUM(T37:AE37)</f>
        <v>65156680</v>
      </c>
      <c r="AG37" s="330">
        <f t="shared" si="16"/>
        <v>14.266844755857235</v>
      </c>
      <c r="AH37" s="331">
        <f t="shared" ref="AH37:AH45" si="19">P37-AF37</f>
        <v>391543320</v>
      </c>
      <c r="AI37" s="332">
        <f t="shared" ref="AI37:AI46" si="20">AH37/P37*100</f>
        <v>85.733155244142765</v>
      </c>
      <c r="AJ37" s="333"/>
    </row>
    <row r="38" spans="1:36" s="64" customFormat="1" ht="18" hidden="1" customHeight="1" x14ac:dyDescent="0.35">
      <c r="A38" s="204">
        <v>3</v>
      </c>
      <c r="B38" s="320">
        <v>1</v>
      </c>
      <c r="C38" s="321" t="s">
        <v>47</v>
      </c>
      <c r="D38" s="322">
        <v>12</v>
      </c>
      <c r="E38" s="321" t="s">
        <v>44</v>
      </c>
      <c r="F38" s="321" t="s">
        <v>44</v>
      </c>
      <c r="G38" s="321" t="s">
        <v>116</v>
      </c>
      <c r="H38" s="323"/>
      <c r="I38" s="324"/>
      <c r="J38" s="322" t="s">
        <v>74</v>
      </c>
      <c r="K38" s="334" t="s">
        <v>163</v>
      </c>
      <c r="L38" s="215"/>
      <c r="M38" s="215"/>
      <c r="N38" s="215"/>
      <c r="O38" s="216"/>
      <c r="P38" s="325">
        <v>45800000</v>
      </c>
      <c r="Q38" s="326">
        <f>P38/P16*100</f>
        <v>0.54598555615930022</v>
      </c>
      <c r="R38" s="327">
        <f>AF38/P38*100</f>
        <v>0</v>
      </c>
      <c r="S38" s="326">
        <f>Q38*R38/100</f>
        <v>0</v>
      </c>
      <c r="T38" s="328"/>
      <c r="U38" s="328"/>
      <c r="V38" s="328"/>
      <c r="W38" s="328"/>
      <c r="X38" s="329"/>
      <c r="Y38" s="329"/>
      <c r="Z38" s="329"/>
      <c r="AA38" s="329"/>
      <c r="AB38" s="329"/>
      <c r="AC38" s="329"/>
      <c r="AD38" s="329"/>
      <c r="AE38" s="329"/>
      <c r="AF38" s="329">
        <f>SUM(T38:AE38)</f>
        <v>0</v>
      </c>
      <c r="AG38" s="330">
        <f t="shared" si="16"/>
        <v>0</v>
      </c>
      <c r="AH38" s="331">
        <f t="shared" si="19"/>
        <v>45800000</v>
      </c>
      <c r="AI38" s="332">
        <f t="shared" si="20"/>
        <v>100</v>
      </c>
      <c r="AJ38" s="333"/>
    </row>
    <row r="39" spans="1:36" s="64" customFormat="1" ht="18" hidden="1" customHeight="1" x14ac:dyDescent="0.35">
      <c r="A39" s="204">
        <v>4</v>
      </c>
      <c r="B39" s="320">
        <v>1</v>
      </c>
      <c r="C39" s="321" t="s">
        <v>47</v>
      </c>
      <c r="D39" s="322">
        <v>12</v>
      </c>
      <c r="E39" s="321" t="s">
        <v>44</v>
      </c>
      <c r="F39" s="321" t="s">
        <v>44</v>
      </c>
      <c r="G39" s="321" t="s">
        <v>78</v>
      </c>
      <c r="H39" s="323"/>
      <c r="I39" s="324"/>
      <c r="J39" s="322" t="s">
        <v>74</v>
      </c>
      <c r="K39" s="729" t="s">
        <v>79</v>
      </c>
      <c r="L39" s="729"/>
      <c r="M39" s="729"/>
      <c r="N39" s="729"/>
      <c r="O39" s="730"/>
      <c r="P39" s="325">
        <v>142800000</v>
      </c>
      <c r="Q39" s="326">
        <f>P39/P16*100</f>
        <v>1.7023305113438441</v>
      </c>
      <c r="R39" s="327">
        <f t="shared" si="17"/>
        <v>5.6330532212885158</v>
      </c>
      <c r="S39" s="326">
        <f t="shared" si="18"/>
        <v>9.5893183706231663E-2</v>
      </c>
      <c r="T39" s="328">
        <v>0</v>
      </c>
      <c r="U39" s="328">
        <v>8044000</v>
      </c>
      <c r="V39" s="328"/>
      <c r="W39" s="328"/>
      <c r="X39" s="329"/>
      <c r="Y39" s="329"/>
      <c r="Z39" s="329"/>
      <c r="AA39" s="329"/>
      <c r="AB39" s="329"/>
      <c r="AC39" s="329"/>
      <c r="AD39" s="329"/>
      <c r="AE39" s="329"/>
      <c r="AF39" s="329">
        <f t="shared" ref="AF39:AF45" si="21">SUM(T39:AE39)</f>
        <v>8044000</v>
      </c>
      <c r="AG39" s="330">
        <f t="shared" si="16"/>
        <v>5.6330532212885158</v>
      </c>
      <c r="AH39" s="331">
        <f>P39-AF39</f>
        <v>134756000</v>
      </c>
      <c r="AI39" s="332">
        <f t="shared" si="20"/>
        <v>94.36694677871148</v>
      </c>
      <c r="AJ39" s="333"/>
    </row>
    <row r="40" spans="1:36" s="64" customFormat="1" ht="18" hidden="1" customHeight="1" x14ac:dyDescent="0.35">
      <c r="A40" s="204">
        <v>5</v>
      </c>
      <c r="B40" s="320">
        <v>1</v>
      </c>
      <c r="C40" s="321" t="s">
        <v>47</v>
      </c>
      <c r="D40" s="322">
        <v>12</v>
      </c>
      <c r="E40" s="321" t="s">
        <v>44</v>
      </c>
      <c r="F40" s="321" t="s">
        <v>44</v>
      </c>
      <c r="G40" s="321" t="s">
        <v>80</v>
      </c>
      <c r="H40" s="323"/>
      <c r="I40" s="324"/>
      <c r="J40" s="322" t="s">
        <v>74</v>
      </c>
      <c r="K40" s="729" t="s">
        <v>81</v>
      </c>
      <c r="L40" s="729"/>
      <c r="M40" s="729"/>
      <c r="N40" s="729"/>
      <c r="O40" s="730"/>
      <c r="P40" s="325">
        <v>30728000</v>
      </c>
      <c r="Q40" s="326">
        <f>P40/P16*100</f>
        <v>0.36631100807124406</v>
      </c>
      <c r="R40" s="327">
        <f t="shared" si="17"/>
        <v>22.780525904712317</v>
      </c>
      <c r="S40" s="326">
        <f>Q40*R40/100</f>
        <v>8.3447574085482576E-2</v>
      </c>
      <c r="T40" s="328">
        <v>7000000</v>
      </c>
      <c r="U40" s="328">
        <v>0</v>
      </c>
      <c r="V40" s="328"/>
      <c r="W40" s="328"/>
      <c r="X40" s="329"/>
      <c r="Y40" s="329"/>
      <c r="Z40" s="329"/>
      <c r="AA40" s="329"/>
      <c r="AB40" s="329"/>
      <c r="AC40" s="329"/>
      <c r="AD40" s="329"/>
      <c r="AE40" s="329"/>
      <c r="AF40" s="329">
        <f>SUM(T40:AE40)</f>
        <v>7000000</v>
      </c>
      <c r="AG40" s="330">
        <f t="shared" si="16"/>
        <v>22.780525904712317</v>
      </c>
      <c r="AH40" s="331">
        <f t="shared" si="19"/>
        <v>23728000</v>
      </c>
      <c r="AI40" s="332">
        <f t="shared" si="20"/>
        <v>77.219474095287694</v>
      </c>
      <c r="AJ40" s="333"/>
    </row>
    <row r="41" spans="1:36" s="64" customFormat="1" ht="18" hidden="1" customHeight="1" x14ac:dyDescent="0.35">
      <c r="A41" s="204">
        <v>6</v>
      </c>
      <c r="B41" s="320">
        <v>1</v>
      </c>
      <c r="C41" s="321" t="s">
        <v>47</v>
      </c>
      <c r="D41" s="322">
        <v>12</v>
      </c>
      <c r="E41" s="321" t="s">
        <v>44</v>
      </c>
      <c r="F41" s="321" t="s">
        <v>44</v>
      </c>
      <c r="G41" s="321" t="s">
        <v>82</v>
      </c>
      <c r="H41" s="323"/>
      <c r="I41" s="324"/>
      <c r="J41" s="322" t="s">
        <v>74</v>
      </c>
      <c r="K41" s="729" t="s">
        <v>83</v>
      </c>
      <c r="L41" s="729"/>
      <c r="M41" s="729"/>
      <c r="N41" s="729"/>
      <c r="O41" s="730"/>
      <c r="P41" s="325">
        <v>143525000</v>
      </c>
      <c r="Q41" s="326">
        <f>P41/P16*100</f>
        <v>1.710973295802698</v>
      </c>
      <c r="R41" s="327">
        <f t="shared" si="17"/>
        <v>0</v>
      </c>
      <c r="S41" s="326">
        <f t="shared" si="18"/>
        <v>0</v>
      </c>
      <c r="T41" s="328">
        <v>0</v>
      </c>
      <c r="U41" s="328">
        <v>0</v>
      </c>
      <c r="V41" s="328"/>
      <c r="W41" s="328"/>
      <c r="X41" s="329"/>
      <c r="Y41" s="329"/>
      <c r="Z41" s="329"/>
      <c r="AA41" s="329"/>
      <c r="AB41" s="329"/>
      <c r="AC41" s="329"/>
      <c r="AD41" s="329"/>
      <c r="AE41" s="329"/>
      <c r="AF41" s="329">
        <f t="shared" si="21"/>
        <v>0</v>
      </c>
      <c r="AG41" s="330">
        <f t="shared" si="16"/>
        <v>0</v>
      </c>
      <c r="AH41" s="331">
        <f t="shared" si="19"/>
        <v>143525000</v>
      </c>
      <c r="AI41" s="332">
        <f t="shared" si="20"/>
        <v>100</v>
      </c>
      <c r="AJ41" s="333"/>
    </row>
    <row r="42" spans="1:36" s="64" customFormat="1" ht="18" hidden="1" customHeight="1" x14ac:dyDescent="0.35">
      <c r="A42" s="204">
        <v>7</v>
      </c>
      <c r="B42" s="320">
        <v>1</v>
      </c>
      <c r="C42" s="321" t="s">
        <v>47</v>
      </c>
      <c r="D42" s="322">
        <v>12</v>
      </c>
      <c r="E42" s="321" t="s">
        <v>44</v>
      </c>
      <c r="F42" s="321" t="s">
        <v>44</v>
      </c>
      <c r="G42" s="321" t="s">
        <v>84</v>
      </c>
      <c r="H42" s="323"/>
      <c r="I42" s="324"/>
      <c r="J42" s="322" t="s">
        <v>74</v>
      </c>
      <c r="K42" s="729" t="s">
        <v>85</v>
      </c>
      <c r="L42" s="729"/>
      <c r="M42" s="729"/>
      <c r="N42" s="729"/>
      <c r="O42" s="730"/>
      <c r="P42" s="325">
        <v>52000000</v>
      </c>
      <c r="Q42" s="326">
        <f>P42/P16*100</f>
        <v>0.61989626463501335</v>
      </c>
      <c r="R42" s="327">
        <f t="shared" si="17"/>
        <v>0</v>
      </c>
      <c r="S42" s="326">
        <f t="shared" si="18"/>
        <v>0</v>
      </c>
      <c r="T42" s="328">
        <v>0</v>
      </c>
      <c r="U42" s="328">
        <v>0</v>
      </c>
      <c r="V42" s="328"/>
      <c r="W42" s="328"/>
      <c r="X42" s="329"/>
      <c r="Y42" s="329"/>
      <c r="Z42" s="329"/>
      <c r="AA42" s="329"/>
      <c r="AB42" s="329"/>
      <c r="AC42" s="329"/>
      <c r="AD42" s="329"/>
      <c r="AE42" s="329"/>
      <c r="AF42" s="329">
        <f t="shared" si="21"/>
        <v>0</v>
      </c>
      <c r="AG42" s="330">
        <f t="shared" si="16"/>
        <v>0</v>
      </c>
      <c r="AH42" s="331">
        <f t="shared" si="19"/>
        <v>52000000</v>
      </c>
      <c r="AI42" s="332">
        <f t="shared" si="20"/>
        <v>100</v>
      </c>
      <c r="AJ42" s="333"/>
    </row>
    <row r="43" spans="1:36" s="64" customFormat="1" ht="18" hidden="1" customHeight="1" x14ac:dyDescent="0.35">
      <c r="A43" s="204">
        <v>8</v>
      </c>
      <c r="B43" s="320">
        <v>1</v>
      </c>
      <c r="C43" s="321" t="s">
        <v>47</v>
      </c>
      <c r="D43" s="322">
        <v>12</v>
      </c>
      <c r="E43" s="321" t="s">
        <v>44</v>
      </c>
      <c r="F43" s="321" t="s">
        <v>44</v>
      </c>
      <c r="G43" s="321" t="s">
        <v>86</v>
      </c>
      <c r="H43" s="323"/>
      <c r="I43" s="324"/>
      <c r="J43" s="322" t="s">
        <v>74</v>
      </c>
      <c r="K43" s="729" t="s">
        <v>87</v>
      </c>
      <c r="L43" s="729"/>
      <c r="M43" s="729"/>
      <c r="N43" s="729"/>
      <c r="O43" s="730"/>
      <c r="P43" s="325">
        <v>24000000</v>
      </c>
      <c r="Q43" s="326">
        <f>P43/P16*100</f>
        <v>0.2861059682930831</v>
      </c>
      <c r="R43" s="327">
        <f t="shared" si="17"/>
        <v>9.0416666666666679</v>
      </c>
      <c r="S43" s="326">
        <f t="shared" si="18"/>
        <v>2.58687479664996E-2</v>
      </c>
      <c r="T43" s="328">
        <v>0</v>
      </c>
      <c r="U43" s="328">
        <v>2170000</v>
      </c>
      <c r="V43" s="328"/>
      <c r="W43" s="328"/>
      <c r="X43" s="329"/>
      <c r="Y43" s="329"/>
      <c r="Z43" s="329"/>
      <c r="AA43" s="329"/>
      <c r="AB43" s="329"/>
      <c r="AC43" s="329"/>
      <c r="AD43" s="329"/>
      <c r="AE43" s="329"/>
      <c r="AF43" s="329">
        <f t="shared" si="21"/>
        <v>2170000</v>
      </c>
      <c r="AG43" s="330">
        <f t="shared" si="16"/>
        <v>9.0416666666666679</v>
      </c>
      <c r="AH43" s="331">
        <f t="shared" si="19"/>
        <v>21830000</v>
      </c>
      <c r="AI43" s="332">
        <f t="shared" si="20"/>
        <v>90.958333333333329</v>
      </c>
      <c r="AJ43" s="333"/>
    </row>
    <row r="44" spans="1:36" s="64" customFormat="1" ht="18" hidden="1" customHeight="1" x14ac:dyDescent="0.35">
      <c r="A44" s="204">
        <v>9</v>
      </c>
      <c r="B44" s="320">
        <v>1</v>
      </c>
      <c r="C44" s="321" t="s">
        <v>47</v>
      </c>
      <c r="D44" s="322">
        <v>12</v>
      </c>
      <c r="E44" s="321" t="s">
        <v>44</v>
      </c>
      <c r="F44" s="321" t="s">
        <v>44</v>
      </c>
      <c r="G44" s="321" t="s">
        <v>88</v>
      </c>
      <c r="H44" s="323"/>
      <c r="I44" s="324"/>
      <c r="J44" s="322" t="s">
        <v>74</v>
      </c>
      <c r="K44" s="729" t="s">
        <v>89</v>
      </c>
      <c r="L44" s="729"/>
      <c r="M44" s="729"/>
      <c r="N44" s="729"/>
      <c r="O44" s="730"/>
      <c r="P44" s="325">
        <v>200000000</v>
      </c>
      <c r="Q44" s="326">
        <f>P44/P16*100</f>
        <v>2.3842164024423589</v>
      </c>
      <c r="R44" s="327">
        <f t="shared" si="17"/>
        <v>17.426500000000001</v>
      </c>
      <c r="S44" s="326">
        <f t="shared" si="18"/>
        <v>0.41548547137161768</v>
      </c>
      <c r="T44" s="328">
        <v>0</v>
      </c>
      <c r="U44" s="328">
        <v>34853000</v>
      </c>
      <c r="V44" s="328"/>
      <c r="W44" s="328"/>
      <c r="X44" s="329"/>
      <c r="Y44" s="329"/>
      <c r="Z44" s="329"/>
      <c r="AA44" s="329"/>
      <c r="AB44" s="329"/>
      <c r="AC44" s="329"/>
      <c r="AD44" s="329"/>
      <c r="AE44" s="329"/>
      <c r="AF44" s="329">
        <f t="shared" si="21"/>
        <v>34853000</v>
      </c>
      <c r="AG44" s="330">
        <f t="shared" si="16"/>
        <v>17.426500000000001</v>
      </c>
      <c r="AH44" s="331">
        <f t="shared" si="19"/>
        <v>165147000</v>
      </c>
      <c r="AI44" s="332">
        <f t="shared" si="20"/>
        <v>82.573499999999996</v>
      </c>
      <c r="AJ44" s="333"/>
    </row>
    <row r="45" spans="1:36" s="64" customFormat="1" ht="18" hidden="1" customHeight="1" x14ac:dyDescent="0.35">
      <c r="A45" s="204">
        <v>10</v>
      </c>
      <c r="B45" s="320">
        <v>1</v>
      </c>
      <c r="C45" s="321" t="s">
        <v>47</v>
      </c>
      <c r="D45" s="322">
        <v>12</v>
      </c>
      <c r="E45" s="321" t="s">
        <v>44</v>
      </c>
      <c r="F45" s="321" t="s">
        <v>44</v>
      </c>
      <c r="G45" s="321" t="s">
        <v>90</v>
      </c>
      <c r="H45" s="323"/>
      <c r="I45" s="324"/>
      <c r="J45" s="322" t="s">
        <v>74</v>
      </c>
      <c r="K45" s="729" t="s">
        <v>91</v>
      </c>
      <c r="L45" s="729"/>
      <c r="M45" s="729"/>
      <c r="N45" s="729"/>
      <c r="O45" s="730"/>
      <c r="P45" s="325">
        <v>25151900</v>
      </c>
      <c r="Q45" s="326">
        <f>P45/P16*100</f>
        <v>0.29983786266294987</v>
      </c>
      <c r="R45" s="327">
        <f t="shared" si="17"/>
        <v>0</v>
      </c>
      <c r="S45" s="326">
        <f>Q45*R45/100</f>
        <v>0</v>
      </c>
      <c r="T45" s="328">
        <v>0</v>
      </c>
      <c r="U45" s="328">
        <v>0</v>
      </c>
      <c r="V45" s="328"/>
      <c r="W45" s="328"/>
      <c r="X45" s="329"/>
      <c r="Y45" s="329"/>
      <c r="Z45" s="329"/>
      <c r="AA45" s="329"/>
      <c r="AB45" s="329"/>
      <c r="AC45" s="329"/>
      <c r="AD45" s="329"/>
      <c r="AE45" s="329"/>
      <c r="AF45" s="329">
        <f t="shared" si="21"/>
        <v>0</v>
      </c>
      <c r="AG45" s="330">
        <f t="shared" si="16"/>
        <v>0</v>
      </c>
      <c r="AH45" s="331">
        <f t="shared" si="19"/>
        <v>25151900</v>
      </c>
      <c r="AI45" s="332">
        <f t="shared" si="20"/>
        <v>100</v>
      </c>
      <c r="AJ45" s="333"/>
    </row>
    <row r="46" spans="1:36" s="94" customFormat="1" ht="18" hidden="1" customHeight="1" x14ac:dyDescent="0.35">
      <c r="A46" s="204">
        <v>11</v>
      </c>
      <c r="B46" s="320">
        <v>1</v>
      </c>
      <c r="C46" s="321" t="s">
        <v>47</v>
      </c>
      <c r="D46" s="322">
        <v>12</v>
      </c>
      <c r="E46" s="321" t="s">
        <v>44</v>
      </c>
      <c r="F46" s="321" t="s">
        <v>44</v>
      </c>
      <c r="G46" s="321" t="s">
        <v>92</v>
      </c>
      <c r="H46" s="335"/>
      <c r="I46" s="324"/>
      <c r="J46" s="322" t="s">
        <v>74</v>
      </c>
      <c r="K46" s="729" t="s">
        <v>93</v>
      </c>
      <c r="L46" s="729"/>
      <c r="M46" s="729"/>
      <c r="N46" s="729"/>
      <c r="O46" s="730"/>
      <c r="P46" s="325">
        <v>187200000</v>
      </c>
      <c r="Q46" s="326">
        <f>P46/P16*100</f>
        <v>2.2316265526860479</v>
      </c>
      <c r="R46" s="327">
        <f>AF46/P46*100</f>
        <v>0</v>
      </c>
      <c r="S46" s="326">
        <f>Q46*R46/100</f>
        <v>0</v>
      </c>
      <c r="T46" s="328">
        <v>0</v>
      </c>
      <c r="U46" s="328">
        <v>0</v>
      </c>
      <c r="V46" s="328"/>
      <c r="W46" s="328"/>
      <c r="X46" s="329"/>
      <c r="Y46" s="329"/>
      <c r="Z46" s="329"/>
      <c r="AA46" s="329"/>
      <c r="AB46" s="329"/>
      <c r="AC46" s="329"/>
      <c r="AD46" s="329"/>
      <c r="AE46" s="329"/>
      <c r="AF46" s="329">
        <f>SUM(T46:AE46)</f>
        <v>0</v>
      </c>
      <c r="AG46" s="330">
        <f>AF46/P46*100</f>
        <v>0</v>
      </c>
      <c r="AH46" s="331">
        <f>P46-AF46</f>
        <v>187200000</v>
      </c>
      <c r="AI46" s="332">
        <f t="shared" si="20"/>
        <v>100</v>
      </c>
      <c r="AJ46" s="333"/>
    </row>
    <row r="47" spans="1:36" s="125" customFormat="1" ht="25" customHeight="1" x14ac:dyDescent="0.35">
      <c r="A47" s="306" t="s">
        <v>12</v>
      </c>
      <c r="B47" s="307">
        <v>1</v>
      </c>
      <c r="C47" s="308" t="s">
        <v>47</v>
      </c>
      <c r="D47" s="309">
        <v>12</v>
      </c>
      <c r="E47" s="308" t="s">
        <v>44</v>
      </c>
      <c r="F47" s="308" t="s">
        <v>47</v>
      </c>
      <c r="G47" s="308"/>
      <c r="H47" s="336"/>
      <c r="I47" s="311"/>
      <c r="J47" s="731" t="s">
        <v>94</v>
      </c>
      <c r="K47" s="731"/>
      <c r="L47" s="731"/>
      <c r="M47" s="731"/>
      <c r="N47" s="731"/>
      <c r="O47" s="732"/>
      <c r="P47" s="312">
        <f>SUM(P48:P53)</f>
        <v>1340305000</v>
      </c>
      <c r="Q47" s="313">
        <f>SUM(Q48:Q53)</f>
        <v>15.977885826377529</v>
      </c>
      <c r="R47" s="313">
        <f t="shared" ref="R47:R53" si="22">AF47/P47*100</f>
        <v>0.9699284864265969</v>
      </c>
      <c r="S47" s="313">
        <f t="shared" ref="S47:S53" si="23">Q47*R47/100</f>
        <v>0.15497406615875334</v>
      </c>
      <c r="T47" s="337">
        <f>SUM(T48:T53)</f>
        <v>0</v>
      </c>
      <c r="U47" s="337">
        <f>SUM(U48:U53)</f>
        <v>13000000</v>
      </c>
      <c r="V47" s="337">
        <f t="shared" ref="V47:AE47" si="24">SUM(V48:V53)</f>
        <v>0</v>
      </c>
      <c r="W47" s="337">
        <f t="shared" si="24"/>
        <v>0</v>
      </c>
      <c r="X47" s="338">
        <f t="shared" si="24"/>
        <v>0</v>
      </c>
      <c r="Y47" s="338">
        <f t="shared" si="24"/>
        <v>0</v>
      </c>
      <c r="Z47" s="338">
        <f t="shared" si="24"/>
        <v>0</v>
      </c>
      <c r="AA47" s="338">
        <f t="shared" si="24"/>
        <v>0</v>
      </c>
      <c r="AB47" s="338">
        <f t="shared" si="24"/>
        <v>0</v>
      </c>
      <c r="AC47" s="338">
        <f t="shared" si="24"/>
        <v>0</v>
      </c>
      <c r="AD47" s="338">
        <f t="shared" si="24"/>
        <v>0</v>
      </c>
      <c r="AE47" s="338">
        <f t="shared" si="24"/>
        <v>0</v>
      </c>
      <c r="AF47" s="338">
        <f>SUM(AF48:AF53)</f>
        <v>13000000</v>
      </c>
      <c r="AG47" s="316">
        <f t="shared" ref="AG47:AG53" si="25">AF47/P47*100</f>
        <v>0.9699284864265969</v>
      </c>
      <c r="AH47" s="317">
        <f>P47-AF47</f>
        <v>1327305000</v>
      </c>
      <c r="AI47" s="313">
        <f>AH47/P47*100</f>
        <v>99.030071513573404</v>
      </c>
      <c r="AJ47" s="339"/>
    </row>
    <row r="48" spans="1:36" s="125" customFormat="1" ht="18" hidden="1" customHeight="1" x14ac:dyDescent="0.35">
      <c r="A48" s="204">
        <v>1</v>
      </c>
      <c r="B48" s="320">
        <f t="shared" ref="B48:F53" si="26">B47</f>
        <v>1</v>
      </c>
      <c r="C48" s="322" t="str">
        <f t="shared" si="26"/>
        <v>02</v>
      </c>
      <c r="D48" s="322">
        <f t="shared" si="26"/>
        <v>12</v>
      </c>
      <c r="E48" s="322" t="str">
        <f t="shared" si="26"/>
        <v>01</v>
      </c>
      <c r="F48" s="322" t="str">
        <f t="shared" si="26"/>
        <v>02</v>
      </c>
      <c r="G48" s="321" t="s">
        <v>95</v>
      </c>
      <c r="H48" s="340"/>
      <c r="I48" s="341"/>
      <c r="J48" s="341" t="s">
        <v>74</v>
      </c>
      <c r="K48" s="729" t="s">
        <v>96</v>
      </c>
      <c r="L48" s="729"/>
      <c r="M48" s="729"/>
      <c r="N48" s="729"/>
      <c r="O48" s="730"/>
      <c r="P48" s="342">
        <v>371485000</v>
      </c>
      <c r="Q48" s="327">
        <f>P48/P16*100</f>
        <v>4.428503151306499</v>
      </c>
      <c r="R48" s="327">
        <f t="shared" si="22"/>
        <v>0</v>
      </c>
      <c r="S48" s="326">
        <f>Q48*R48/100</f>
        <v>0</v>
      </c>
      <c r="T48" s="343">
        <v>0</v>
      </c>
      <c r="U48" s="343">
        <v>0</v>
      </c>
      <c r="V48" s="343"/>
      <c r="W48" s="343"/>
      <c r="X48" s="343"/>
      <c r="Y48" s="343"/>
      <c r="Z48" s="343"/>
      <c r="AA48" s="343"/>
      <c r="AB48" s="343"/>
      <c r="AC48" s="343"/>
      <c r="AD48" s="343"/>
      <c r="AE48" s="328"/>
      <c r="AF48" s="344">
        <f>SUM(T48:AE48)</f>
        <v>0</v>
      </c>
      <c r="AG48" s="345">
        <f>AF48/P48*100</f>
        <v>0</v>
      </c>
      <c r="AH48" s="346">
        <f t="shared" ref="AH48:AH53" si="27">P48-AF48</f>
        <v>371485000</v>
      </c>
      <c r="AI48" s="326">
        <f>AH48/P48*100</f>
        <v>100</v>
      </c>
      <c r="AJ48" s="347"/>
    </row>
    <row r="49" spans="1:36" s="64" customFormat="1" ht="18" hidden="1" customHeight="1" x14ac:dyDescent="0.35">
      <c r="A49" s="204">
        <v>2</v>
      </c>
      <c r="B49" s="320">
        <f t="shared" si="26"/>
        <v>1</v>
      </c>
      <c r="C49" s="322" t="str">
        <f t="shared" si="26"/>
        <v>02</v>
      </c>
      <c r="D49" s="322">
        <f t="shared" si="26"/>
        <v>12</v>
      </c>
      <c r="E49" s="322" t="str">
        <f t="shared" si="26"/>
        <v>01</v>
      </c>
      <c r="F49" s="322" t="str">
        <f t="shared" si="26"/>
        <v>02</v>
      </c>
      <c r="G49" s="321" t="s">
        <v>97</v>
      </c>
      <c r="H49" s="323"/>
      <c r="I49" s="324"/>
      <c r="J49" s="341" t="s">
        <v>74</v>
      </c>
      <c r="K49" s="729" t="s">
        <v>98</v>
      </c>
      <c r="L49" s="729"/>
      <c r="M49" s="729"/>
      <c r="N49" s="729"/>
      <c r="O49" s="730"/>
      <c r="P49" s="325">
        <v>484970000</v>
      </c>
      <c r="Q49" s="327">
        <f>P49/P16*100</f>
        <v>5.7813671434623544</v>
      </c>
      <c r="R49" s="332">
        <f t="shared" si="22"/>
        <v>0</v>
      </c>
      <c r="S49" s="332">
        <f>Q49*R49/100</f>
        <v>0</v>
      </c>
      <c r="T49" s="328">
        <v>0</v>
      </c>
      <c r="U49" s="328">
        <v>0</v>
      </c>
      <c r="V49" s="328"/>
      <c r="W49" s="328"/>
      <c r="X49" s="328"/>
      <c r="Y49" s="328"/>
      <c r="Z49" s="328"/>
      <c r="AA49" s="328"/>
      <c r="AB49" s="328"/>
      <c r="AC49" s="328"/>
      <c r="AD49" s="328"/>
      <c r="AE49" s="328"/>
      <c r="AF49" s="344">
        <f t="shared" ref="AF49:AF53" si="28">SUM(T49:AE49)</f>
        <v>0</v>
      </c>
      <c r="AG49" s="330">
        <f t="shared" si="25"/>
        <v>0</v>
      </c>
      <c r="AH49" s="331">
        <f t="shared" si="27"/>
        <v>484970000</v>
      </c>
      <c r="AI49" s="326">
        <f t="shared" ref="AI49:AI53" si="29">AH49/P49*100</f>
        <v>100</v>
      </c>
      <c r="AJ49" s="348"/>
    </row>
    <row r="50" spans="1:36" s="64" customFormat="1" ht="18" hidden="1" customHeight="1" x14ac:dyDescent="0.35">
      <c r="A50" s="204">
        <v>3</v>
      </c>
      <c r="B50" s="320">
        <f t="shared" si="26"/>
        <v>1</v>
      </c>
      <c r="C50" s="322" t="str">
        <f t="shared" si="26"/>
        <v>02</v>
      </c>
      <c r="D50" s="322">
        <f t="shared" si="26"/>
        <v>12</v>
      </c>
      <c r="E50" s="322" t="str">
        <f t="shared" si="26"/>
        <v>01</v>
      </c>
      <c r="F50" s="322" t="str">
        <f t="shared" si="26"/>
        <v>02</v>
      </c>
      <c r="G50" s="321" t="s">
        <v>80</v>
      </c>
      <c r="H50" s="323"/>
      <c r="I50" s="324"/>
      <c r="J50" s="341" t="s">
        <v>74</v>
      </c>
      <c r="K50" s="729" t="s">
        <v>99</v>
      </c>
      <c r="L50" s="729"/>
      <c r="M50" s="729"/>
      <c r="N50" s="729"/>
      <c r="O50" s="730"/>
      <c r="P50" s="325">
        <v>224550000</v>
      </c>
      <c r="Q50" s="327">
        <f>P50/P16*100</f>
        <v>2.6768789658421586</v>
      </c>
      <c r="R50" s="332">
        <f t="shared" si="22"/>
        <v>0</v>
      </c>
      <c r="S50" s="332">
        <f t="shared" si="23"/>
        <v>0</v>
      </c>
      <c r="T50" s="328">
        <v>0</v>
      </c>
      <c r="U50" s="328">
        <v>0</v>
      </c>
      <c r="V50" s="328"/>
      <c r="W50" s="328"/>
      <c r="X50" s="328"/>
      <c r="Y50" s="328"/>
      <c r="Z50" s="328"/>
      <c r="AA50" s="328"/>
      <c r="AB50" s="328"/>
      <c r="AC50" s="328"/>
      <c r="AD50" s="328"/>
      <c r="AE50" s="328"/>
      <c r="AF50" s="344">
        <f t="shared" si="28"/>
        <v>0</v>
      </c>
      <c r="AG50" s="330">
        <f t="shared" si="25"/>
        <v>0</v>
      </c>
      <c r="AH50" s="331">
        <f t="shared" si="27"/>
        <v>224550000</v>
      </c>
      <c r="AI50" s="326">
        <f t="shared" si="29"/>
        <v>100</v>
      </c>
      <c r="AJ50" s="348"/>
    </row>
    <row r="51" spans="1:36" s="64" customFormat="1" ht="18" hidden="1" customHeight="1" x14ac:dyDescent="0.35">
      <c r="A51" s="204">
        <v>4</v>
      </c>
      <c r="B51" s="320">
        <f t="shared" si="26"/>
        <v>1</v>
      </c>
      <c r="C51" s="322" t="str">
        <f t="shared" si="26"/>
        <v>02</v>
      </c>
      <c r="D51" s="322">
        <f t="shared" si="26"/>
        <v>12</v>
      </c>
      <c r="E51" s="322" t="str">
        <f t="shared" si="26"/>
        <v>01</v>
      </c>
      <c r="F51" s="322" t="str">
        <f t="shared" si="26"/>
        <v>02</v>
      </c>
      <c r="G51" s="321" t="s">
        <v>100</v>
      </c>
      <c r="H51" s="323"/>
      <c r="I51" s="324"/>
      <c r="J51" s="341" t="s">
        <v>74</v>
      </c>
      <c r="K51" s="729" t="s">
        <v>101</v>
      </c>
      <c r="L51" s="729"/>
      <c r="M51" s="729"/>
      <c r="N51" s="729"/>
      <c r="O51" s="730"/>
      <c r="P51" s="325">
        <v>32900000</v>
      </c>
      <c r="Q51" s="327">
        <f>P51/P16*100</f>
        <v>0.39220359820176809</v>
      </c>
      <c r="R51" s="332">
        <v>0</v>
      </c>
      <c r="S51" s="332">
        <f t="shared" si="23"/>
        <v>0</v>
      </c>
      <c r="T51" s="328">
        <v>0</v>
      </c>
      <c r="U51" s="328">
        <v>0</v>
      </c>
      <c r="V51" s="328"/>
      <c r="W51" s="328"/>
      <c r="X51" s="328"/>
      <c r="Y51" s="328"/>
      <c r="Z51" s="328"/>
      <c r="AA51" s="328"/>
      <c r="AB51" s="328"/>
      <c r="AC51" s="328"/>
      <c r="AD51" s="328"/>
      <c r="AE51" s="328"/>
      <c r="AF51" s="344">
        <f t="shared" si="28"/>
        <v>0</v>
      </c>
      <c r="AG51" s="330">
        <v>0</v>
      </c>
      <c r="AH51" s="331">
        <f t="shared" si="27"/>
        <v>32900000</v>
      </c>
      <c r="AI51" s="326">
        <v>0</v>
      </c>
      <c r="AJ51" s="348"/>
    </row>
    <row r="52" spans="1:36" s="64" customFormat="1" ht="18" hidden="1" customHeight="1" x14ac:dyDescent="0.35">
      <c r="A52" s="204">
        <v>5</v>
      </c>
      <c r="B52" s="320">
        <f t="shared" si="26"/>
        <v>1</v>
      </c>
      <c r="C52" s="322" t="str">
        <f t="shared" si="26"/>
        <v>02</v>
      </c>
      <c r="D52" s="322">
        <f t="shared" si="26"/>
        <v>12</v>
      </c>
      <c r="E52" s="322" t="str">
        <f t="shared" si="26"/>
        <v>01</v>
      </c>
      <c r="F52" s="322" t="str">
        <f t="shared" si="26"/>
        <v>02</v>
      </c>
      <c r="G52" s="321" t="s">
        <v>102</v>
      </c>
      <c r="H52" s="323"/>
      <c r="I52" s="324"/>
      <c r="J52" s="341" t="s">
        <v>74</v>
      </c>
      <c r="K52" s="729" t="s">
        <v>103</v>
      </c>
      <c r="L52" s="729"/>
      <c r="M52" s="729"/>
      <c r="N52" s="729"/>
      <c r="O52" s="730"/>
      <c r="P52" s="325">
        <v>183500000</v>
      </c>
      <c r="Q52" s="326">
        <f>P52/P16*100</f>
        <v>2.1875185492408642</v>
      </c>
      <c r="R52" s="332">
        <f t="shared" si="22"/>
        <v>7.0844686648501369</v>
      </c>
      <c r="S52" s="332">
        <f t="shared" si="23"/>
        <v>0.15497406615875334</v>
      </c>
      <c r="T52" s="328">
        <v>0</v>
      </c>
      <c r="U52" s="328">
        <v>13000000</v>
      </c>
      <c r="V52" s="328"/>
      <c r="W52" s="328"/>
      <c r="X52" s="328"/>
      <c r="Y52" s="328"/>
      <c r="Z52" s="328"/>
      <c r="AA52" s="328"/>
      <c r="AB52" s="328"/>
      <c r="AC52" s="328"/>
      <c r="AD52" s="328"/>
      <c r="AE52" s="328"/>
      <c r="AF52" s="344">
        <f t="shared" si="28"/>
        <v>13000000</v>
      </c>
      <c r="AG52" s="330">
        <f>AF52/P52*100</f>
        <v>7.0844686648501369</v>
      </c>
      <c r="AH52" s="331">
        <f t="shared" si="27"/>
        <v>170500000</v>
      </c>
      <c r="AI52" s="326">
        <f t="shared" si="29"/>
        <v>92.915531335149865</v>
      </c>
      <c r="AJ52" s="348"/>
    </row>
    <row r="53" spans="1:36" s="64" customFormat="1" ht="18" hidden="1" customHeight="1" x14ac:dyDescent="0.35">
      <c r="A53" s="204">
        <v>6</v>
      </c>
      <c r="B53" s="320">
        <f t="shared" si="26"/>
        <v>1</v>
      </c>
      <c r="C53" s="322" t="str">
        <f t="shared" si="26"/>
        <v>02</v>
      </c>
      <c r="D53" s="322">
        <f t="shared" si="26"/>
        <v>12</v>
      </c>
      <c r="E53" s="322" t="str">
        <f t="shared" si="26"/>
        <v>01</v>
      </c>
      <c r="F53" s="322" t="str">
        <f t="shared" si="26"/>
        <v>02</v>
      </c>
      <c r="G53" s="321" t="s">
        <v>104</v>
      </c>
      <c r="H53" s="323"/>
      <c r="I53" s="324"/>
      <c r="J53" s="341" t="s">
        <v>74</v>
      </c>
      <c r="K53" s="729" t="s">
        <v>105</v>
      </c>
      <c r="L53" s="729"/>
      <c r="M53" s="729"/>
      <c r="N53" s="729"/>
      <c r="O53" s="730"/>
      <c r="P53" s="325">
        <v>42900000</v>
      </c>
      <c r="Q53" s="326">
        <f>P53/P16*100</f>
        <v>0.51141441832388601</v>
      </c>
      <c r="R53" s="332">
        <f t="shared" si="22"/>
        <v>0</v>
      </c>
      <c r="S53" s="332">
        <f t="shared" si="23"/>
        <v>0</v>
      </c>
      <c r="T53" s="328">
        <v>0</v>
      </c>
      <c r="U53" s="328">
        <v>0</v>
      </c>
      <c r="V53" s="328"/>
      <c r="W53" s="328"/>
      <c r="X53" s="328"/>
      <c r="Y53" s="328"/>
      <c r="Z53" s="328"/>
      <c r="AA53" s="328"/>
      <c r="AB53" s="328"/>
      <c r="AC53" s="328"/>
      <c r="AD53" s="328"/>
      <c r="AE53" s="328"/>
      <c r="AF53" s="344">
        <f t="shared" si="28"/>
        <v>0</v>
      </c>
      <c r="AG53" s="330">
        <f t="shared" si="25"/>
        <v>0</v>
      </c>
      <c r="AH53" s="331">
        <f t="shared" si="27"/>
        <v>42900000</v>
      </c>
      <c r="AI53" s="326">
        <f t="shared" si="29"/>
        <v>100</v>
      </c>
      <c r="AJ53" s="348"/>
    </row>
    <row r="54" spans="1:36" s="94" customFormat="1" ht="25" customHeight="1" x14ac:dyDescent="0.35">
      <c r="A54" s="306" t="s">
        <v>17</v>
      </c>
      <c r="B54" s="307">
        <f>B47</f>
        <v>1</v>
      </c>
      <c r="C54" s="309" t="str">
        <f>C47</f>
        <v>02</v>
      </c>
      <c r="D54" s="309">
        <f>D47</f>
        <v>12</v>
      </c>
      <c r="E54" s="309" t="str">
        <f>E47</f>
        <v>01</v>
      </c>
      <c r="F54" s="308" t="s">
        <v>56</v>
      </c>
      <c r="G54" s="308"/>
      <c r="H54" s="349"/>
      <c r="I54" s="350"/>
      <c r="J54" s="731" t="s">
        <v>108</v>
      </c>
      <c r="K54" s="731"/>
      <c r="L54" s="731"/>
      <c r="M54" s="731"/>
      <c r="N54" s="731"/>
      <c r="O54" s="732"/>
      <c r="P54" s="351">
        <f>SUM(P55:P56)</f>
        <v>145435000</v>
      </c>
      <c r="Q54" s="318">
        <f>SUM(Q55:Q56)</f>
        <v>1.7337425624460225</v>
      </c>
      <c r="R54" s="318">
        <f>AF54/P54*100</f>
        <v>64.224567676281495</v>
      </c>
      <c r="S54" s="318">
        <f>Q54*R54/100</f>
        <v>1.1134886653506428</v>
      </c>
      <c r="T54" s="352">
        <f>SUM(T55:T56)</f>
        <v>0</v>
      </c>
      <c r="U54" s="352">
        <f>SUM(U55:U56)</f>
        <v>93405000</v>
      </c>
      <c r="V54" s="352">
        <f t="shared" ref="V54:Y54" si="30">SUM(V55:V56)</f>
        <v>0</v>
      </c>
      <c r="W54" s="352">
        <f t="shared" si="30"/>
        <v>0</v>
      </c>
      <c r="X54" s="353">
        <f t="shared" si="30"/>
        <v>0</v>
      </c>
      <c r="Y54" s="353">
        <f t="shared" si="30"/>
        <v>0</v>
      </c>
      <c r="Z54" s="353">
        <f t="shared" ref="Z54:AE54" si="31">SUM(Z55)</f>
        <v>0</v>
      </c>
      <c r="AA54" s="353">
        <f>SUM(AA55:AA56)</f>
        <v>0</v>
      </c>
      <c r="AB54" s="353">
        <f>SUM(AB55:AB56)</f>
        <v>0</v>
      </c>
      <c r="AC54" s="353">
        <f t="shared" si="31"/>
        <v>0</v>
      </c>
      <c r="AD54" s="353">
        <f t="shared" si="31"/>
        <v>0</v>
      </c>
      <c r="AE54" s="353">
        <f t="shared" si="31"/>
        <v>0</v>
      </c>
      <c r="AF54" s="353">
        <f>SUM(AF55:AF56)</f>
        <v>93405000</v>
      </c>
      <c r="AG54" s="354">
        <f>AF54/P54*100</f>
        <v>64.224567676281495</v>
      </c>
      <c r="AH54" s="317">
        <f>P54-AF54</f>
        <v>52030000</v>
      </c>
      <c r="AI54" s="318">
        <f>AH54/P54*100</f>
        <v>35.775432323718498</v>
      </c>
      <c r="AJ54" s="355"/>
    </row>
    <row r="55" spans="1:36" s="94" customFormat="1" ht="18" hidden="1" customHeight="1" x14ac:dyDescent="0.35">
      <c r="A55" s="356">
        <v>1</v>
      </c>
      <c r="B55" s="320">
        <f t="shared" ref="B55:F56" si="32">B54</f>
        <v>1</v>
      </c>
      <c r="C55" s="322" t="str">
        <f t="shared" si="32"/>
        <v>02</v>
      </c>
      <c r="D55" s="322">
        <f t="shared" si="32"/>
        <v>12</v>
      </c>
      <c r="E55" s="322" t="str">
        <f t="shared" si="32"/>
        <v>01</v>
      </c>
      <c r="F55" s="322" t="str">
        <f t="shared" si="32"/>
        <v>05</v>
      </c>
      <c r="G55" s="321" t="s">
        <v>114</v>
      </c>
      <c r="H55" s="323"/>
      <c r="I55" s="324"/>
      <c r="J55" s="341" t="s">
        <v>74</v>
      </c>
      <c r="K55" s="729" t="s">
        <v>164</v>
      </c>
      <c r="L55" s="729"/>
      <c r="M55" s="729"/>
      <c r="N55" s="729"/>
      <c r="O55" s="730"/>
      <c r="P55" s="325">
        <v>93405000</v>
      </c>
      <c r="Q55" s="326">
        <f>P55/P16*100</f>
        <v>1.1134886653506428</v>
      </c>
      <c r="R55" s="332">
        <f>AF55/P55*100</f>
        <v>100</v>
      </c>
      <c r="S55" s="332">
        <f>Q55*R55/100</f>
        <v>1.1134886653506428</v>
      </c>
      <c r="T55" s="328">
        <v>0</v>
      </c>
      <c r="U55" s="328">
        <v>93405000</v>
      </c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344">
        <f>SUM(T55:AE55)</f>
        <v>93405000</v>
      </c>
      <c r="AG55" s="330">
        <f>AF55/P55*100</f>
        <v>100</v>
      </c>
      <c r="AH55" s="331">
        <f>P55-AF55</f>
        <v>0</v>
      </c>
      <c r="AI55" s="332">
        <f>AH55/P55*100</f>
        <v>0</v>
      </c>
      <c r="AJ55" s="348"/>
    </row>
    <row r="56" spans="1:36" s="94" customFormat="1" ht="18" hidden="1" customHeight="1" x14ac:dyDescent="0.35">
      <c r="A56" s="356">
        <v>2</v>
      </c>
      <c r="B56" s="320">
        <f t="shared" si="32"/>
        <v>1</v>
      </c>
      <c r="C56" s="322" t="str">
        <f t="shared" si="32"/>
        <v>02</v>
      </c>
      <c r="D56" s="322">
        <f t="shared" si="32"/>
        <v>12</v>
      </c>
      <c r="E56" s="322" t="str">
        <f t="shared" si="32"/>
        <v>01</v>
      </c>
      <c r="F56" s="322" t="str">
        <f t="shared" si="32"/>
        <v>05</v>
      </c>
      <c r="G56" s="321" t="s">
        <v>97</v>
      </c>
      <c r="H56" s="323"/>
      <c r="I56" s="324"/>
      <c r="J56" s="341" t="s">
        <v>74</v>
      </c>
      <c r="K56" s="729" t="s">
        <v>109</v>
      </c>
      <c r="L56" s="729"/>
      <c r="M56" s="729"/>
      <c r="N56" s="729"/>
      <c r="O56" s="730"/>
      <c r="P56" s="325">
        <v>52030000</v>
      </c>
      <c r="Q56" s="326">
        <f>P56/P16*100</f>
        <v>0.6202538970953797</v>
      </c>
      <c r="R56" s="332">
        <f>AF56/P56*100</f>
        <v>0</v>
      </c>
      <c r="S56" s="332">
        <f>Q56*R56/100</f>
        <v>0</v>
      </c>
      <c r="T56" s="328">
        <v>0</v>
      </c>
      <c r="U56" s="328">
        <v>0</v>
      </c>
      <c r="V56" s="328"/>
      <c r="W56" s="328"/>
      <c r="X56" s="328"/>
      <c r="Y56" s="328"/>
      <c r="Z56" s="328"/>
      <c r="AA56" s="328"/>
      <c r="AB56" s="328"/>
      <c r="AC56" s="328"/>
      <c r="AD56" s="328"/>
      <c r="AE56" s="328"/>
      <c r="AF56" s="344">
        <f>SUM(T56:AE56)</f>
        <v>0</v>
      </c>
      <c r="AG56" s="330">
        <f>AF56/P56*100</f>
        <v>0</v>
      </c>
      <c r="AH56" s="331">
        <f>P56-AF56</f>
        <v>52030000</v>
      </c>
      <c r="AI56" s="332">
        <f>AH56/P56*100</f>
        <v>100</v>
      </c>
      <c r="AJ56" s="348"/>
    </row>
    <row r="57" spans="1:36" s="125" customFormat="1" ht="30" customHeight="1" x14ac:dyDescent="0.35">
      <c r="A57" s="306" t="s">
        <v>107</v>
      </c>
      <c r="B57" s="307">
        <f>B52</f>
        <v>1</v>
      </c>
      <c r="C57" s="309" t="str">
        <f>C52</f>
        <v>02</v>
      </c>
      <c r="D57" s="309">
        <f>D52</f>
        <v>12</v>
      </c>
      <c r="E57" s="309" t="str">
        <f>E52</f>
        <v>01</v>
      </c>
      <c r="F57" s="308" t="s">
        <v>58</v>
      </c>
      <c r="G57" s="357" t="s">
        <v>58</v>
      </c>
      <c r="H57" s="358"/>
      <c r="I57" s="311"/>
      <c r="J57" s="731" t="s">
        <v>111</v>
      </c>
      <c r="K57" s="731"/>
      <c r="L57" s="731"/>
      <c r="M57" s="731"/>
      <c r="N57" s="731"/>
      <c r="O57" s="732"/>
      <c r="P57" s="312">
        <f>SUM(P58:P66)</f>
        <v>693852000</v>
      </c>
      <c r="Q57" s="313">
        <f>SUM(Q58:Q66)</f>
        <v>8.271466596337179</v>
      </c>
      <c r="R57" s="318">
        <f>AF57/P57*100</f>
        <v>6.1873425456725641</v>
      </c>
      <c r="S57" s="313">
        <f t="shared" ref="S57:S81" si="33">Q57*R57/100</f>
        <v>0.51178397186626468</v>
      </c>
      <c r="T57" s="337">
        <f>SUM(T58:T66)</f>
        <v>35331000</v>
      </c>
      <c r="U57" s="337">
        <f>SUM(U58:U66)</f>
        <v>7600000</v>
      </c>
      <c r="V57" s="337">
        <f t="shared" ref="V57:Z57" si="34">SUM(V58:V65)</f>
        <v>0</v>
      </c>
      <c r="W57" s="337">
        <f t="shared" si="34"/>
        <v>0</v>
      </c>
      <c r="X57" s="338">
        <f t="shared" si="34"/>
        <v>0</v>
      </c>
      <c r="Y57" s="338">
        <f t="shared" si="34"/>
        <v>0</v>
      </c>
      <c r="Z57" s="338">
        <f t="shared" si="34"/>
        <v>0</v>
      </c>
      <c r="AA57" s="338">
        <f>SUM(AA58:AA66)</f>
        <v>0</v>
      </c>
      <c r="AB57" s="338">
        <f>SUM(AB58:AB66)</f>
        <v>0</v>
      </c>
      <c r="AC57" s="338">
        <f>SUM(AC58:AC66)</f>
        <v>0</v>
      </c>
      <c r="AD57" s="338">
        <f>SUM(AD58:AD66)</f>
        <v>0</v>
      </c>
      <c r="AE57" s="338">
        <f>SUM(AE58:AE60)</f>
        <v>0</v>
      </c>
      <c r="AF57" s="338">
        <f>SUM(AF58:AF66)</f>
        <v>42931000</v>
      </c>
      <c r="AG57" s="316">
        <f t="shared" ref="AG57:AG81" si="35">AF57/P57*100</f>
        <v>6.1873425456725641</v>
      </c>
      <c r="AH57" s="317">
        <f>P57-AF57</f>
        <v>650921000</v>
      </c>
      <c r="AI57" s="318">
        <f t="shared" ref="AI57:AI85" si="36">AH57/P57*100</f>
        <v>93.812657454327436</v>
      </c>
      <c r="AJ57" s="339"/>
    </row>
    <row r="58" spans="1:36" s="94" customFormat="1" ht="18" hidden="1" customHeight="1" x14ac:dyDescent="0.35">
      <c r="A58" s="356">
        <v>1</v>
      </c>
      <c r="B58" s="320">
        <f t="shared" ref="B58:F64" si="37">B57</f>
        <v>1</v>
      </c>
      <c r="C58" s="322" t="str">
        <f t="shared" si="37"/>
        <v>02</v>
      </c>
      <c r="D58" s="322">
        <f t="shared" si="37"/>
        <v>12</v>
      </c>
      <c r="E58" s="322" t="str">
        <f t="shared" si="37"/>
        <v>01</v>
      </c>
      <c r="F58" s="322" t="str">
        <f t="shared" si="37"/>
        <v>06</v>
      </c>
      <c r="G58" s="321" t="s">
        <v>73</v>
      </c>
      <c r="H58" s="323"/>
      <c r="I58" s="324"/>
      <c r="J58" s="324" t="s">
        <v>74</v>
      </c>
      <c r="K58" s="729" t="s">
        <v>112</v>
      </c>
      <c r="L58" s="729"/>
      <c r="M58" s="729"/>
      <c r="N58" s="729"/>
      <c r="O58" s="730"/>
      <c r="P58" s="325">
        <v>71590000</v>
      </c>
      <c r="Q58" s="326">
        <f>P58/P16*100</f>
        <v>0.85343026125424237</v>
      </c>
      <c r="R58" s="332">
        <f t="shared" ref="R58:R81" si="38">AF58/P58*100</f>
        <v>37.653303534013133</v>
      </c>
      <c r="S58" s="332">
        <f t="shared" si="33"/>
        <v>0.32134468672118116</v>
      </c>
      <c r="T58" s="328">
        <v>26956000</v>
      </c>
      <c r="U58" s="328">
        <v>0</v>
      </c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44">
        <f t="shared" ref="AF58:AF65" si="39">SUM(T58:AE58)</f>
        <v>26956000</v>
      </c>
      <c r="AG58" s="330">
        <f t="shared" si="35"/>
        <v>37.653303534013133</v>
      </c>
      <c r="AH58" s="331">
        <f t="shared" ref="AH58:AH81" si="40">P58-AF58</f>
        <v>44634000</v>
      </c>
      <c r="AI58" s="332">
        <f t="shared" si="36"/>
        <v>62.346696465986874</v>
      </c>
      <c r="AJ58" s="348"/>
    </row>
    <row r="59" spans="1:36" s="64" customFormat="1" ht="18" hidden="1" customHeight="1" x14ac:dyDescent="0.35">
      <c r="A59" s="356">
        <v>2</v>
      </c>
      <c r="B59" s="320">
        <f t="shared" si="37"/>
        <v>1</v>
      </c>
      <c r="C59" s="322" t="str">
        <f t="shared" si="37"/>
        <v>02</v>
      </c>
      <c r="D59" s="322">
        <f t="shared" si="37"/>
        <v>12</v>
      </c>
      <c r="E59" s="322" t="str">
        <f t="shared" si="37"/>
        <v>01</v>
      </c>
      <c r="F59" s="322" t="str">
        <f t="shared" si="37"/>
        <v>06</v>
      </c>
      <c r="G59" s="321" t="s">
        <v>76</v>
      </c>
      <c r="H59" s="323"/>
      <c r="I59" s="324"/>
      <c r="J59" s="324" t="s">
        <v>74</v>
      </c>
      <c r="K59" s="729" t="s">
        <v>113</v>
      </c>
      <c r="L59" s="729"/>
      <c r="M59" s="729"/>
      <c r="N59" s="729"/>
      <c r="O59" s="730"/>
      <c r="P59" s="325">
        <v>47180000</v>
      </c>
      <c r="Q59" s="326">
        <f>P59/P16*100</f>
        <v>0.56243664933615245</v>
      </c>
      <c r="R59" s="332">
        <f t="shared" si="38"/>
        <v>16.854599406528191</v>
      </c>
      <c r="S59" s="332">
        <f t="shared" si="33"/>
        <v>9.479644416110819E-2</v>
      </c>
      <c r="T59" s="328">
        <v>5952000</v>
      </c>
      <c r="U59" s="328">
        <v>2000000</v>
      </c>
      <c r="V59" s="328"/>
      <c r="W59" s="328"/>
      <c r="X59" s="328"/>
      <c r="Y59" s="328"/>
      <c r="Z59" s="328"/>
      <c r="AA59" s="328"/>
      <c r="AB59" s="328"/>
      <c r="AC59" s="328"/>
      <c r="AD59" s="328"/>
      <c r="AE59" s="328"/>
      <c r="AF59" s="344">
        <f t="shared" si="39"/>
        <v>7952000</v>
      </c>
      <c r="AG59" s="330">
        <f t="shared" si="35"/>
        <v>16.854599406528191</v>
      </c>
      <c r="AH59" s="331">
        <f t="shared" si="40"/>
        <v>39228000</v>
      </c>
      <c r="AI59" s="332">
        <f t="shared" si="36"/>
        <v>83.145400593471805</v>
      </c>
      <c r="AJ59" s="348"/>
    </row>
    <row r="60" spans="1:36" s="64" customFormat="1" ht="18" hidden="1" customHeight="1" x14ac:dyDescent="0.35">
      <c r="A60" s="356">
        <v>3</v>
      </c>
      <c r="B60" s="320">
        <f t="shared" si="37"/>
        <v>1</v>
      </c>
      <c r="C60" s="322" t="str">
        <f t="shared" si="37"/>
        <v>02</v>
      </c>
      <c r="D60" s="322">
        <f t="shared" si="37"/>
        <v>12</v>
      </c>
      <c r="E60" s="322" t="str">
        <f t="shared" si="37"/>
        <v>01</v>
      </c>
      <c r="F60" s="322" t="str">
        <f t="shared" si="37"/>
        <v>06</v>
      </c>
      <c r="G60" s="321" t="s">
        <v>114</v>
      </c>
      <c r="H60" s="323"/>
      <c r="I60" s="324"/>
      <c r="J60" s="324" t="s">
        <v>74</v>
      </c>
      <c r="K60" s="729" t="s">
        <v>115</v>
      </c>
      <c r="L60" s="729"/>
      <c r="M60" s="729"/>
      <c r="N60" s="729"/>
      <c r="O60" s="730"/>
      <c r="P60" s="325">
        <v>47180000</v>
      </c>
      <c r="Q60" s="326">
        <f>P60/P16*100</f>
        <v>0.56243664933615245</v>
      </c>
      <c r="R60" s="332">
        <f t="shared" si="38"/>
        <v>0</v>
      </c>
      <c r="S60" s="332">
        <f t="shared" si="33"/>
        <v>0</v>
      </c>
      <c r="T60" s="328">
        <v>0</v>
      </c>
      <c r="U60" s="328">
        <v>0</v>
      </c>
      <c r="V60" s="328"/>
      <c r="W60" s="328"/>
      <c r="X60" s="328"/>
      <c r="Y60" s="328"/>
      <c r="Z60" s="328"/>
      <c r="AA60" s="328"/>
      <c r="AB60" s="328"/>
      <c r="AC60" s="328"/>
      <c r="AD60" s="328"/>
      <c r="AE60" s="328"/>
      <c r="AF60" s="344">
        <f t="shared" si="39"/>
        <v>0</v>
      </c>
      <c r="AG60" s="330">
        <f t="shared" si="35"/>
        <v>0</v>
      </c>
      <c r="AH60" s="331">
        <f t="shared" si="40"/>
        <v>47180000</v>
      </c>
      <c r="AI60" s="332">
        <f t="shared" si="36"/>
        <v>100</v>
      </c>
      <c r="AJ60" s="348"/>
    </row>
    <row r="61" spans="1:36" s="64" customFormat="1" ht="18" hidden="1" customHeight="1" x14ac:dyDescent="0.35">
      <c r="A61" s="356">
        <v>4</v>
      </c>
      <c r="B61" s="320">
        <f t="shared" si="37"/>
        <v>1</v>
      </c>
      <c r="C61" s="322" t="str">
        <f t="shared" si="37"/>
        <v>02</v>
      </c>
      <c r="D61" s="322">
        <f t="shared" si="37"/>
        <v>12</v>
      </c>
      <c r="E61" s="322" t="str">
        <f t="shared" si="37"/>
        <v>01</v>
      </c>
      <c r="F61" s="322" t="str">
        <f t="shared" si="37"/>
        <v>06</v>
      </c>
      <c r="G61" s="321" t="s">
        <v>116</v>
      </c>
      <c r="H61" s="323"/>
      <c r="I61" s="324"/>
      <c r="J61" s="324" t="s">
        <v>74</v>
      </c>
      <c r="K61" s="729" t="s">
        <v>117</v>
      </c>
      <c r="L61" s="729"/>
      <c r="M61" s="729"/>
      <c r="N61" s="729"/>
      <c r="O61" s="730"/>
      <c r="P61" s="325">
        <v>224452000</v>
      </c>
      <c r="Q61" s="326">
        <f>P61/P16*100</f>
        <v>2.675710699804962</v>
      </c>
      <c r="R61" s="332">
        <f>AF61/P61*100</f>
        <v>0.89774205620800884</v>
      </c>
      <c r="S61" s="332">
        <f t="shared" si="33"/>
        <v>2.4020980254606767E-2</v>
      </c>
      <c r="T61" s="328">
        <v>2015000</v>
      </c>
      <c r="U61" s="328">
        <v>0</v>
      </c>
      <c r="V61" s="328"/>
      <c r="W61" s="328"/>
      <c r="X61" s="328"/>
      <c r="Y61" s="328"/>
      <c r="Z61" s="328"/>
      <c r="AA61" s="328"/>
      <c r="AB61" s="328"/>
      <c r="AC61" s="328"/>
      <c r="AD61" s="328"/>
      <c r="AE61" s="328"/>
      <c r="AF61" s="344">
        <f t="shared" si="39"/>
        <v>2015000</v>
      </c>
      <c r="AG61" s="330">
        <f t="shared" si="35"/>
        <v>0.89774205620800884</v>
      </c>
      <c r="AH61" s="331">
        <f t="shared" si="40"/>
        <v>222437000</v>
      </c>
      <c r="AI61" s="332">
        <f t="shared" si="36"/>
        <v>99.102257943791997</v>
      </c>
      <c r="AJ61" s="348"/>
    </row>
    <row r="62" spans="1:36" s="64" customFormat="1" ht="18" hidden="1" customHeight="1" x14ac:dyDescent="0.35">
      <c r="A62" s="356">
        <v>5</v>
      </c>
      <c r="B62" s="320">
        <f t="shared" si="37"/>
        <v>1</v>
      </c>
      <c r="C62" s="322" t="str">
        <f t="shared" si="37"/>
        <v>02</v>
      </c>
      <c r="D62" s="322">
        <f t="shared" si="37"/>
        <v>12</v>
      </c>
      <c r="E62" s="322" t="str">
        <f t="shared" si="37"/>
        <v>01</v>
      </c>
      <c r="F62" s="322" t="str">
        <f t="shared" si="37"/>
        <v>06</v>
      </c>
      <c r="G62" s="321" t="s">
        <v>95</v>
      </c>
      <c r="H62" s="323"/>
      <c r="I62" s="324"/>
      <c r="J62" s="324" t="s">
        <v>74</v>
      </c>
      <c r="K62" s="729" t="s">
        <v>118</v>
      </c>
      <c r="L62" s="729"/>
      <c r="M62" s="729"/>
      <c r="N62" s="729"/>
      <c r="O62" s="730"/>
      <c r="P62" s="325">
        <v>62180000</v>
      </c>
      <c r="Q62" s="326">
        <f>P62/P16*100</f>
        <v>0.74125287951932939</v>
      </c>
      <c r="R62" s="332">
        <f>AF62/P62*100</f>
        <v>1.6082341588935349</v>
      </c>
      <c r="S62" s="332">
        <f t="shared" si="33"/>
        <v>1.1921082012211794E-2</v>
      </c>
      <c r="T62" s="328">
        <v>0</v>
      </c>
      <c r="U62" s="328">
        <v>1000000</v>
      </c>
      <c r="V62" s="328"/>
      <c r="W62" s="328"/>
      <c r="X62" s="328"/>
      <c r="Y62" s="328"/>
      <c r="Z62" s="328"/>
      <c r="AA62" s="328"/>
      <c r="AB62" s="328"/>
      <c r="AC62" s="328"/>
      <c r="AD62" s="328"/>
      <c r="AE62" s="328"/>
      <c r="AF62" s="344">
        <f t="shared" si="39"/>
        <v>1000000</v>
      </c>
      <c r="AG62" s="330">
        <f t="shared" si="35"/>
        <v>1.6082341588935349</v>
      </c>
      <c r="AH62" s="331">
        <f t="shared" si="40"/>
        <v>61180000</v>
      </c>
      <c r="AI62" s="332">
        <f t="shared" si="36"/>
        <v>98.391765841106462</v>
      </c>
      <c r="AJ62" s="348"/>
    </row>
    <row r="63" spans="1:36" s="64" customFormat="1" ht="18" hidden="1" customHeight="1" x14ac:dyDescent="0.35">
      <c r="A63" s="356">
        <v>6</v>
      </c>
      <c r="B63" s="320">
        <f t="shared" si="37"/>
        <v>1</v>
      </c>
      <c r="C63" s="322" t="str">
        <f t="shared" si="37"/>
        <v>02</v>
      </c>
      <c r="D63" s="322">
        <f t="shared" si="37"/>
        <v>12</v>
      </c>
      <c r="E63" s="322" t="str">
        <f t="shared" si="37"/>
        <v>01</v>
      </c>
      <c r="F63" s="322" t="str">
        <f t="shared" si="37"/>
        <v>06</v>
      </c>
      <c r="G63" s="321" t="s">
        <v>78</v>
      </c>
      <c r="H63" s="323"/>
      <c r="I63" s="324"/>
      <c r="J63" s="324" t="s">
        <v>74</v>
      </c>
      <c r="K63" s="729" t="s">
        <v>119</v>
      </c>
      <c r="L63" s="729"/>
      <c r="M63" s="729"/>
      <c r="N63" s="729"/>
      <c r="O63" s="730"/>
      <c r="P63" s="325">
        <v>30000000</v>
      </c>
      <c r="Q63" s="326">
        <f>P63/P16*100</f>
        <v>0.35763246036635388</v>
      </c>
      <c r="R63" s="332">
        <f>AF63/P63*100</f>
        <v>5.3333333333333339</v>
      </c>
      <c r="S63" s="332">
        <f t="shared" si="33"/>
        <v>1.9073731219538877E-2</v>
      </c>
      <c r="T63" s="328">
        <v>0</v>
      </c>
      <c r="U63" s="328">
        <v>1600000</v>
      </c>
      <c r="V63" s="328"/>
      <c r="W63" s="328"/>
      <c r="X63" s="328"/>
      <c r="Y63" s="328"/>
      <c r="Z63" s="328"/>
      <c r="AA63" s="328"/>
      <c r="AB63" s="328"/>
      <c r="AC63" s="328"/>
      <c r="AD63" s="328"/>
      <c r="AE63" s="328"/>
      <c r="AF63" s="344">
        <f t="shared" si="39"/>
        <v>1600000</v>
      </c>
      <c r="AG63" s="330">
        <f t="shared" si="35"/>
        <v>5.3333333333333339</v>
      </c>
      <c r="AH63" s="331">
        <f t="shared" si="40"/>
        <v>28400000</v>
      </c>
      <c r="AI63" s="332">
        <f t="shared" si="36"/>
        <v>94.666666666666671</v>
      </c>
      <c r="AJ63" s="348"/>
    </row>
    <row r="64" spans="1:36" s="64" customFormat="1" ht="18" hidden="1" customHeight="1" x14ac:dyDescent="0.35">
      <c r="A64" s="356">
        <v>7</v>
      </c>
      <c r="B64" s="320">
        <f t="shared" si="37"/>
        <v>1</v>
      </c>
      <c r="C64" s="322" t="str">
        <f t="shared" si="37"/>
        <v>02</v>
      </c>
      <c r="D64" s="322">
        <f t="shared" si="37"/>
        <v>12</v>
      </c>
      <c r="E64" s="322" t="str">
        <f t="shared" si="37"/>
        <v>01</v>
      </c>
      <c r="F64" s="322" t="str">
        <f t="shared" si="37"/>
        <v>06</v>
      </c>
      <c r="G64" s="321" t="s">
        <v>97</v>
      </c>
      <c r="H64" s="323"/>
      <c r="I64" s="324"/>
      <c r="J64" s="324" t="s">
        <v>74</v>
      </c>
      <c r="K64" s="729" t="s">
        <v>120</v>
      </c>
      <c r="L64" s="729"/>
      <c r="M64" s="729"/>
      <c r="N64" s="729"/>
      <c r="O64" s="730"/>
      <c r="P64" s="325">
        <v>88590000</v>
      </c>
      <c r="Q64" s="326">
        <f>P64/P16*100</f>
        <v>1.0560886554618429</v>
      </c>
      <c r="R64" s="332">
        <f>AF64/P64*100</f>
        <v>0</v>
      </c>
      <c r="S64" s="332">
        <f t="shared" si="33"/>
        <v>0</v>
      </c>
      <c r="T64" s="328">
        <v>0</v>
      </c>
      <c r="U64" s="328">
        <v>0</v>
      </c>
      <c r="V64" s="328"/>
      <c r="W64" s="328"/>
      <c r="X64" s="328"/>
      <c r="Y64" s="328"/>
      <c r="Z64" s="328"/>
      <c r="AA64" s="328"/>
      <c r="AB64" s="328"/>
      <c r="AC64" s="328"/>
      <c r="AD64" s="328"/>
      <c r="AE64" s="328"/>
      <c r="AF64" s="344">
        <f t="shared" si="39"/>
        <v>0</v>
      </c>
      <c r="AG64" s="330">
        <f t="shared" si="35"/>
        <v>0</v>
      </c>
      <c r="AH64" s="331">
        <f t="shared" si="40"/>
        <v>88590000</v>
      </c>
      <c r="AI64" s="332">
        <f t="shared" si="36"/>
        <v>100</v>
      </c>
      <c r="AJ64" s="348"/>
    </row>
    <row r="65" spans="1:36" s="64" customFormat="1" ht="18" hidden="1" customHeight="1" x14ac:dyDescent="0.35">
      <c r="A65" s="356">
        <v>8</v>
      </c>
      <c r="B65" s="320">
        <f t="shared" ref="B65:F66" si="41">B61</f>
        <v>1</v>
      </c>
      <c r="C65" s="322" t="str">
        <f t="shared" si="41"/>
        <v>02</v>
      </c>
      <c r="D65" s="322">
        <f t="shared" si="41"/>
        <v>12</v>
      </c>
      <c r="E65" s="322" t="str">
        <f t="shared" si="41"/>
        <v>01</v>
      </c>
      <c r="F65" s="322" t="str">
        <f t="shared" si="41"/>
        <v>06</v>
      </c>
      <c r="G65" s="321" t="s">
        <v>80</v>
      </c>
      <c r="H65" s="323"/>
      <c r="I65" s="324"/>
      <c r="J65" s="324" t="s">
        <v>74</v>
      </c>
      <c r="K65" s="729" t="s">
        <v>121</v>
      </c>
      <c r="L65" s="729"/>
      <c r="M65" s="729"/>
      <c r="N65" s="729"/>
      <c r="O65" s="730"/>
      <c r="P65" s="325">
        <v>77180000</v>
      </c>
      <c r="Q65" s="326">
        <f>P65/P16*100</f>
        <v>0.92006910970250633</v>
      </c>
      <c r="R65" s="332">
        <f t="shared" si="38"/>
        <v>1.295672454003628</v>
      </c>
      <c r="S65" s="332">
        <f t="shared" si="33"/>
        <v>1.1921082012211797E-2</v>
      </c>
      <c r="T65" s="328">
        <v>0</v>
      </c>
      <c r="U65" s="328">
        <v>1000000</v>
      </c>
      <c r="V65" s="328"/>
      <c r="W65" s="328"/>
      <c r="X65" s="328"/>
      <c r="Y65" s="328"/>
      <c r="Z65" s="328"/>
      <c r="AA65" s="328"/>
      <c r="AB65" s="328"/>
      <c r="AC65" s="328"/>
      <c r="AD65" s="328"/>
      <c r="AE65" s="328"/>
      <c r="AF65" s="344">
        <f t="shared" si="39"/>
        <v>1000000</v>
      </c>
      <c r="AG65" s="330">
        <f t="shared" si="35"/>
        <v>1.295672454003628</v>
      </c>
      <c r="AH65" s="331">
        <f t="shared" si="40"/>
        <v>76180000</v>
      </c>
      <c r="AI65" s="332">
        <f t="shared" si="36"/>
        <v>98.704327545996378</v>
      </c>
      <c r="AJ65" s="348"/>
    </row>
    <row r="66" spans="1:36" s="64" customFormat="1" ht="18" hidden="1" customHeight="1" x14ac:dyDescent="0.35">
      <c r="A66" s="356">
        <v>9</v>
      </c>
      <c r="B66" s="320">
        <f t="shared" si="41"/>
        <v>1</v>
      </c>
      <c r="C66" s="322" t="str">
        <f t="shared" si="41"/>
        <v>02</v>
      </c>
      <c r="D66" s="322">
        <f t="shared" si="41"/>
        <v>12</v>
      </c>
      <c r="E66" s="322" t="str">
        <f t="shared" si="41"/>
        <v>01</v>
      </c>
      <c r="F66" s="322" t="str">
        <f t="shared" si="41"/>
        <v>06</v>
      </c>
      <c r="G66" s="321" t="s">
        <v>122</v>
      </c>
      <c r="H66" s="323"/>
      <c r="I66" s="324"/>
      <c r="J66" s="324" t="s">
        <v>74</v>
      </c>
      <c r="K66" s="729" t="s">
        <v>123</v>
      </c>
      <c r="L66" s="729"/>
      <c r="M66" s="729"/>
      <c r="N66" s="729"/>
      <c r="O66" s="730"/>
      <c r="P66" s="325">
        <v>45500000</v>
      </c>
      <c r="Q66" s="326">
        <f>P66/P16*100</f>
        <v>0.54240923155563669</v>
      </c>
      <c r="R66" s="332">
        <f t="shared" si="38"/>
        <v>5.2923076923076922</v>
      </c>
      <c r="S66" s="332">
        <f t="shared" si="33"/>
        <v>2.8705965485406004E-2</v>
      </c>
      <c r="T66" s="328">
        <v>408000</v>
      </c>
      <c r="U66" s="328">
        <v>2000000</v>
      </c>
      <c r="V66" s="328"/>
      <c r="W66" s="328"/>
      <c r="X66" s="328"/>
      <c r="Y66" s="328"/>
      <c r="Z66" s="328"/>
      <c r="AA66" s="328"/>
      <c r="AB66" s="328"/>
      <c r="AC66" s="328"/>
      <c r="AD66" s="328"/>
      <c r="AE66" s="328"/>
      <c r="AF66" s="344">
        <f>SUM(T66:AE66)</f>
        <v>2408000</v>
      </c>
      <c r="AG66" s="330">
        <f t="shared" si="35"/>
        <v>5.2923076923076922</v>
      </c>
      <c r="AH66" s="331">
        <f t="shared" si="40"/>
        <v>43092000</v>
      </c>
      <c r="AI66" s="332">
        <f t="shared" si="36"/>
        <v>94.707692307692298</v>
      </c>
      <c r="AJ66" s="348"/>
    </row>
    <row r="67" spans="1:36" s="142" customFormat="1" ht="25" customHeight="1" x14ac:dyDescent="0.35">
      <c r="A67" s="306" t="s">
        <v>110</v>
      </c>
      <c r="B67" s="307">
        <v>1</v>
      </c>
      <c r="C67" s="308" t="s">
        <v>47</v>
      </c>
      <c r="D67" s="309">
        <v>12</v>
      </c>
      <c r="E67" s="308" t="s">
        <v>44</v>
      </c>
      <c r="F67" s="308">
        <v>15</v>
      </c>
      <c r="G67" s="357"/>
      <c r="H67" s="336"/>
      <c r="I67" s="311"/>
      <c r="J67" s="731" t="s">
        <v>125</v>
      </c>
      <c r="K67" s="731"/>
      <c r="L67" s="731"/>
      <c r="M67" s="731"/>
      <c r="N67" s="731"/>
      <c r="O67" s="732"/>
      <c r="P67" s="312">
        <f>SUM(P68:P70)</f>
        <v>324870000</v>
      </c>
      <c r="Q67" s="313">
        <f>SUM(Q68:Q70)</f>
        <v>3.8728019133072458</v>
      </c>
      <c r="R67" s="318">
        <f t="shared" si="38"/>
        <v>0</v>
      </c>
      <c r="S67" s="313">
        <f t="shared" si="33"/>
        <v>0</v>
      </c>
      <c r="T67" s="337">
        <f>SUM(T68:T70)</f>
        <v>0</v>
      </c>
      <c r="U67" s="337">
        <f>SUM(U68:U70)</f>
        <v>0</v>
      </c>
      <c r="V67" s="337">
        <f t="shared" ref="V67:AE67" si="42">SUM(V68:V70)</f>
        <v>0</v>
      </c>
      <c r="W67" s="337">
        <f t="shared" si="42"/>
        <v>0</v>
      </c>
      <c r="X67" s="337">
        <f t="shared" si="42"/>
        <v>0</v>
      </c>
      <c r="Y67" s="337">
        <f t="shared" si="42"/>
        <v>0</v>
      </c>
      <c r="Z67" s="337">
        <f t="shared" si="42"/>
        <v>0</v>
      </c>
      <c r="AA67" s="337">
        <f t="shared" si="42"/>
        <v>0</v>
      </c>
      <c r="AB67" s="352">
        <f t="shared" si="42"/>
        <v>0</v>
      </c>
      <c r="AC67" s="337">
        <f t="shared" si="42"/>
        <v>0</v>
      </c>
      <c r="AD67" s="337">
        <f t="shared" si="42"/>
        <v>0</v>
      </c>
      <c r="AE67" s="337">
        <f t="shared" si="42"/>
        <v>0</v>
      </c>
      <c r="AF67" s="338">
        <f>SUM(AF68:AF70)</f>
        <v>0</v>
      </c>
      <c r="AG67" s="316">
        <f t="shared" si="35"/>
        <v>0</v>
      </c>
      <c r="AH67" s="317">
        <f t="shared" si="40"/>
        <v>324870000</v>
      </c>
      <c r="AI67" s="318">
        <f t="shared" si="36"/>
        <v>100</v>
      </c>
      <c r="AJ67" s="339"/>
    </row>
    <row r="68" spans="1:36" s="39" customFormat="1" ht="30" hidden="1" customHeight="1" x14ac:dyDescent="0.35">
      <c r="A68" s="204">
        <v>1</v>
      </c>
      <c r="B68" s="320">
        <f t="shared" ref="B68:F70" si="43">B67</f>
        <v>1</v>
      </c>
      <c r="C68" s="322" t="str">
        <f t="shared" si="43"/>
        <v>02</v>
      </c>
      <c r="D68" s="322">
        <f t="shared" si="43"/>
        <v>12</v>
      </c>
      <c r="E68" s="322" t="str">
        <f t="shared" si="43"/>
        <v>01</v>
      </c>
      <c r="F68" s="322">
        <f t="shared" si="43"/>
        <v>15</v>
      </c>
      <c r="G68" s="321" t="s">
        <v>73</v>
      </c>
      <c r="H68" s="323"/>
      <c r="I68" s="198"/>
      <c r="J68" s="198" t="s">
        <v>74</v>
      </c>
      <c r="K68" s="733" t="s">
        <v>126</v>
      </c>
      <c r="L68" s="733"/>
      <c r="M68" s="733"/>
      <c r="N68" s="733"/>
      <c r="O68" s="734"/>
      <c r="P68" s="325">
        <v>46050000</v>
      </c>
      <c r="Q68" s="326">
        <f>P68/P16*100</f>
        <v>0.54896582666235316</v>
      </c>
      <c r="R68" s="326">
        <f t="shared" si="38"/>
        <v>0</v>
      </c>
      <c r="S68" s="326">
        <f t="shared" si="33"/>
        <v>0</v>
      </c>
      <c r="T68" s="328">
        <v>0</v>
      </c>
      <c r="U68" s="328">
        <v>0</v>
      </c>
      <c r="V68" s="328"/>
      <c r="W68" s="328"/>
      <c r="X68" s="328"/>
      <c r="Y68" s="328"/>
      <c r="Z68" s="328"/>
      <c r="AA68" s="328"/>
      <c r="AB68" s="328"/>
      <c r="AC68" s="328"/>
      <c r="AD68" s="328"/>
      <c r="AE68" s="328"/>
      <c r="AF68" s="359">
        <f>SUM(T68:AE68)</f>
        <v>0</v>
      </c>
      <c r="AG68" s="345">
        <f t="shared" si="35"/>
        <v>0</v>
      </c>
      <c r="AH68" s="346">
        <f t="shared" si="40"/>
        <v>46050000</v>
      </c>
      <c r="AI68" s="326">
        <f t="shared" si="36"/>
        <v>100</v>
      </c>
      <c r="AJ68" s="360"/>
    </row>
    <row r="69" spans="1:36" s="64" customFormat="1" ht="18" hidden="1" customHeight="1" x14ac:dyDescent="0.35">
      <c r="A69" s="356">
        <v>2</v>
      </c>
      <c r="B69" s="320">
        <f t="shared" si="43"/>
        <v>1</v>
      </c>
      <c r="C69" s="322" t="str">
        <f t="shared" si="43"/>
        <v>02</v>
      </c>
      <c r="D69" s="322">
        <f t="shared" si="43"/>
        <v>12</v>
      </c>
      <c r="E69" s="322" t="str">
        <f t="shared" si="43"/>
        <v>01</v>
      </c>
      <c r="F69" s="322">
        <f t="shared" si="43"/>
        <v>15</v>
      </c>
      <c r="G69" s="321" t="s">
        <v>80</v>
      </c>
      <c r="H69" s="323"/>
      <c r="I69" s="324"/>
      <c r="J69" s="324" t="s">
        <v>74</v>
      </c>
      <c r="K69" s="729" t="s">
        <v>127</v>
      </c>
      <c r="L69" s="729"/>
      <c r="M69" s="729"/>
      <c r="N69" s="729"/>
      <c r="O69" s="730"/>
      <c r="P69" s="361">
        <v>132300000</v>
      </c>
      <c r="Q69" s="326">
        <f>P69/P16*100</f>
        <v>1.5771591502156204</v>
      </c>
      <c r="R69" s="332">
        <f t="shared" si="38"/>
        <v>0</v>
      </c>
      <c r="S69" s="332">
        <f t="shared" si="33"/>
        <v>0</v>
      </c>
      <c r="T69" s="343">
        <v>0</v>
      </c>
      <c r="U69" s="343">
        <v>0</v>
      </c>
      <c r="V69" s="343"/>
      <c r="W69" s="343"/>
      <c r="X69" s="343"/>
      <c r="Y69" s="343"/>
      <c r="Z69" s="328"/>
      <c r="AA69" s="343"/>
      <c r="AB69" s="328"/>
      <c r="AC69" s="343"/>
      <c r="AD69" s="343"/>
      <c r="AE69" s="343"/>
      <c r="AF69" s="344">
        <f>SUM(T69:AE69)</f>
        <v>0</v>
      </c>
      <c r="AG69" s="330">
        <f t="shared" si="35"/>
        <v>0</v>
      </c>
      <c r="AH69" s="331">
        <f t="shared" si="40"/>
        <v>132300000</v>
      </c>
      <c r="AI69" s="332">
        <f t="shared" si="36"/>
        <v>100</v>
      </c>
      <c r="AJ69" s="348"/>
    </row>
    <row r="70" spans="1:36" s="64" customFormat="1" ht="18" hidden="1" customHeight="1" x14ac:dyDescent="0.35">
      <c r="A70" s="356">
        <v>3</v>
      </c>
      <c r="B70" s="320">
        <f t="shared" si="43"/>
        <v>1</v>
      </c>
      <c r="C70" s="322" t="str">
        <f t="shared" si="43"/>
        <v>02</v>
      </c>
      <c r="D70" s="322">
        <f t="shared" si="43"/>
        <v>12</v>
      </c>
      <c r="E70" s="322" t="str">
        <f t="shared" si="43"/>
        <v>01</v>
      </c>
      <c r="F70" s="322">
        <f t="shared" si="43"/>
        <v>15</v>
      </c>
      <c r="G70" s="321" t="s">
        <v>122</v>
      </c>
      <c r="H70" s="323"/>
      <c r="I70" s="324"/>
      <c r="J70" s="324" t="s">
        <v>74</v>
      </c>
      <c r="K70" s="729" t="s">
        <v>128</v>
      </c>
      <c r="L70" s="729"/>
      <c r="M70" s="729"/>
      <c r="N70" s="729"/>
      <c r="O70" s="730"/>
      <c r="P70" s="361">
        <v>146520000</v>
      </c>
      <c r="Q70" s="326">
        <f>P70/P16*100</f>
        <v>1.746676936429272</v>
      </c>
      <c r="R70" s="332">
        <f t="shared" si="38"/>
        <v>0</v>
      </c>
      <c r="S70" s="332">
        <f t="shared" si="33"/>
        <v>0</v>
      </c>
      <c r="T70" s="343">
        <v>0</v>
      </c>
      <c r="U70" s="343">
        <v>0</v>
      </c>
      <c r="V70" s="343"/>
      <c r="W70" s="343"/>
      <c r="X70" s="343"/>
      <c r="Y70" s="343"/>
      <c r="Z70" s="343"/>
      <c r="AA70" s="343"/>
      <c r="AB70" s="343"/>
      <c r="AC70" s="343"/>
      <c r="AD70" s="343"/>
      <c r="AE70" s="343"/>
      <c r="AF70" s="344">
        <f>SUM(T70:AE70)</f>
        <v>0</v>
      </c>
      <c r="AG70" s="330">
        <f t="shared" si="35"/>
        <v>0</v>
      </c>
      <c r="AH70" s="331">
        <f t="shared" si="40"/>
        <v>146520000</v>
      </c>
      <c r="AI70" s="332">
        <f t="shared" si="36"/>
        <v>100</v>
      </c>
      <c r="AJ70" s="348"/>
    </row>
    <row r="71" spans="1:36" s="142" customFormat="1" ht="25" customHeight="1" x14ac:dyDescent="0.35">
      <c r="A71" s="306" t="s">
        <v>124</v>
      </c>
      <c r="B71" s="307">
        <v>1</v>
      </c>
      <c r="C71" s="308" t="s">
        <v>47</v>
      </c>
      <c r="D71" s="309">
        <v>12</v>
      </c>
      <c r="E71" s="308" t="s">
        <v>44</v>
      </c>
      <c r="F71" s="308">
        <v>16</v>
      </c>
      <c r="G71" s="357"/>
      <c r="H71" s="336"/>
      <c r="I71" s="311"/>
      <c r="J71" s="731" t="s">
        <v>130</v>
      </c>
      <c r="K71" s="731"/>
      <c r="L71" s="731"/>
      <c r="M71" s="731"/>
      <c r="N71" s="731"/>
      <c r="O71" s="732"/>
      <c r="P71" s="362">
        <f>SUM(P72:P73)</f>
        <v>169750000</v>
      </c>
      <c r="Q71" s="313">
        <f>SUM(Q72:Q73)</f>
        <v>2.023603671572952</v>
      </c>
      <c r="R71" s="318">
        <f t="shared" si="38"/>
        <v>0</v>
      </c>
      <c r="S71" s="313">
        <f t="shared" si="33"/>
        <v>0</v>
      </c>
      <c r="T71" s="337">
        <f>SUM(T72:T73)</f>
        <v>0</v>
      </c>
      <c r="U71" s="337">
        <f>SUM(U72:U73)</f>
        <v>0</v>
      </c>
      <c r="V71" s="337">
        <f t="shared" ref="V71:AE71" si="44">SUM(V72:V73)</f>
        <v>0</v>
      </c>
      <c r="W71" s="337">
        <f t="shared" si="44"/>
        <v>0</v>
      </c>
      <c r="X71" s="337">
        <f t="shared" si="44"/>
        <v>0</v>
      </c>
      <c r="Y71" s="337">
        <f t="shared" si="44"/>
        <v>0</v>
      </c>
      <c r="Z71" s="337">
        <f t="shared" si="44"/>
        <v>0</v>
      </c>
      <c r="AA71" s="337">
        <f t="shared" si="44"/>
        <v>0</v>
      </c>
      <c r="AB71" s="337">
        <f t="shared" si="44"/>
        <v>0</v>
      </c>
      <c r="AC71" s="337">
        <f t="shared" si="44"/>
        <v>0</v>
      </c>
      <c r="AD71" s="337">
        <f t="shared" si="44"/>
        <v>0</v>
      </c>
      <c r="AE71" s="337">
        <f t="shared" si="44"/>
        <v>0</v>
      </c>
      <c r="AF71" s="338">
        <f>SUM(AF72:AF73)</f>
        <v>0</v>
      </c>
      <c r="AG71" s="316">
        <f t="shared" si="35"/>
        <v>0</v>
      </c>
      <c r="AH71" s="317">
        <f t="shared" si="40"/>
        <v>169750000</v>
      </c>
      <c r="AI71" s="318">
        <f t="shared" si="36"/>
        <v>100</v>
      </c>
      <c r="AJ71" s="339"/>
    </row>
    <row r="72" spans="1:36" s="64" customFormat="1" ht="18" hidden="1" customHeight="1" x14ac:dyDescent="0.35">
      <c r="A72" s="356">
        <v>1</v>
      </c>
      <c r="B72" s="320">
        <f t="shared" ref="B72:F73" si="45">B71</f>
        <v>1</v>
      </c>
      <c r="C72" s="322" t="str">
        <f t="shared" si="45"/>
        <v>02</v>
      </c>
      <c r="D72" s="322">
        <f t="shared" si="45"/>
        <v>12</v>
      </c>
      <c r="E72" s="322" t="str">
        <f t="shared" si="45"/>
        <v>01</v>
      </c>
      <c r="F72" s="322">
        <f t="shared" si="45"/>
        <v>16</v>
      </c>
      <c r="G72" s="321" t="s">
        <v>95</v>
      </c>
      <c r="H72" s="323"/>
      <c r="I72" s="324"/>
      <c r="J72" s="324" t="s">
        <v>74</v>
      </c>
      <c r="K72" s="729" t="s">
        <v>131</v>
      </c>
      <c r="L72" s="729"/>
      <c r="M72" s="729"/>
      <c r="N72" s="729"/>
      <c r="O72" s="730"/>
      <c r="P72" s="361">
        <v>96100000</v>
      </c>
      <c r="Q72" s="326">
        <f>P72/P16*100</f>
        <v>1.1456159813735534</v>
      </c>
      <c r="R72" s="332">
        <f t="shared" si="38"/>
        <v>0</v>
      </c>
      <c r="S72" s="332">
        <f t="shared" si="33"/>
        <v>0</v>
      </c>
      <c r="T72" s="328">
        <v>0</v>
      </c>
      <c r="U72" s="328">
        <v>0</v>
      </c>
      <c r="V72" s="328"/>
      <c r="W72" s="328"/>
      <c r="X72" s="328"/>
      <c r="Y72" s="328"/>
      <c r="Z72" s="328"/>
      <c r="AA72" s="328"/>
      <c r="AB72" s="328"/>
      <c r="AC72" s="328"/>
      <c r="AD72" s="328"/>
      <c r="AE72" s="328"/>
      <c r="AF72" s="344">
        <f>SUM(T72:AE72)</f>
        <v>0</v>
      </c>
      <c r="AG72" s="330">
        <f t="shared" si="35"/>
        <v>0</v>
      </c>
      <c r="AH72" s="331">
        <f t="shared" si="40"/>
        <v>96100000</v>
      </c>
      <c r="AI72" s="332">
        <f t="shared" si="36"/>
        <v>100</v>
      </c>
      <c r="AJ72" s="348"/>
    </row>
    <row r="73" spans="1:36" s="64" customFormat="1" ht="18" hidden="1" customHeight="1" x14ac:dyDescent="0.35">
      <c r="A73" s="356">
        <v>2</v>
      </c>
      <c r="B73" s="320">
        <f t="shared" si="45"/>
        <v>1</v>
      </c>
      <c r="C73" s="322" t="str">
        <f t="shared" si="45"/>
        <v>02</v>
      </c>
      <c r="D73" s="322">
        <f t="shared" si="45"/>
        <v>12</v>
      </c>
      <c r="E73" s="322" t="str">
        <f t="shared" si="45"/>
        <v>01</v>
      </c>
      <c r="F73" s="322">
        <f t="shared" si="45"/>
        <v>16</v>
      </c>
      <c r="G73" s="321" t="s">
        <v>80</v>
      </c>
      <c r="H73" s="323"/>
      <c r="I73" s="324"/>
      <c r="J73" s="324" t="s">
        <v>74</v>
      </c>
      <c r="K73" s="729" t="s">
        <v>132</v>
      </c>
      <c r="L73" s="729"/>
      <c r="M73" s="729"/>
      <c r="N73" s="729"/>
      <c r="O73" s="730"/>
      <c r="P73" s="361">
        <v>73650000</v>
      </c>
      <c r="Q73" s="326">
        <f>P73/P16*100</f>
        <v>0.87798769019939871</v>
      </c>
      <c r="R73" s="332">
        <f t="shared" si="38"/>
        <v>0</v>
      </c>
      <c r="S73" s="332">
        <f t="shared" si="33"/>
        <v>0</v>
      </c>
      <c r="T73" s="328">
        <v>0</v>
      </c>
      <c r="U73" s="328">
        <v>0</v>
      </c>
      <c r="V73" s="328"/>
      <c r="W73" s="328"/>
      <c r="X73" s="328"/>
      <c r="Y73" s="328"/>
      <c r="Z73" s="328"/>
      <c r="AA73" s="328"/>
      <c r="AB73" s="328"/>
      <c r="AC73" s="328"/>
      <c r="AD73" s="328"/>
      <c r="AE73" s="328"/>
      <c r="AF73" s="344">
        <f>SUM(T73:AE73)</f>
        <v>0</v>
      </c>
      <c r="AG73" s="330">
        <f t="shared" si="35"/>
        <v>0</v>
      </c>
      <c r="AH73" s="331">
        <f t="shared" si="40"/>
        <v>73650000</v>
      </c>
      <c r="AI73" s="332">
        <f t="shared" si="36"/>
        <v>100</v>
      </c>
      <c r="AJ73" s="348"/>
    </row>
    <row r="74" spans="1:36" s="142" customFormat="1" ht="30" customHeight="1" x14ac:dyDescent="0.35">
      <c r="A74" s="306" t="s">
        <v>129</v>
      </c>
      <c r="B74" s="307">
        <v>1</v>
      </c>
      <c r="C74" s="308" t="s">
        <v>47</v>
      </c>
      <c r="D74" s="309">
        <v>12</v>
      </c>
      <c r="E74" s="308" t="s">
        <v>44</v>
      </c>
      <c r="F74" s="308">
        <v>17</v>
      </c>
      <c r="G74" s="357"/>
      <c r="H74" s="336"/>
      <c r="I74" s="311"/>
      <c r="J74" s="731" t="s">
        <v>134</v>
      </c>
      <c r="K74" s="731"/>
      <c r="L74" s="731"/>
      <c r="M74" s="731"/>
      <c r="N74" s="731"/>
      <c r="O74" s="732"/>
      <c r="P74" s="312">
        <f>SUM(P75:P77)</f>
        <v>487725000</v>
      </c>
      <c r="Q74" s="313">
        <f>SUM(Q75:Q77)</f>
        <v>5.8142097244059983</v>
      </c>
      <c r="R74" s="318">
        <f t="shared" si="38"/>
        <v>0</v>
      </c>
      <c r="S74" s="313">
        <f t="shared" si="33"/>
        <v>0</v>
      </c>
      <c r="T74" s="337">
        <f>SUM(T75:T77)</f>
        <v>0</v>
      </c>
      <c r="U74" s="337">
        <f>SUM(U75:U77)</f>
        <v>0</v>
      </c>
      <c r="V74" s="337">
        <f>SUM(V75)</f>
        <v>0</v>
      </c>
      <c r="W74" s="337">
        <f>SUM(W75)</f>
        <v>0</v>
      </c>
      <c r="X74" s="337">
        <f>SUM(X75)</f>
        <v>0</v>
      </c>
      <c r="Y74" s="337">
        <f>SUM(Y75)</f>
        <v>0</v>
      </c>
      <c r="Z74" s="337">
        <f t="shared" ref="Z74:AE74" si="46">SUM(Z75)</f>
        <v>0</v>
      </c>
      <c r="AA74" s="337">
        <f t="shared" si="46"/>
        <v>0</v>
      </c>
      <c r="AB74" s="337">
        <f t="shared" si="46"/>
        <v>0</v>
      </c>
      <c r="AC74" s="337">
        <f t="shared" si="46"/>
        <v>0</v>
      </c>
      <c r="AD74" s="337">
        <f t="shared" si="46"/>
        <v>0</v>
      </c>
      <c r="AE74" s="337">
        <f t="shared" si="46"/>
        <v>0</v>
      </c>
      <c r="AF74" s="338">
        <f>SUM(AF75:AF77)</f>
        <v>0</v>
      </c>
      <c r="AG74" s="316">
        <f t="shared" si="35"/>
        <v>0</v>
      </c>
      <c r="AH74" s="317">
        <f t="shared" si="40"/>
        <v>487725000</v>
      </c>
      <c r="AI74" s="318">
        <f t="shared" si="36"/>
        <v>100</v>
      </c>
      <c r="AJ74" s="339"/>
    </row>
    <row r="75" spans="1:36" s="142" customFormat="1" ht="18" hidden="1" customHeight="1" x14ac:dyDescent="0.35">
      <c r="A75" s="363">
        <v>1</v>
      </c>
      <c r="B75" s="320">
        <f t="shared" ref="B75:F77" si="47">B74</f>
        <v>1</v>
      </c>
      <c r="C75" s="322" t="str">
        <f t="shared" si="47"/>
        <v>02</v>
      </c>
      <c r="D75" s="322">
        <f t="shared" si="47"/>
        <v>12</v>
      </c>
      <c r="E75" s="322" t="str">
        <f t="shared" si="47"/>
        <v>01</v>
      </c>
      <c r="F75" s="322">
        <f t="shared" si="47"/>
        <v>17</v>
      </c>
      <c r="G75" s="321" t="s">
        <v>73</v>
      </c>
      <c r="H75" s="364"/>
      <c r="I75" s="341"/>
      <c r="J75" s="341" t="s">
        <v>74</v>
      </c>
      <c r="K75" s="729" t="s">
        <v>165</v>
      </c>
      <c r="L75" s="729"/>
      <c r="M75" s="729"/>
      <c r="N75" s="729"/>
      <c r="O75" s="730"/>
      <c r="P75" s="342">
        <v>321100000</v>
      </c>
      <c r="Q75" s="327">
        <f>P75/P16*100</f>
        <v>3.8278594341212071</v>
      </c>
      <c r="R75" s="332">
        <f t="shared" si="38"/>
        <v>0</v>
      </c>
      <c r="S75" s="332">
        <f t="shared" si="33"/>
        <v>0</v>
      </c>
      <c r="T75" s="328">
        <v>0</v>
      </c>
      <c r="U75" s="328">
        <v>0</v>
      </c>
      <c r="V75" s="328"/>
      <c r="W75" s="328"/>
      <c r="X75" s="328"/>
      <c r="Y75" s="328"/>
      <c r="Z75" s="328"/>
      <c r="AA75" s="328"/>
      <c r="AB75" s="328"/>
      <c r="AC75" s="328"/>
      <c r="AD75" s="328"/>
      <c r="AE75" s="328"/>
      <c r="AF75" s="344">
        <f>SUM(T75:AE75)</f>
        <v>0</v>
      </c>
      <c r="AG75" s="330">
        <f t="shared" si="35"/>
        <v>0</v>
      </c>
      <c r="AH75" s="331">
        <f t="shared" si="40"/>
        <v>321100000</v>
      </c>
      <c r="AI75" s="332">
        <f t="shared" si="36"/>
        <v>100</v>
      </c>
      <c r="AJ75" s="365"/>
    </row>
    <row r="76" spans="1:36" s="142" customFormat="1" ht="18" hidden="1" customHeight="1" x14ac:dyDescent="0.35">
      <c r="A76" s="363">
        <v>2</v>
      </c>
      <c r="B76" s="320">
        <f t="shared" si="47"/>
        <v>1</v>
      </c>
      <c r="C76" s="322" t="str">
        <f t="shared" si="47"/>
        <v>02</v>
      </c>
      <c r="D76" s="322">
        <f t="shared" si="47"/>
        <v>12</v>
      </c>
      <c r="E76" s="322" t="str">
        <f t="shared" si="47"/>
        <v>01</v>
      </c>
      <c r="F76" s="322">
        <f t="shared" si="47"/>
        <v>17</v>
      </c>
      <c r="G76" s="321" t="s">
        <v>106</v>
      </c>
      <c r="H76" s="364"/>
      <c r="I76" s="341"/>
      <c r="J76" s="341" t="s">
        <v>74</v>
      </c>
      <c r="K76" s="729" t="s">
        <v>166</v>
      </c>
      <c r="L76" s="729"/>
      <c r="M76" s="729"/>
      <c r="N76" s="729"/>
      <c r="O76" s="730"/>
      <c r="P76" s="342">
        <v>92975000</v>
      </c>
      <c r="Q76" s="327">
        <f>P76/P16*100</f>
        <v>1.1083626000853917</v>
      </c>
      <c r="R76" s="332">
        <f t="shared" si="38"/>
        <v>0</v>
      </c>
      <c r="S76" s="332">
        <f t="shared" si="33"/>
        <v>0</v>
      </c>
      <c r="T76" s="328">
        <v>0</v>
      </c>
      <c r="U76" s="328">
        <v>0</v>
      </c>
      <c r="V76" s="328"/>
      <c r="W76" s="328"/>
      <c r="X76" s="328"/>
      <c r="Y76" s="328"/>
      <c r="Z76" s="328"/>
      <c r="AA76" s="328"/>
      <c r="AB76" s="328"/>
      <c r="AC76" s="328"/>
      <c r="AD76" s="328"/>
      <c r="AE76" s="328"/>
      <c r="AF76" s="344">
        <f>SUM(T76:AE76)</f>
        <v>0</v>
      </c>
      <c r="AG76" s="330">
        <f t="shared" si="35"/>
        <v>0</v>
      </c>
      <c r="AH76" s="331">
        <f t="shared" si="40"/>
        <v>92975000</v>
      </c>
      <c r="AI76" s="332">
        <f t="shared" si="36"/>
        <v>100</v>
      </c>
      <c r="AJ76" s="365"/>
    </row>
    <row r="77" spans="1:36" s="142" customFormat="1" ht="18" hidden="1" customHeight="1" x14ac:dyDescent="0.35">
      <c r="A77" s="363">
        <v>3</v>
      </c>
      <c r="B77" s="320">
        <f t="shared" si="47"/>
        <v>1</v>
      </c>
      <c r="C77" s="322" t="str">
        <f t="shared" si="47"/>
        <v>02</v>
      </c>
      <c r="D77" s="322">
        <f t="shared" si="47"/>
        <v>12</v>
      </c>
      <c r="E77" s="322" t="str">
        <f t="shared" si="47"/>
        <v>01</v>
      </c>
      <c r="F77" s="322">
        <f t="shared" si="47"/>
        <v>17</v>
      </c>
      <c r="G77" s="321" t="s">
        <v>114</v>
      </c>
      <c r="H77" s="364"/>
      <c r="I77" s="341"/>
      <c r="J77" s="341" t="s">
        <v>74</v>
      </c>
      <c r="K77" s="729" t="s">
        <v>167</v>
      </c>
      <c r="L77" s="729"/>
      <c r="M77" s="729"/>
      <c r="N77" s="729"/>
      <c r="O77" s="730"/>
      <c r="P77" s="342">
        <v>73650000</v>
      </c>
      <c r="Q77" s="327">
        <f>P77/P16*100</f>
        <v>0.87798769019939871</v>
      </c>
      <c r="R77" s="332">
        <f t="shared" si="38"/>
        <v>0</v>
      </c>
      <c r="S77" s="332">
        <f t="shared" si="33"/>
        <v>0</v>
      </c>
      <c r="T77" s="328">
        <v>0</v>
      </c>
      <c r="U77" s="328">
        <v>0</v>
      </c>
      <c r="V77" s="328"/>
      <c r="W77" s="328"/>
      <c r="X77" s="328"/>
      <c r="Y77" s="328"/>
      <c r="Z77" s="328"/>
      <c r="AA77" s="328"/>
      <c r="AB77" s="328"/>
      <c r="AC77" s="328"/>
      <c r="AD77" s="328"/>
      <c r="AE77" s="328"/>
      <c r="AF77" s="344">
        <f>SUM(T77:AE77)</f>
        <v>0</v>
      </c>
      <c r="AG77" s="330">
        <f t="shared" si="35"/>
        <v>0</v>
      </c>
      <c r="AH77" s="331">
        <f t="shared" si="40"/>
        <v>73650000</v>
      </c>
      <c r="AI77" s="332">
        <f t="shared" si="36"/>
        <v>100</v>
      </c>
      <c r="AJ77" s="365"/>
    </row>
    <row r="78" spans="1:36" s="142" customFormat="1" ht="30" customHeight="1" x14ac:dyDescent="0.35">
      <c r="A78" s="306" t="s">
        <v>133</v>
      </c>
      <c r="B78" s="307">
        <v>1</v>
      </c>
      <c r="C78" s="308" t="s">
        <v>47</v>
      </c>
      <c r="D78" s="309">
        <v>12</v>
      </c>
      <c r="E78" s="308" t="s">
        <v>44</v>
      </c>
      <c r="F78" s="308">
        <v>18</v>
      </c>
      <c r="G78" s="357"/>
      <c r="H78" s="336"/>
      <c r="I78" s="311"/>
      <c r="J78" s="731" t="s">
        <v>136</v>
      </c>
      <c r="K78" s="731"/>
      <c r="L78" s="731"/>
      <c r="M78" s="731"/>
      <c r="N78" s="731"/>
      <c r="O78" s="732"/>
      <c r="P78" s="362">
        <f>SUM(P79:P81)</f>
        <v>226480000</v>
      </c>
      <c r="Q78" s="313">
        <f>SUM(Q79:Q81)</f>
        <v>2.6998866541257271</v>
      </c>
      <c r="R78" s="318">
        <f t="shared" si="38"/>
        <v>0</v>
      </c>
      <c r="S78" s="313">
        <f t="shared" si="33"/>
        <v>0</v>
      </c>
      <c r="T78" s="337">
        <f>SUM(T79:T81)</f>
        <v>0</v>
      </c>
      <c r="U78" s="337">
        <f>SUM(U79:U81)</f>
        <v>0</v>
      </c>
      <c r="V78" s="337">
        <f t="shared" ref="V78:Z78" si="48">SUM(V79:V81)</f>
        <v>0</v>
      </c>
      <c r="W78" s="337">
        <f t="shared" si="48"/>
        <v>0</v>
      </c>
      <c r="X78" s="337">
        <f t="shared" si="48"/>
        <v>0</v>
      </c>
      <c r="Y78" s="337">
        <f t="shared" si="48"/>
        <v>0</v>
      </c>
      <c r="Z78" s="337">
        <f t="shared" si="48"/>
        <v>0</v>
      </c>
      <c r="AA78" s="337">
        <f>SUM(AA79:AA79)</f>
        <v>0</v>
      </c>
      <c r="AB78" s="337">
        <f>SUM(AB79:AB79)</f>
        <v>0</v>
      </c>
      <c r="AC78" s="337">
        <f>SUM(AC79:AC79)</f>
        <v>0</v>
      </c>
      <c r="AD78" s="337">
        <f>SUM(AD79:AD79)</f>
        <v>0</v>
      </c>
      <c r="AE78" s="337">
        <f>SUM(AE79:AE81)</f>
        <v>0</v>
      </c>
      <c r="AF78" s="338">
        <f>SUM(AF79:AF81)</f>
        <v>0</v>
      </c>
      <c r="AG78" s="316">
        <f t="shared" si="35"/>
        <v>0</v>
      </c>
      <c r="AH78" s="317">
        <f t="shared" si="40"/>
        <v>226480000</v>
      </c>
      <c r="AI78" s="318">
        <f t="shared" si="36"/>
        <v>100</v>
      </c>
      <c r="AJ78" s="339"/>
    </row>
    <row r="79" spans="1:36" s="64" customFormat="1" ht="18" hidden="1" customHeight="1" x14ac:dyDescent="0.35">
      <c r="A79" s="356">
        <v>2</v>
      </c>
      <c r="B79" s="320">
        <v>1</v>
      </c>
      <c r="C79" s="322" t="s">
        <v>47</v>
      </c>
      <c r="D79" s="322">
        <v>12</v>
      </c>
      <c r="E79" s="322" t="s">
        <v>44</v>
      </c>
      <c r="F79" s="322">
        <v>18</v>
      </c>
      <c r="G79" s="321" t="s">
        <v>47</v>
      </c>
      <c r="H79" s="323"/>
      <c r="I79" s="324"/>
      <c r="J79" s="324" t="s">
        <v>74</v>
      </c>
      <c r="K79" s="729" t="s">
        <v>137</v>
      </c>
      <c r="L79" s="729"/>
      <c r="M79" s="729"/>
      <c r="N79" s="729"/>
      <c r="O79" s="730"/>
      <c r="P79" s="361">
        <v>41100000</v>
      </c>
      <c r="Q79" s="326">
        <f>P79/P16*100</f>
        <v>0.48995647070190479</v>
      </c>
      <c r="R79" s="332">
        <f t="shared" si="38"/>
        <v>0</v>
      </c>
      <c r="S79" s="332">
        <f t="shared" si="33"/>
        <v>0</v>
      </c>
      <c r="T79" s="328">
        <v>0</v>
      </c>
      <c r="U79" s="328">
        <v>0</v>
      </c>
      <c r="V79" s="328"/>
      <c r="W79" s="328"/>
      <c r="X79" s="328"/>
      <c r="Y79" s="328"/>
      <c r="Z79" s="328"/>
      <c r="AA79" s="328"/>
      <c r="AB79" s="328"/>
      <c r="AC79" s="328"/>
      <c r="AD79" s="328"/>
      <c r="AE79" s="328"/>
      <c r="AF79" s="344">
        <f t="shared" ref="AF79:AF81" si="49">SUM(T79:AE79)</f>
        <v>0</v>
      </c>
      <c r="AG79" s="330">
        <f t="shared" si="35"/>
        <v>0</v>
      </c>
      <c r="AH79" s="331">
        <f t="shared" si="40"/>
        <v>41100000</v>
      </c>
      <c r="AI79" s="332">
        <f t="shared" si="36"/>
        <v>100</v>
      </c>
      <c r="AJ79" s="348"/>
    </row>
    <row r="80" spans="1:36" s="64" customFormat="1" ht="18" hidden="1" customHeight="1" x14ac:dyDescent="0.35">
      <c r="A80" s="356">
        <v>5</v>
      </c>
      <c r="B80" s="320">
        <v>1</v>
      </c>
      <c r="C80" s="322" t="s">
        <v>47</v>
      </c>
      <c r="D80" s="322">
        <v>12</v>
      </c>
      <c r="E80" s="322" t="s">
        <v>44</v>
      </c>
      <c r="F80" s="322">
        <v>18</v>
      </c>
      <c r="G80" s="321" t="s">
        <v>56</v>
      </c>
      <c r="H80" s="323"/>
      <c r="I80" s="324"/>
      <c r="J80" s="324" t="s">
        <v>74</v>
      </c>
      <c r="K80" s="729" t="s">
        <v>138</v>
      </c>
      <c r="L80" s="729"/>
      <c r="M80" s="729"/>
      <c r="N80" s="729"/>
      <c r="O80" s="730"/>
      <c r="P80" s="361">
        <v>147180000</v>
      </c>
      <c r="Q80" s="326">
        <f>P80/P16*100</f>
        <v>1.754544850557332</v>
      </c>
      <c r="R80" s="332">
        <f t="shared" si="38"/>
        <v>0</v>
      </c>
      <c r="S80" s="332">
        <f t="shared" si="33"/>
        <v>0</v>
      </c>
      <c r="T80" s="328">
        <v>0</v>
      </c>
      <c r="U80" s="328">
        <v>0</v>
      </c>
      <c r="V80" s="328"/>
      <c r="W80" s="328"/>
      <c r="X80" s="328"/>
      <c r="Y80" s="328"/>
      <c r="Z80" s="328"/>
      <c r="AA80" s="328"/>
      <c r="AB80" s="328"/>
      <c r="AC80" s="328"/>
      <c r="AD80" s="328"/>
      <c r="AE80" s="328"/>
      <c r="AF80" s="344">
        <f t="shared" si="49"/>
        <v>0</v>
      </c>
      <c r="AG80" s="330">
        <f t="shared" si="35"/>
        <v>0</v>
      </c>
      <c r="AH80" s="331">
        <f t="shared" si="40"/>
        <v>147180000</v>
      </c>
      <c r="AI80" s="332">
        <f t="shared" si="36"/>
        <v>100</v>
      </c>
      <c r="AJ80" s="348"/>
    </row>
    <row r="81" spans="1:36" s="64" customFormat="1" ht="18" hidden="1" customHeight="1" x14ac:dyDescent="0.35">
      <c r="A81" s="356">
        <v>6</v>
      </c>
      <c r="B81" s="320">
        <v>1</v>
      </c>
      <c r="C81" s="322" t="s">
        <v>47</v>
      </c>
      <c r="D81" s="322">
        <v>12</v>
      </c>
      <c r="E81" s="322" t="s">
        <v>44</v>
      </c>
      <c r="F81" s="322">
        <v>18</v>
      </c>
      <c r="G81" s="321" t="s">
        <v>58</v>
      </c>
      <c r="H81" s="323"/>
      <c r="I81" s="324"/>
      <c r="J81" s="324" t="s">
        <v>74</v>
      </c>
      <c r="K81" s="729" t="s">
        <v>139</v>
      </c>
      <c r="L81" s="729"/>
      <c r="M81" s="729"/>
      <c r="N81" s="729"/>
      <c r="O81" s="730"/>
      <c r="P81" s="361">
        <v>38200000</v>
      </c>
      <c r="Q81" s="326">
        <f>P81/P16*100</f>
        <v>0.45538533286649063</v>
      </c>
      <c r="R81" s="332">
        <f t="shared" si="38"/>
        <v>0</v>
      </c>
      <c r="S81" s="332">
        <f t="shared" si="33"/>
        <v>0</v>
      </c>
      <c r="T81" s="328">
        <v>0</v>
      </c>
      <c r="U81" s="328">
        <v>0</v>
      </c>
      <c r="V81" s="328"/>
      <c r="W81" s="328"/>
      <c r="X81" s="328"/>
      <c r="Y81" s="328"/>
      <c r="Z81" s="328"/>
      <c r="AA81" s="328"/>
      <c r="AB81" s="328"/>
      <c r="AC81" s="328"/>
      <c r="AD81" s="328"/>
      <c r="AE81" s="328"/>
      <c r="AF81" s="344">
        <f t="shared" si="49"/>
        <v>0</v>
      </c>
      <c r="AG81" s="330">
        <f t="shared" si="35"/>
        <v>0</v>
      </c>
      <c r="AH81" s="331">
        <f t="shared" si="40"/>
        <v>38200000</v>
      </c>
      <c r="AI81" s="332">
        <f t="shared" si="36"/>
        <v>100</v>
      </c>
      <c r="AJ81" s="348"/>
    </row>
    <row r="82" spans="1:36" s="142" customFormat="1" ht="30" customHeight="1" x14ac:dyDescent="0.35">
      <c r="A82" s="306" t="s">
        <v>135</v>
      </c>
      <c r="B82" s="307">
        <v>1</v>
      </c>
      <c r="C82" s="308" t="s">
        <v>47</v>
      </c>
      <c r="D82" s="309">
        <v>12</v>
      </c>
      <c r="E82" s="308" t="s">
        <v>44</v>
      </c>
      <c r="F82" s="308">
        <v>19</v>
      </c>
      <c r="G82" s="357"/>
      <c r="H82" s="336"/>
      <c r="I82" s="311"/>
      <c r="J82" s="731" t="s">
        <v>140</v>
      </c>
      <c r="K82" s="731"/>
      <c r="L82" s="731"/>
      <c r="M82" s="731"/>
      <c r="N82" s="731"/>
      <c r="O82" s="732"/>
      <c r="P82" s="312">
        <f>SUM(P83:P85)</f>
        <v>98700000</v>
      </c>
      <c r="Q82" s="313">
        <f>SUM(Q83:Q85)</f>
        <v>1.1766107946053042</v>
      </c>
      <c r="R82" s="313">
        <f>AF82/P82*100</f>
        <v>0</v>
      </c>
      <c r="S82" s="313">
        <f>Q82*R82/100</f>
        <v>0</v>
      </c>
      <c r="T82" s="337">
        <f>SUM(T83:T85)</f>
        <v>0</v>
      </c>
      <c r="U82" s="337">
        <f>SUM(U83:U85)</f>
        <v>0</v>
      </c>
      <c r="V82" s="337">
        <f t="shared" ref="V82:AE82" si="50">SUM(V83:V85)</f>
        <v>0</v>
      </c>
      <c r="W82" s="337">
        <f t="shared" si="50"/>
        <v>0</v>
      </c>
      <c r="X82" s="337">
        <f t="shared" si="50"/>
        <v>0</v>
      </c>
      <c r="Y82" s="337">
        <f t="shared" si="50"/>
        <v>0</v>
      </c>
      <c r="Z82" s="337">
        <f t="shared" si="50"/>
        <v>0</v>
      </c>
      <c r="AA82" s="337">
        <f t="shared" si="50"/>
        <v>0</v>
      </c>
      <c r="AB82" s="337">
        <f t="shared" si="50"/>
        <v>0</v>
      </c>
      <c r="AC82" s="337">
        <f t="shared" si="50"/>
        <v>0</v>
      </c>
      <c r="AD82" s="337">
        <f t="shared" si="50"/>
        <v>0</v>
      </c>
      <c r="AE82" s="337">
        <f t="shared" si="50"/>
        <v>0</v>
      </c>
      <c r="AF82" s="338">
        <f>SUM(AF83:AF85)</f>
        <v>0</v>
      </c>
      <c r="AG82" s="316">
        <f>AF82/P82*100</f>
        <v>0</v>
      </c>
      <c r="AH82" s="317">
        <f>P82-AF82</f>
        <v>98700000</v>
      </c>
      <c r="AI82" s="318">
        <f t="shared" si="36"/>
        <v>100</v>
      </c>
      <c r="AJ82" s="339"/>
    </row>
    <row r="83" spans="1:36" s="142" customFormat="1" ht="30" hidden="1" customHeight="1" x14ac:dyDescent="0.35">
      <c r="A83" s="53">
        <v>1</v>
      </c>
      <c r="B83" s="54">
        <f t="shared" ref="B83:F85" si="51">B82</f>
        <v>1</v>
      </c>
      <c r="C83" s="55" t="str">
        <f t="shared" si="51"/>
        <v>02</v>
      </c>
      <c r="D83" s="55">
        <f t="shared" si="51"/>
        <v>12</v>
      </c>
      <c r="E83" s="55" t="str">
        <f t="shared" si="51"/>
        <v>01</v>
      </c>
      <c r="F83" s="55">
        <f t="shared" si="51"/>
        <v>19</v>
      </c>
      <c r="G83" s="44" t="s">
        <v>44</v>
      </c>
      <c r="H83" s="147"/>
      <c r="I83" s="137"/>
      <c r="J83" s="137" t="s">
        <v>74</v>
      </c>
      <c r="K83" s="721" t="s">
        <v>141</v>
      </c>
      <c r="L83" s="721"/>
      <c r="M83" s="721"/>
      <c r="N83" s="721"/>
      <c r="O83" s="722"/>
      <c r="P83" s="148">
        <v>42900000</v>
      </c>
      <c r="Q83" s="149">
        <f>P83/P16*100</f>
        <v>0.51141441832388601</v>
      </c>
      <c r="R83" s="58">
        <f>AF83/P83*100</f>
        <v>0</v>
      </c>
      <c r="S83" s="58">
        <f>Q83*R83/100</f>
        <v>0</v>
      </c>
      <c r="T83" s="59">
        <v>0</v>
      </c>
      <c r="U83" s="59">
        <v>0</v>
      </c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70">
        <f>SUM(T83:AE83)</f>
        <v>0</v>
      </c>
      <c r="AG83" s="61">
        <f>AF83/P83*100</f>
        <v>0</v>
      </c>
      <c r="AH83" s="62">
        <f>P83-AF83</f>
        <v>42900000</v>
      </c>
      <c r="AI83" s="58">
        <f t="shared" si="36"/>
        <v>100</v>
      </c>
      <c r="AJ83" s="150"/>
    </row>
    <row r="84" spans="1:36" s="142" customFormat="1" ht="30" hidden="1" customHeight="1" x14ac:dyDescent="0.35">
      <c r="A84" s="53">
        <v>2</v>
      </c>
      <c r="B84" s="54">
        <f t="shared" si="51"/>
        <v>1</v>
      </c>
      <c r="C84" s="55" t="str">
        <f t="shared" si="51"/>
        <v>02</v>
      </c>
      <c r="D84" s="55">
        <f t="shared" si="51"/>
        <v>12</v>
      </c>
      <c r="E84" s="55" t="str">
        <f t="shared" si="51"/>
        <v>01</v>
      </c>
      <c r="F84" s="55">
        <f t="shared" si="51"/>
        <v>19</v>
      </c>
      <c r="G84" s="44" t="s">
        <v>52</v>
      </c>
      <c r="H84" s="147"/>
      <c r="I84" s="137"/>
      <c r="J84" s="137" t="s">
        <v>74</v>
      </c>
      <c r="K84" s="721" t="s">
        <v>142</v>
      </c>
      <c r="L84" s="721"/>
      <c r="M84" s="721"/>
      <c r="N84" s="721"/>
      <c r="O84" s="722"/>
      <c r="P84" s="148">
        <v>27900000</v>
      </c>
      <c r="Q84" s="149">
        <f>P84/P16*100</f>
        <v>0.33259818814070907</v>
      </c>
      <c r="R84" s="58">
        <f>AF84/P84*100</f>
        <v>0</v>
      </c>
      <c r="S84" s="58">
        <f>Q84*R84/100</f>
        <v>0</v>
      </c>
      <c r="T84" s="59">
        <v>0</v>
      </c>
      <c r="U84" s="59">
        <v>0</v>
      </c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70">
        <f>SUM(T84:AE84)</f>
        <v>0</v>
      </c>
      <c r="AG84" s="61">
        <f>AF84/P84*100</f>
        <v>0</v>
      </c>
      <c r="AH84" s="62">
        <f>P84-AF84</f>
        <v>27900000</v>
      </c>
      <c r="AI84" s="58">
        <f t="shared" si="36"/>
        <v>100</v>
      </c>
      <c r="AJ84" s="150"/>
    </row>
    <row r="85" spans="1:36" s="142" customFormat="1" ht="30" hidden="1" customHeight="1" x14ac:dyDescent="0.35">
      <c r="A85" s="53">
        <v>3</v>
      </c>
      <c r="B85" s="54">
        <f t="shared" si="51"/>
        <v>1</v>
      </c>
      <c r="C85" s="55" t="str">
        <f t="shared" si="51"/>
        <v>02</v>
      </c>
      <c r="D85" s="55">
        <f t="shared" si="51"/>
        <v>12</v>
      </c>
      <c r="E85" s="55" t="str">
        <f t="shared" si="51"/>
        <v>01</v>
      </c>
      <c r="F85" s="55">
        <f t="shared" si="51"/>
        <v>19</v>
      </c>
      <c r="G85" s="44" t="s">
        <v>54</v>
      </c>
      <c r="H85" s="147"/>
      <c r="I85" s="137"/>
      <c r="J85" s="137" t="s">
        <v>74</v>
      </c>
      <c r="K85" s="721" t="s">
        <v>143</v>
      </c>
      <c r="L85" s="721"/>
      <c r="M85" s="721"/>
      <c r="N85" s="721"/>
      <c r="O85" s="722"/>
      <c r="P85" s="148">
        <v>27900000</v>
      </c>
      <c r="Q85" s="149">
        <f>P85/P16*100</f>
        <v>0.33259818814070907</v>
      </c>
      <c r="R85" s="58">
        <f>AF85/P85*100</f>
        <v>0</v>
      </c>
      <c r="S85" s="58">
        <f>Q85*R85/100</f>
        <v>0</v>
      </c>
      <c r="T85" s="59">
        <v>0</v>
      </c>
      <c r="U85" s="59">
        <v>0</v>
      </c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70">
        <f>SUM(T85:AE85)</f>
        <v>0</v>
      </c>
      <c r="AG85" s="61">
        <f>AF85/P85*100</f>
        <v>0</v>
      </c>
      <c r="AH85" s="62">
        <f>P85-AF85</f>
        <v>27900000</v>
      </c>
      <c r="AI85" s="58">
        <f t="shared" si="36"/>
        <v>100</v>
      </c>
      <c r="AJ85" s="150"/>
    </row>
    <row r="86" spans="1:36" s="94" customFormat="1" ht="4.5" hidden="1" customHeight="1" x14ac:dyDescent="0.35">
      <c r="A86" s="151"/>
      <c r="B86" s="138"/>
      <c r="C86" s="139"/>
      <c r="D86" s="139"/>
      <c r="E86" s="139"/>
      <c r="F86" s="139"/>
      <c r="G86" s="139"/>
      <c r="H86" s="140"/>
      <c r="I86" s="152"/>
      <c r="J86" s="152"/>
      <c r="K86" s="152"/>
      <c r="L86" s="152"/>
      <c r="M86" s="152"/>
      <c r="N86" s="152"/>
      <c r="O86" s="153"/>
      <c r="P86" s="154"/>
      <c r="Q86" s="155"/>
      <c r="R86" s="153"/>
      <c r="S86" s="155"/>
      <c r="T86" s="156"/>
      <c r="U86" s="156"/>
      <c r="V86" s="156"/>
      <c r="W86" s="156"/>
      <c r="X86" s="155"/>
      <c r="Y86" s="155"/>
      <c r="Z86" s="155"/>
      <c r="AA86" s="155"/>
      <c r="AB86" s="155"/>
      <c r="AC86" s="155"/>
      <c r="AD86" s="155"/>
      <c r="AE86" s="155"/>
      <c r="AF86" s="141"/>
      <c r="AG86" s="155"/>
      <c r="AH86" s="153"/>
      <c r="AI86" s="155"/>
      <c r="AJ86" s="153"/>
    </row>
    <row r="87" spans="1:36" ht="15" customHeight="1" x14ac:dyDescent="0.35">
      <c r="S87" s="7"/>
      <c r="T87" s="158"/>
      <c r="U87" s="158"/>
      <c r="V87" s="158"/>
      <c r="W87" s="158"/>
      <c r="X87" s="7"/>
      <c r="Y87" s="7"/>
      <c r="Z87" s="7"/>
      <c r="AA87" s="7"/>
      <c r="AB87" s="7"/>
      <c r="AC87" s="7"/>
      <c r="AD87" s="7"/>
      <c r="AE87" s="7"/>
    </row>
    <row r="88" spans="1:36" ht="15" customHeight="1" x14ac:dyDescent="0.35">
      <c r="S88" s="7"/>
      <c r="T88" s="158"/>
      <c r="U88" s="158"/>
      <c r="V88" s="158"/>
      <c r="W88" s="158"/>
      <c r="X88" s="7"/>
      <c r="Y88" s="7"/>
      <c r="Z88" s="7"/>
      <c r="AA88" s="7"/>
      <c r="AB88" s="7"/>
      <c r="AC88" s="7"/>
      <c r="AD88" s="7"/>
      <c r="AE88" s="7"/>
      <c r="AF88" s="159" t="s">
        <v>173</v>
      </c>
      <c r="AG88" s="159"/>
      <c r="AH88" s="159"/>
      <c r="AI88" s="159"/>
    </row>
    <row r="89" spans="1:36" ht="15" customHeight="1" x14ac:dyDescent="0.35">
      <c r="S89" s="7"/>
      <c r="T89" s="158"/>
      <c r="U89" s="158"/>
      <c r="V89" s="158"/>
      <c r="W89" s="158"/>
      <c r="X89" s="7"/>
      <c r="Y89" s="7"/>
      <c r="Z89" s="7"/>
      <c r="AA89" s="7"/>
      <c r="AB89" s="7"/>
      <c r="AC89" s="7"/>
      <c r="AD89" s="7"/>
      <c r="AE89" s="7"/>
      <c r="AF89" s="294" t="s">
        <v>144</v>
      </c>
      <c r="AG89" s="160"/>
      <c r="AH89" s="160"/>
      <c r="AI89" s="160"/>
    </row>
    <row r="90" spans="1:36" ht="15" customHeight="1" x14ac:dyDescent="0.35">
      <c r="S90" s="7"/>
      <c r="T90" s="158"/>
      <c r="U90" s="158"/>
      <c r="V90" s="158"/>
      <c r="W90" s="158"/>
      <c r="X90" s="7"/>
      <c r="Y90" s="7"/>
      <c r="Z90" s="7"/>
      <c r="AA90" s="7"/>
      <c r="AB90" s="7"/>
      <c r="AC90" s="7"/>
      <c r="AD90" s="7"/>
      <c r="AE90" s="7"/>
      <c r="AF90" s="161" t="s">
        <v>145</v>
      </c>
      <c r="AG90" s="160"/>
      <c r="AH90" s="160"/>
      <c r="AI90" s="160"/>
    </row>
    <row r="91" spans="1:36" ht="15" customHeight="1" x14ac:dyDescent="0.35">
      <c r="S91" s="7"/>
      <c r="T91" s="158"/>
      <c r="U91" s="158"/>
      <c r="V91" s="158"/>
      <c r="W91" s="158"/>
      <c r="X91" s="7"/>
      <c r="Y91" s="7"/>
      <c r="Z91" s="7"/>
      <c r="AA91" s="7"/>
      <c r="AB91" s="7"/>
      <c r="AC91" s="7"/>
      <c r="AD91" s="7"/>
      <c r="AE91" s="7"/>
      <c r="AF91" s="162"/>
      <c r="AG91" s="162"/>
      <c r="AH91" s="217"/>
    </row>
    <row r="92" spans="1:36" ht="15" customHeight="1" x14ac:dyDescent="0.35">
      <c r="S92" s="7"/>
      <c r="T92" s="158"/>
      <c r="U92" s="158"/>
      <c r="V92" s="158"/>
      <c r="W92" s="158"/>
      <c r="X92" s="7"/>
      <c r="Y92" s="7"/>
      <c r="Z92" s="7"/>
      <c r="AA92" s="7"/>
      <c r="AB92" s="7"/>
      <c r="AC92" s="7"/>
      <c r="AD92" s="7"/>
      <c r="AE92" s="7"/>
      <c r="AF92" s="162"/>
      <c r="AG92" s="162"/>
      <c r="AH92" s="217"/>
    </row>
    <row r="93" spans="1:36" ht="15" customHeight="1" x14ac:dyDescent="0.35">
      <c r="S93" s="7"/>
      <c r="T93" s="158"/>
      <c r="U93" s="158"/>
      <c r="V93" s="158"/>
      <c r="W93" s="158"/>
      <c r="X93" s="7"/>
      <c r="Y93" s="7"/>
      <c r="Z93" s="7"/>
      <c r="AA93" s="7"/>
      <c r="AB93" s="7"/>
      <c r="AC93" s="7"/>
      <c r="AD93" s="7"/>
      <c r="AE93" s="7"/>
      <c r="AF93" s="162"/>
      <c r="AG93" s="162"/>
      <c r="AH93" s="217"/>
    </row>
    <row r="94" spans="1:36" ht="18.75" customHeight="1" x14ac:dyDescent="0.5">
      <c r="O94" s="735"/>
      <c r="P94" s="735"/>
      <c r="Q94" s="736"/>
      <c r="AF94" s="164" t="s">
        <v>146</v>
      </c>
      <c r="AG94" s="165"/>
      <c r="AH94" s="165"/>
      <c r="AI94" s="160"/>
    </row>
    <row r="95" spans="1:36" ht="15" customHeight="1" x14ac:dyDescent="0.35">
      <c r="O95" s="737"/>
      <c r="P95" s="737"/>
      <c r="Q95" s="737"/>
      <c r="AF95" s="295" t="s">
        <v>147</v>
      </c>
      <c r="AG95" s="159"/>
      <c r="AH95" s="159"/>
      <c r="AI95" s="159"/>
    </row>
    <row r="96" spans="1:36" ht="15" customHeight="1" x14ac:dyDescent="0.35">
      <c r="O96" s="737"/>
      <c r="P96" s="737"/>
      <c r="Q96" s="737"/>
      <c r="AF96" s="295" t="s">
        <v>4</v>
      </c>
      <c r="AG96" s="159"/>
      <c r="AH96" s="159"/>
      <c r="AI96" s="159"/>
    </row>
    <row r="97" spans="2:34" ht="15" customHeight="1" x14ac:dyDescent="0.35">
      <c r="AG97" s="166"/>
      <c r="AH97" s="157"/>
    </row>
    <row r="98" spans="2:34" ht="15" customHeight="1" x14ac:dyDescent="0.35">
      <c r="B98" s="167"/>
      <c r="C98" s="167"/>
      <c r="D98" s="167"/>
      <c r="E98" s="167"/>
      <c r="F98" s="167"/>
      <c r="G98" s="167"/>
      <c r="H98" s="167"/>
      <c r="AH98" s="157"/>
    </row>
    <row r="99" spans="2:34" ht="15" customHeight="1" x14ac:dyDescent="0.35">
      <c r="B99" s="167"/>
      <c r="C99" s="167"/>
      <c r="D99" s="167"/>
      <c r="E99" s="167"/>
      <c r="F99" s="167"/>
      <c r="G99" s="167"/>
      <c r="H99" s="167"/>
    </row>
    <row r="100" spans="2:34" ht="15" customHeight="1" x14ac:dyDescent="0.35"/>
    <row r="101" spans="2:34" ht="15" customHeight="1" x14ac:dyDescent="0.35"/>
    <row r="102" spans="2:34" ht="15" customHeight="1" x14ac:dyDescent="0.35"/>
    <row r="103" spans="2:34" ht="15" customHeight="1" x14ac:dyDescent="0.35"/>
    <row r="104" spans="2:34" ht="15" customHeight="1" x14ac:dyDescent="0.35"/>
    <row r="105" spans="2:34" ht="15" customHeight="1" x14ac:dyDescent="0.35"/>
    <row r="106" spans="2:34" ht="15" customHeight="1" x14ac:dyDescent="0.35"/>
    <row r="107" spans="2:34" ht="15" customHeight="1" x14ac:dyDescent="0.35"/>
    <row r="108" spans="2:34" ht="15" customHeight="1" x14ac:dyDescent="0.35"/>
    <row r="109" spans="2:34" ht="15" customHeight="1" x14ac:dyDescent="0.35"/>
    <row r="110" spans="2:34" ht="15" customHeight="1" x14ac:dyDescent="0.35"/>
    <row r="111" spans="2:34" ht="15" customHeight="1" x14ac:dyDescent="0.35"/>
    <row r="112" spans="2:34" ht="15" customHeight="1" x14ac:dyDescent="0.35"/>
    <row r="113" ht="15" customHeight="1" x14ac:dyDescent="0.35"/>
    <row r="114" ht="15" customHeight="1" x14ac:dyDescent="0.35"/>
    <row r="115" ht="15" customHeight="1" x14ac:dyDescent="0.35"/>
    <row r="116" ht="15" customHeight="1" x14ac:dyDescent="0.35"/>
    <row r="117" ht="15" customHeight="1" x14ac:dyDescent="0.35"/>
    <row r="118" ht="15" customHeight="1" x14ac:dyDescent="0.35"/>
    <row r="119" ht="15" customHeight="1" x14ac:dyDescent="0.35"/>
    <row r="120" ht="15" customHeight="1" x14ac:dyDescent="0.35"/>
  </sheetData>
  <sheetProtection formatColumns="0"/>
  <mergeCells count="102">
    <mergeCell ref="K85:O85"/>
    <mergeCell ref="O94:Q94"/>
    <mergeCell ref="O95:Q95"/>
    <mergeCell ref="O96:Q96"/>
    <mergeCell ref="K79:O79"/>
    <mergeCell ref="K80:O80"/>
    <mergeCell ref="K81:O81"/>
    <mergeCell ref="J82:O82"/>
    <mergeCell ref="K83:O83"/>
    <mergeCell ref="K84:O84"/>
    <mergeCell ref="K73:O73"/>
    <mergeCell ref="J74:O74"/>
    <mergeCell ref="K75:O75"/>
    <mergeCell ref="K76:O76"/>
    <mergeCell ref="K77:O77"/>
    <mergeCell ref="J78:O78"/>
    <mergeCell ref="J67:O67"/>
    <mergeCell ref="K68:O68"/>
    <mergeCell ref="K69:O69"/>
    <mergeCell ref="K70:O70"/>
    <mergeCell ref="J71:O71"/>
    <mergeCell ref="K72:O72"/>
    <mergeCell ref="K61:O61"/>
    <mergeCell ref="K62:O62"/>
    <mergeCell ref="K63:O63"/>
    <mergeCell ref="K64:O64"/>
    <mergeCell ref="K65:O65"/>
    <mergeCell ref="K66:O66"/>
    <mergeCell ref="K55:O55"/>
    <mergeCell ref="K56:O56"/>
    <mergeCell ref="J57:O57"/>
    <mergeCell ref="K58:O58"/>
    <mergeCell ref="K59:O59"/>
    <mergeCell ref="K60:O60"/>
    <mergeCell ref="K49:O49"/>
    <mergeCell ref="K50:O50"/>
    <mergeCell ref="K51:O51"/>
    <mergeCell ref="K52:O52"/>
    <mergeCell ref="K53:O53"/>
    <mergeCell ref="J54:O54"/>
    <mergeCell ref="K43:O43"/>
    <mergeCell ref="K44:O44"/>
    <mergeCell ref="K45:O45"/>
    <mergeCell ref="K46:O46"/>
    <mergeCell ref="J47:O47"/>
    <mergeCell ref="K48:O48"/>
    <mergeCell ref="K36:O36"/>
    <mergeCell ref="K37:O37"/>
    <mergeCell ref="K39:O39"/>
    <mergeCell ref="K40:O40"/>
    <mergeCell ref="K41:O41"/>
    <mergeCell ref="K42:O42"/>
    <mergeCell ref="J29:O29"/>
    <mergeCell ref="K30:O30"/>
    <mergeCell ref="K31:O31"/>
    <mergeCell ref="J32:O32"/>
    <mergeCell ref="K33:O33"/>
    <mergeCell ref="J35:O35"/>
    <mergeCell ref="K23:O23"/>
    <mergeCell ref="K24:O24"/>
    <mergeCell ref="K25:O25"/>
    <mergeCell ref="K26:O26"/>
    <mergeCell ref="K27:O27"/>
    <mergeCell ref="K28:O28"/>
    <mergeCell ref="J17:O17"/>
    <mergeCell ref="J18:O18"/>
    <mergeCell ref="J19:O19"/>
    <mergeCell ref="K20:O20"/>
    <mergeCell ref="K21:O21"/>
    <mergeCell ref="K22:O22"/>
    <mergeCell ref="B11:H11"/>
    <mergeCell ref="I11:O11"/>
    <mergeCell ref="J14:O14"/>
    <mergeCell ref="K15:O15"/>
    <mergeCell ref="X9:X10"/>
    <mergeCell ref="Y9:Y10"/>
    <mergeCell ref="Z9:Z10"/>
    <mergeCell ref="AA9:AA10"/>
    <mergeCell ref="AB9:AB10"/>
    <mergeCell ref="A1:AJ1"/>
    <mergeCell ref="A2:AJ2"/>
    <mergeCell ref="A3:AJ3"/>
    <mergeCell ref="A7:A10"/>
    <mergeCell ref="B7:H10"/>
    <mergeCell ref="I7:O10"/>
    <mergeCell ref="P7:P10"/>
    <mergeCell ref="Q7:Q10"/>
    <mergeCell ref="R7:AE8"/>
    <mergeCell ref="AF7:AF10"/>
    <mergeCell ref="AG7:AG10"/>
    <mergeCell ref="AH7:AH10"/>
    <mergeCell ref="AI7:AI10"/>
    <mergeCell ref="AJ7:AJ10"/>
    <mergeCell ref="R9:R10"/>
    <mergeCell ref="S9:S10"/>
    <mergeCell ref="T9:T10"/>
    <mergeCell ref="U9:U10"/>
    <mergeCell ref="V9:V10"/>
    <mergeCell ref="W9:W10"/>
    <mergeCell ref="AD9:AD10"/>
    <mergeCell ref="AE9:AE10"/>
    <mergeCell ref="AC9:AC10"/>
  </mergeCells>
  <pageMargins left="0.48" right="0.19685039370078741" top="0.51" bottom="0.27559055118110237" header="0.23622047244094491" footer="0.19685039370078741"/>
  <pageSetup paperSize="256" scale="75" orientation="landscape" horizontalDpi="4294967293" r:id="rId1"/>
  <rowBreaks count="1" manualBreakCount="1">
    <brk id="6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0"/>
  <sheetViews>
    <sheetView topLeftCell="L4" zoomScaleNormal="100" zoomScaleSheetLayoutView="100" workbookViewId="0">
      <selection activeCell="AG15" sqref="AG15"/>
    </sheetView>
  </sheetViews>
  <sheetFormatPr defaultRowHeight="14.5" x14ac:dyDescent="0.35"/>
  <cols>
    <col min="1" max="1" width="4.81640625" style="157" customWidth="1"/>
    <col min="2" max="6" width="3.453125" style="3" hidden="1" customWidth="1"/>
    <col min="7" max="7" width="4.81640625" style="3" hidden="1" customWidth="1"/>
    <col min="8" max="8" width="1.1796875" style="3" hidden="1" customWidth="1"/>
    <col min="9" max="9" width="1.453125" style="1" customWidth="1"/>
    <col min="10" max="10" width="2.54296875" style="1" customWidth="1"/>
    <col min="11" max="13" width="9.1796875" style="1"/>
    <col min="14" max="14" width="10.1796875" style="1" customWidth="1"/>
    <col min="15" max="15" width="27.26953125" style="1" customWidth="1"/>
    <col min="16" max="16" width="15.7265625" style="6" customWidth="1"/>
    <col min="17" max="17" width="8.1796875" style="7" hidden="1" customWidth="1"/>
    <col min="18" max="19" width="9.7265625" style="1" hidden="1" customWidth="1"/>
    <col min="20" max="20" width="14.7265625" style="8" hidden="1" customWidth="1"/>
    <col min="21" max="23" width="16.7265625" style="8" hidden="1" customWidth="1"/>
    <col min="24" max="31" width="16.7265625" style="1" hidden="1" customWidth="1"/>
    <col min="32" max="32" width="15.7265625" style="6" customWidth="1"/>
    <col min="33" max="33" width="7.453125" style="7" customWidth="1"/>
    <col min="34" max="34" width="15.7265625" style="1" customWidth="1"/>
    <col min="35" max="35" width="7.453125" style="7" customWidth="1"/>
    <col min="36" max="36" width="5.453125" style="1" customWidth="1"/>
    <col min="37" max="256" width="9.1796875" style="1"/>
    <col min="257" max="257" width="4.81640625" style="1" customWidth="1"/>
    <col min="258" max="262" width="3.453125" style="1" customWidth="1"/>
    <col min="263" max="263" width="4.81640625" style="1" customWidth="1"/>
    <col min="264" max="264" width="1.1796875" style="1" customWidth="1"/>
    <col min="265" max="265" width="1.453125" style="1" customWidth="1"/>
    <col min="266" max="266" width="2.54296875" style="1" customWidth="1"/>
    <col min="267" max="269" width="9.1796875" style="1"/>
    <col min="270" max="270" width="10.1796875" style="1" customWidth="1"/>
    <col min="271" max="271" width="27.26953125" style="1" customWidth="1"/>
    <col min="272" max="272" width="15.7265625" style="1" customWidth="1"/>
    <col min="273" max="273" width="8.1796875" style="1" customWidth="1"/>
    <col min="274" max="275" width="9.7265625" style="1" customWidth="1"/>
    <col min="276" max="276" width="14.7265625" style="1" customWidth="1"/>
    <col min="277" max="287" width="16.7265625" style="1" customWidth="1"/>
    <col min="288" max="288" width="15.7265625" style="1" customWidth="1"/>
    <col min="289" max="289" width="7.453125" style="1" customWidth="1"/>
    <col min="290" max="290" width="15.7265625" style="1" customWidth="1"/>
    <col min="291" max="291" width="7.453125" style="1" customWidth="1"/>
    <col min="292" max="292" width="5.453125" style="1" customWidth="1"/>
    <col min="293" max="512" width="9.1796875" style="1"/>
    <col min="513" max="513" width="4.81640625" style="1" customWidth="1"/>
    <col min="514" max="518" width="3.453125" style="1" customWidth="1"/>
    <col min="519" max="519" width="4.81640625" style="1" customWidth="1"/>
    <col min="520" max="520" width="1.1796875" style="1" customWidth="1"/>
    <col min="521" max="521" width="1.453125" style="1" customWidth="1"/>
    <col min="522" max="522" width="2.54296875" style="1" customWidth="1"/>
    <col min="523" max="525" width="9.1796875" style="1"/>
    <col min="526" max="526" width="10.1796875" style="1" customWidth="1"/>
    <col min="527" max="527" width="27.26953125" style="1" customWidth="1"/>
    <col min="528" max="528" width="15.7265625" style="1" customWidth="1"/>
    <col min="529" max="529" width="8.1796875" style="1" customWidth="1"/>
    <col min="530" max="531" width="9.7265625" style="1" customWidth="1"/>
    <col min="532" max="532" width="14.7265625" style="1" customWidth="1"/>
    <col min="533" max="543" width="16.7265625" style="1" customWidth="1"/>
    <col min="544" max="544" width="15.7265625" style="1" customWidth="1"/>
    <col min="545" max="545" width="7.453125" style="1" customWidth="1"/>
    <col min="546" max="546" width="15.7265625" style="1" customWidth="1"/>
    <col min="547" max="547" width="7.453125" style="1" customWidth="1"/>
    <col min="548" max="548" width="5.453125" style="1" customWidth="1"/>
    <col min="549" max="768" width="9.1796875" style="1"/>
    <col min="769" max="769" width="4.81640625" style="1" customWidth="1"/>
    <col min="770" max="774" width="3.453125" style="1" customWidth="1"/>
    <col min="775" max="775" width="4.81640625" style="1" customWidth="1"/>
    <col min="776" max="776" width="1.1796875" style="1" customWidth="1"/>
    <col min="777" max="777" width="1.453125" style="1" customWidth="1"/>
    <col min="778" max="778" width="2.54296875" style="1" customWidth="1"/>
    <col min="779" max="781" width="9.1796875" style="1"/>
    <col min="782" max="782" width="10.1796875" style="1" customWidth="1"/>
    <col min="783" max="783" width="27.26953125" style="1" customWidth="1"/>
    <col min="784" max="784" width="15.7265625" style="1" customWidth="1"/>
    <col min="785" max="785" width="8.1796875" style="1" customWidth="1"/>
    <col min="786" max="787" width="9.7265625" style="1" customWidth="1"/>
    <col min="788" max="788" width="14.7265625" style="1" customWidth="1"/>
    <col min="789" max="799" width="16.7265625" style="1" customWidth="1"/>
    <col min="800" max="800" width="15.7265625" style="1" customWidth="1"/>
    <col min="801" max="801" width="7.453125" style="1" customWidth="1"/>
    <col min="802" max="802" width="15.7265625" style="1" customWidth="1"/>
    <col min="803" max="803" width="7.453125" style="1" customWidth="1"/>
    <col min="804" max="804" width="5.453125" style="1" customWidth="1"/>
    <col min="805" max="1024" width="9.1796875" style="1"/>
    <col min="1025" max="1025" width="4.81640625" style="1" customWidth="1"/>
    <col min="1026" max="1030" width="3.453125" style="1" customWidth="1"/>
    <col min="1031" max="1031" width="4.81640625" style="1" customWidth="1"/>
    <col min="1032" max="1032" width="1.1796875" style="1" customWidth="1"/>
    <col min="1033" max="1033" width="1.453125" style="1" customWidth="1"/>
    <col min="1034" max="1034" width="2.54296875" style="1" customWidth="1"/>
    <col min="1035" max="1037" width="9.1796875" style="1"/>
    <col min="1038" max="1038" width="10.1796875" style="1" customWidth="1"/>
    <col min="1039" max="1039" width="27.26953125" style="1" customWidth="1"/>
    <col min="1040" max="1040" width="15.7265625" style="1" customWidth="1"/>
    <col min="1041" max="1041" width="8.1796875" style="1" customWidth="1"/>
    <col min="1042" max="1043" width="9.7265625" style="1" customWidth="1"/>
    <col min="1044" max="1044" width="14.7265625" style="1" customWidth="1"/>
    <col min="1045" max="1055" width="16.7265625" style="1" customWidth="1"/>
    <col min="1056" max="1056" width="15.7265625" style="1" customWidth="1"/>
    <col min="1057" max="1057" width="7.453125" style="1" customWidth="1"/>
    <col min="1058" max="1058" width="15.7265625" style="1" customWidth="1"/>
    <col min="1059" max="1059" width="7.453125" style="1" customWidth="1"/>
    <col min="1060" max="1060" width="5.453125" style="1" customWidth="1"/>
    <col min="1061" max="1280" width="9.1796875" style="1"/>
    <col min="1281" max="1281" width="4.81640625" style="1" customWidth="1"/>
    <col min="1282" max="1286" width="3.453125" style="1" customWidth="1"/>
    <col min="1287" max="1287" width="4.81640625" style="1" customWidth="1"/>
    <col min="1288" max="1288" width="1.1796875" style="1" customWidth="1"/>
    <col min="1289" max="1289" width="1.453125" style="1" customWidth="1"/>
    <col min="1290" max="1290" width="2.54296875" style="1" customWidth="1"/>
    <col min="1291" max="1293" width="9.1796875" style="1"/>
    <col min="1294" max="1294" width="10.1796875" style="1" customWidth="1"/>
    <col min="1295" max="1295" width="27.26953125" style="1" customWidth="1"/>
    <col min="1296" max="1296" width="15.7265625" style="1" customWidth="1"/>
    <col min="1297" max="1297" width="8.1796875" style="1" customWidth="1"/>
    <col min="1298" max="1299" width="9.7265625" style="1" customWidth="1"/>
    <col min="1300" max="1300" width="14.7265625" style="1" customWidth="1"/>
    <col min="1301" max="1311" width="16.7265625" style="1" customWidth="1"/>
    <col min="1312" max="1312" width="15.7265625" style="1" customWidth="1"/>
    <col min="1313" max="1313" width="7.453125" style="1" customWidth="1"/>
    <col min="1314" max="1314" width="15.7265625" style="1" customWidth="1"/>
    <col min="1315" max="1315" width="7.453125" style="1" customWidth="1"/>
    <col min="1316" max="1316" width="5.453125" style="1" customWidth="1"/>
    <col min="1317" max="1536" width="9.1796875" style="1"/>
    <col min="1537" max="1537" width="4.81640625" style="1" customWidth="1"/>
    <col min="1538" max="1542" width="3.453125" style="1" customWidth="1"/>
    <col min="1543" max="1543" width="4.81640625" style="1" customWidth="1"/>
    <col min="1544" max="1544" width="1.1796875" style="1" customWidth="1"/>
    <col min="1545" max="1545" width="1.453125" style="1" customWidth="1"/>
    <col min="1546" max="1546" width="2.54296875" style="1" customWidth="1"/>
    <col min="1547" max="1549" width="9.1796875" style="1"/>
    <col min="1550" max="1550" width="10.1796875" style="1" customWidth="1"/>
    <col min="1551" max="1551" width="27.26953125" style="1" customWidth="1"/>
    <col min="1552" max="1552" width="15.7265625" style="1" customWidth="1"/>
    <col min="1553" max="1553" width="8.1796875" style="1" customWidth="1"/>
    <col min="1554" max="1555" width="9.7265625" style="1" customWidth="1"/>
    <col min="1556" max="1556" width="14.7265625" style="1" customWidth="1"/>
    <col min="1557" max="1567" width="16.7265625" style="1" customWidth="1"/>
    <col min="1568" max="1568" width="15.7265625" style="1" customWidth="1"/>
    <col min="1569" max="1569" width="7.453125" style="1" customWidth="1"/>
    <col min="1570" max="1570" width="15.7265625" style="1" customWidth="1"/>
    <col min="1571" max="1571" width="7.453125" style="1" customWidth="1"/>
    <col min="1572" max="1572" width="5.453125" style="1" customWidth="1"/>
    <col min="1573" max="1792" width="9.1796875" style="1"/>
    <col min="1793" max="1793" width="4.81640625" style="1" customWidth="1"/>
    <col min="1794" max="1798" width="3.453125" style="1" customWidth="1"/>
    <col min="1799" max="1799" width="4.81640625" style="1" customWidth="1"/>
    <col min="1800" max="1800" width="1.1796875" style="1" customWidth="1"/>
    <col min="1801" max="1801" width="1.453125" style="1" customWidth="1"/>
    <col min="1802" max="1802" width="2.54296875" style="1" customWidth="1"/>
    <col min="1803" max="1805" width="9.1796875" style="1"/>
    <col min="1806" max="1806" width="10.1796875" style="1" customWidth="1"/>
    <col min="1807" max="1807" width="27.26953125" style="1" customWidth="1"/>
    <col min="1808" max="1808" width="15.7265625" style="1" customWidth="1"/>
    <col min="1809" max="1809" width="8.1796875" style="1" customWidth="1"/>
    <col min="1810" max="1811" width="9.7265625" style="1" customWidth="1"/>
    <col min="1812" max="1812" width="14.7265625" style="1" customWidth="1"/>
    <col min="1813" max="1823" width="16.7265625" style="1" customWidth="1"/>
    <col min="1824" max="1824" width="15.7265625" style="1" customWidth="1"/>
    <col min="1825" max="1825" width="7.453125" style="1" customWidth="1"/>
    <col min="1826" max="1826" width="15.7265625" style="1" customWidth="1"/>
    <col min="1827" max="1827" width="7.453125" style="1" customWidth="1"/>
    <col min="1828" max="1828" width="5.453125" style="1" customWidth="1"/>
    <col min="1829" max="2048" width="9.1796875" style="1"/>
    <col min="2049" max="2049" width="4.81640625" style="1" customWidth="1"/>
    <col min="2050" max="2054" width="3.453125" style="1" customWidth="1"/>
    <col min="2055" max="2055" width="4.81640625" style="1" customWidth="1"/>
    <col min="2056" max="2056" width="1.1796875" style="1" customWidth="1"/>
    <col min="2057" max="2057" width="1.453125" style="1" customWidth="1"/>
    <col min="2058" max="2058" width="2.54296875" style="1" customWidth="1"/>
    <col min="2059" max="2061" width="9.1796875" style="1"/>
    <col min="2062" max="2062" width="10.1796875" style="1" customWidth="1"/>
    <col min="2063" max="2063" width="27.26953125" style="1" customWidth="1"/>
    <col min="2064" max="2064" width="15.7265625" style="1" customWidth="1"/>
    <col min="2065" max="2065" width="8.1796875" style="1" customWidth="1"/>
    <col min="2066" max="2067" width="9.7265625" style="1" customWidth="1"/>
    <col min="2068" max="2068" width="14.7265625" style="1" customWidth="1"/>
    <col min="2069" max="2079" width="16.7265625" style="1" customWidth="1"/>
    <col min="2080" max="2080" width="15.7265625" style="1" customWidth="1"/>
    <col min="2081" max="2081" width="7.453125" style="1" customWidth="1"/>
    <col min="2082" max="2082" width="15.7265625" style="1" customWidth="1"/>
    <col min="2083" max="2083" width="7.453125" style="1" customWidth="1"/>
    <col min="2084" max="2084" width="5.453125" style="1" customWidth="1"/>
    <col min="2085" max="2304" width="9.1796875" style="1"/>
    <col min="2305" max="2305" width="4.81640625" style="1" customWidth="1"/>
    <col min="2306" max="2310" width="3.453125" style="1" customWidth="1"/>
    <col min="2311" max="2311" width="4.81640625" style="1" customWidth="1"/>
    <col min="2312" max="2312" width="1.1796875" style="1" customWidth="1"/>
    <col min="2313" max="2313" width="1.453125" style="1" customWidth="1"/>
    <col min="2314" max="2314" width="2.54296875" style="1" customWidth="1"/>
    <col min="2315" max="2317" width="9.1796875" style="1"/>
    <col min="2318" max="2318" width="10.1796875" style="1" customWidth="1"/>
    <col min="2319" max="2319" width="27.26953125" style="1" customWidth="1"/>
    <col min="2320" max="2320" width="15.7265625" style="1" customWidth="1"/>
    <col min="2321" max="2321" width="8.1796875" style="1" customWidth="1"/>
    <col min="2322" max="2323" width="9.7265625" style="1" customWidth="1"/>
    <col min="2324" max="2324" width="14.7265625" style="1" customWidth="1"/>
    <col min="2325" max="2335" width="16.7265625" style="1" customWidth="1"/>
    <col min="2336" max="2336" width="15.7265625" style="1" customWidth="1"/>
    <col min="2337" max="2337" width="7.453125" style="1" customWidth="1"/>
    <col min="2338" max="2338" width="15.7265625" style="1" customWidth="1"/>
    <col min="2339" max="2339" width="7.453125" style="1" customWidth="1"/>
    <col min="2340" max="2340" width="5.453125" style="1" customWidth="1"/>
    <col min="2341" max="2560" width="9.1796875" style="1"/>
    <col min="2561" max="2561" width="4.81640625" style="1" customWidth="1"/>
    <col min="2562" max="2566" width="3.453125" style="1" customWidth="1"/>
    <col min="2567" max="2567" width="4.81640625" style="1" customWidth="1"/>
    <col min="2568" max="2568" width="1.1796875" style="1" customWidth="1"/>
    <col min="2569" max="2569" width="1.453125" style="1" customWidth="1"/>
    <col min="2570" max="2570" width="2.54296875" style="1" customWidth="1"/>
    <col min="2571" max="2573" width="9.1796875" style="1"/>
    <col min="2574" max="2574" width="10.1796875" style="1" customWidth="1"/>
    <col min="2575" max="2575" width="27.26953125" style="1" customWidth="1"/>
    <col min="2576" max="2576" width="15.7265625" style="1" customWidth="1"/>
    <col min="2577" max="2577" width="8.1796875" style="1" customWidth="1"/>
    <col min="2578" max="2579" width="9.7265625" style="1" customWidth="1"/>
    <col min="2580" max="2580" width="14.7265625" style="1" customWidth="1"/>
    <col min="2581" max="2591" width="16.7265625" style="1" customWidth="1"/>
    <col min="2592" max="2592" width="15.7265625" style="1" customWidth="1"/>
    <col min="2593" max="2593" width="7.453125" style="1" customWidth="1"/>
    <col min="2594" max="2594" width="15.7265625" style="1" customWidth="1"/>
    <col min="2595" max="2595" width="7.453125" style="1" customWidth="1"/>
    <col min="2596" max="2596" width="5.453125" style="1" customWidth="1"/>
    <col min="2597" max="2816" width="9.1796875" style="1"/>
    <col min="2817" max="2817" width="4.81640625" style="1" customWidth="1"/>
    <col min="2818" max="2822" width="3.453125" style="1" customWidth="1"/>
    <col min="2823" max="2823" width="4.81640625" style="1" customWidth="1"/>
    <col min="2824" max="2824" width="1.1796875" style="1" customWidth="1"/>
    <col min="2825" max="2825" width="1.453125" style="1" customWidth="1"/>
    <col min="2826" max="2826" width="2.54296875" style="1" customWidth="1"/>
    <col min="2827" max="2829" width="9.1796875" style="1"/>
    <col min="2830" max="2830" width="10.1796875" style="1" customWidth="1"/>
    <col min="2831" max="2831" width="27.26953125" style="1" customWidth="1"/>
    <col min="2832" max="2832" width="15.7265625" style="1" customWidth="1"/>
    <col min="2833" max="2833" width="8.1796875" style="1" customWidth="1"/>
    <col min="2834" max="2835" width="9.7265625" style="1" customWidth="1"/>
    <col min="2836" max="2836" width="14.7265625" style="1" customWidth="1"/>
    <col min="2837" max="2847" width="16.7265625" style="1" customWidth="1"/>
    <col min="2848" max="2848" width="15.7265625" style="1" customWidth="1"/>
    <col min="2849" max="2849" width="7.453125" style="1" customWidth="1"/>
    <col min="2850" max="2850" width="15.7265625" style="1" customWidth="1"/>
    <col min="2851" max="2851" width="7.453125" style="1" customWidth="1"/>
    <col min="2852" max="2852" width="5.453125" style="1" customWidth="1"/>
    <col min="2853" max="3072" width="9.1796875" style="1"/>
    <col min="3073" max="3073" width="4.81640625" style="1" customWidth="1"/>
    <col min="3074" max="3078" width="3.453125" style="1" customWidth="1"/>
    <col min="3079" max="3079" width="4.81640625" style="1" customWidth="1"/>
    <col min="3080" max="3080" width="1.1796875" style="1" customWidth="1"/>
    <col min="3081" max="3081" width="1.453125" style="1" customWidth="1"/>
    <col min="3082" max="3082" width="2.54296875" style="1" customWidth="1"/>
    <col min="3083" max="3085" width="9.1796875" style="1"/>
    <col min="3086" max="3086" width="10.1796875" style="1" customWidth="1"/>
    <col min="3087" max="3087" width="27.26953125" style="1" customWidth="1"/>
    <col min="3088" max="3088" width="15.7265625" style="1" customWidth="1"/>
    <col min="3089" max="3089" width="8.1796875" style="1" customWidth="1"/>
    <col min="3090" max="3091" width="9.7265625" style="1" customWidth="1"/>
    <col min="3092" max="3092" width="14.7265625" style="1" customWidth="1"/>
    <col min="3093" max="3103" width="16.7265625" style="1" customWidth="1"/>
    <col min="3104" max="3104" width="15.7265625" style="1" customWidth="1"/>
    <col min="3105" max="3105" width="7.453125" style="1" customWidth="1"/>
    <col min="3106" max="3106" width="15.7265625" style="1" customWidth="1"/>
    <col min="3107" max="3107" width="7.453125" style="1" customWidth="1"/>
    <col min="3108" max="3108" width="5.453125" style="1" customWidth="1"/>
    <col min="3109" max="3328" width="9.1796875" style="1"/>
    <col min="3329" max="3329" width="4.81640625" style="1" customWidth="1"/>
    <col min="3330" max="3334" width="3.453125" style="1" customWidth="1"/>
    <col min="3335" max="3335" width="4.81640625" style="1" customWidth="1"/>
    <col min="3336" max="3336" width="1.1796875" style="1" customWidth="1"/>
    <col min="3337" max="3337" width="1.453125" style="1" customWidth="1"/>
    <col min="3338" max="3338" width="2.54296875" style="1" customWidth="1"/>
    <col min="3339" max="3341" width="9.1796875" style="1"/>
    <col min="3342" max="3342" width="10.1796875" style="1" customWidth="1"/>
    <col min="3343" max="3343" width="27.26953125" style="1" customWidth="1"/>
    <col min="3344" max="3344" width="15.7265625" style="1" customWidth="1"/>
    <col min="3345" max="3345" width="8.1796875" style="1" customWidth="1"/>
    <col min="3346" max="3347" width="9.7265625" style="1" customWidth="1"/>
    <col min="3348" max="3348" width="14.7265625" style="1" customWidth="1"/>
    <col min="3349" max="3359" width="16.7265625" style="1" customWidth="1"/>
    <col min="3360" max="3360" width="15.7265625" style="1" customWidth="1"/>
    <col min="3361" max="3361" width="7.453125" style="1" customWidth="1"/>
    <col min="3362" max="3362" width="15.7265625" style="1" customWidth="1"/>
    <col min="3363" max="3363" width="7.453125" style="1" customWidth="1"/>
    <col min="3364" max="3364" width="5.453125" style="1" customWidth="1"/>
    <col min="3365" max="3584" width="9.1796875" style="1"/>
    <col min="3585" max="3585" width="4.81640625" style="1" customWidth="1"/>
    <col min="3586" max="3590" width="3.453125" style="1" customWidth="1"/>
    <col min="3591" max="3591" width="4.81640625" style="1" customWidth="1"/>
    <col min="3592" max="3592" width="1.1796875" style="1" customWidth="1"/>
    <col min="3593" max="3593" width="1.453125" style="1" customWidth="1"/>
    <col min="3594" max="3594" width="2.54296875" style="1" customWidth="1"/>
    <col min="3595" max="3597" width="9.1796875" style="1"/>
    <col min="3598" max="3598" width="10.1796875" style="1" customWidth="1"/>
    <col min="3599" max="3599" width="27.26953125" style="1" customWidth="1"/>
    <col min="3600" max="3600" width="15.7265625" style="1" customWidth="1"/>
    <col min="3601" max="3601" width="8.1796875" style="1" customWidth="1"/>
    <col min="3602" max="3603" width="9.7265625" style="1" customWidth="1"/>
    <col min="3604" max="3604" width="14.7265625" style="1" customWidth="1"/>
    <col min="3605" max="3615" width="16.7265625" style="1" customWidth="1"/>
    <col min="3616" max="3616" width="15.7265625" style="1" customWidth="1"/>
    <col min="3617" max="3617" width="7.453125" style="1" customWidth="1"/>
    <col min="3618" max="3618" width="15.7265625" style="1" customWidth="1"/>
    <col min="3619" max="3619" width="7.453125" style="1" customWidth="1"/>
    <col min="3620" max="3620" width="5.453125" style="1" customWidth="1"/>
    <col min="3621" max="3840" width="9.1796875" style="1"/>
    <col min="3841" max="3841" width="4.81640625" style="1" customWidth="1"/>
    <col min="3842" max="3846" width="3.453125" style="1" customWidth="1"/>
    <col min="3847" max="3847" width="4.81640625" style="1" customWidth="1"/>
    <col min="3848" max="3848" width="1.1796875" style="1" customWidth="1"/>
    <col min="3849" max="3849" width="1.453125" style="1" customWidth="1"/>
    <col min="3850" max="3850" width="2.54296875" style="1" customWidth="1"/>
    <col min="3851" max="3853" width="9.1796875" style="1"/>
    <col min="3854" max="3854" width="10.1796875" style="1" customWidth="1"/>
    <col min="3855" max="3855" width="27.26953125" style="1" customWidth="1"/>
    <col min="3856" max="3856" width="15.7265625" style="1" customWidth="1"/>
    <col min="3857" max="3857" width="8.1796875" style="1" customWidth="1"/>
    <col min="3858" max="3859" width="9.7265625" style="1" customWidth="1"/>
    <col min="3860" max="3860" width="14.7265625" style="1" customWidth="1"/>
    <col min="3861" max="3871" width="16.7265625" style="1" customWidth="1"/>
    <col min="3872" max="3872" width="15.7265625" style="1" customWidth="1"/>
    <col min="3873" max="3873" width="7.453125" style="1" customWidth="1"/>
    <col min="3874" max="3874" width="15.7265625" style="1" customWidth="1"/>
    <col min="3875" max="3875" width="7.453125" style="1" customWidth="1"/>
    <col min="3876" max="3876" width="5.453125" style="1" customWidth="1"/>
    <col min="3877" max="4096" width="9.1796875" style="1"/>
    <col min="4097" max="4097" width="4.81640625" style="1" customWidth="1"/>
    <col min="4098" max="4102" width="3.453125" style="1" customWidth="1"/>
    <col min="4103" max="4103" width="4.81640625" style="1" customWidth="1"/>
    <col min="4104" max="4104" width="1.1796875" style="1" customWidth="1"/>
    <col min="4105" max="4105" width="1.453125" style="1" customWidth="1"/>
    <col min="4106" max="4106" width="2.54296875" style="1" customWidth="1"/>
    <col min="4107" max="4109" width="9.1796875" style="1"/>
    <col min="4110" max="4110" width="10.1796875" style="1" customWidth="1"/>
    <col min="4111" max="4111" width="27.26953125" style="1" customWidth="1"/>
    <col min="4112" max="4112" width="15.7265625" style="1" customWidth="1"/>
    <col min="4113" max="4113" width="8.1796875" style="1" customWidth="1"/>
    <col min="4114" max="4115" width="9.7265625" style="1" customWidth="1"/>
    <col min="4116" max="4116" width="14.7265625" style="1" customWidth="1"/>
    <col min="4117" max="4127" width="16.7265625" style="1" customWidth="1"/>
    <col min="4128" max="4128" width="15.7265625" style="1" customWidth="1"/>
    <col min="4129" max="4129" width="7.453125" style="1" customWidth="1"/>
    <col min="4130" max="4130" width="15.7265625" style="1" customWidth="1"/>
    <col min="4131" max="4131" width="7.453125" style="1" customWidth="1"/>
    <col min="4132" max="4132" width="5.453125" style="1" customWidth="1"/>
    <col min="4133" max="4352" width="9.1796875" style="1"/>
    <col min="4353" max="4353" width="4.81640625" style="1" customWidth="1"/>
    <col min="4354" max="4358" width="3.453125" style="1" customWidth="1"/>
    <col min="4359" max="4359" width="4.81640625" style="1" customWidth="1"/>
    <col min="4360" max="4360" width="1.1796875" style="1" customWidth="1"/>
    <col min="4361" max="4361" width="1.453125" style="1" customWidth="1"/>
    <col min="4362" max="4362" width="2.54296875" style="1" customWidth="1"/>
    <col min="4363" max="4365" width="9.1796875" style="1"/>
    <col min="4366" max="4366" width="10.1796875" style="1" customWidth="1"/>
    <col min="4367" max="4367" width="27.26953125" style="1" customWidth="1"/>
    <col min="4368" max="4368" width="15.7265625" style="1" customWidth="1"/>
    <col min="4369" max="4369" width="8.1796875" style="1" customWidth="1"/>
    <col min="4370" max="4371" width="9.7265625" style="1" customWidth="1"/>
    <col min="4372" max="4372" width="14.7265625" style="1" customWidth="1"/>
    <col min="4373" max="4383" width="16.7265625" style="1" customWidth="1"/>
    <col min="4384" max="4384" width="15.7265625" style="1" customWidth="1"/>
    <col min="4385" max="4385" width="7.453125" style="1" customWidth="1"/>
    <col min="4386" max="4386" width="15.7265625" style="1" customWidth="1"/>
    <col min="4387" max="4387" width="7.453125" style="1" customWidth="1"/>
    <col min="4388" max="4388" width="5.453125" style="1" customWidth="1"/>
    <col min="4389" max="4608" width="9.1796875" style="1"/>
    <col min="4609" max="4609" width="4.81640625" style="1" customWidth="1"/>
    <col min="4610" max="4614" width="3.453125" style="1" customWidth="1"/>
    <col min="4615" max="4615" width="4.81640625" style="1" customWidth="1"/>
    <col min="4616" max="4616" width="1.1796875" style="1" customWidth="1"/>
    <col min="4617" max="4617" width="1.453125" style="1" customWidth="1"/>
    <col min="4618" max="4618" width="2.54296875" style="1" customWidth="1"/>
    <col min="4619" max="4621" width="9.1796875" style="1"/>
    <col min="4622" max="4622" width="10.1796875" style="1" customWidth="1"/>
    <col min="4623" max="4623" width="27.26953125" style="1" customWidth="1"/>
    <col min="4624" max="4624" width="15.7265625" style="1" customWidth="1"/>
    <col min="4625" max="4625" width="8.1796875" style="1" customWidth="1"/>
    <col min="4626" max="4627" width="9.7265625" style="1" customWidth="1"/>
    <col min="4628" max="4628" width="14.7265625" style="1" customWidth="1"/>
    <col min="4629" max="4639" width="16.7265625" style="1" customWidth="1"/>
    <col min="4640" max="4640" width="15.7265625" style="1" customWidth="1"/>
    <col min="4641" max="4641" width="7.453125" style="1" customWidth="1"/>
    <col min="4642" max="4642" width="15.7265625" style="1" customWidth="1"/>
    <col min="4643" max="4643" width="7.453125" style="1" customWidth="1"/>
    <col min="4644" max="4644" width="5.453125" style="1" customWidth="1"/>
    <col min="4645" max="4864" width="9.1796875" style="1"/>
    <col min="4865" max="4865" width="4.81640625" style="1" customWidth="1"/>
    <col min="4866" max="4870" width="3.453125" style="1" customWidth="1"/>
    <col min="4871" max="4871" width="4.81640625" style="1" customWidth="1"/>
    <col min="4872" max="4872" width="1.1796875" style="1" customWidth="1"/>
    <col min="4873" max="4873" width="1.453125" style="1" customWidth="1"/>
    <col min="4874" max="4874" width="2.54296875" style="1" customWidth="1"/>
    <col min="4875" max="4877" width="9.1796875" style="1"/>
    <col min="4878" max="4878" width="10.1796875" style="1" customWidth="1"/>
    <col min="4879" max="4879" width="27.26953125" style="1" customWidth="1"/>
    <col min="4880" max="4880" width="15.7265625" style="1" customWidth="1"/>
    <col min="4881" max="4881" width="8.1796875" style="1" customWidth="1"/>
    <col min="4882" max="4883" width="9.7265625" style="1" customWidth="1"/>
    <col min="4884" max="4884" width="14.7265625" style="1" customWidth="1"/>
    <col min="4885" max="4895" width="16.7265625" style="1" customWidth="1"/>
    <col min="4896" max="4896" width="15.7265625" style="1" customWidth="1"/>
    <col min="4897" max="4897" width="7.453125" style="1" customWidth="1"/>
    <col min="4898" max="4898" width="15.7265625" style="1" customWidth="1"/>
    <col min="4899" max="4899" width="7.453125" style="1" customWidth="1"/>
    <col min="4900" max="4900" width="5.453125" style="1" customWidth="1"/>
    <col min="4901" max="5120" width="9.1796875" style="1"/>
    <col min="5121" max="5121" width="4.81640625" style="1" customWidth="1"/>
    <col min="5122" max="5126" width="3.453125" style="1" customWidth="1"/>
    <col min="5127" max="5127" width="4.81640625" style="1" customWidth="1"/>
    <col min="5128" max="5128" width="1.1796875" style="1" customWidth="1"/>
    <col min="5129" max="5129" width="1.453125" style="1" customWidth="1"/>
    <col min="5130" max="5130" width="2.54296875" style="1" customWidth="1"/>
    <col min="5131" max="5133" width="9.1796875" style="1"/>
    <col min="5134" max="5134" width="10.1796875" style="1" customWidth="1"/>
    <col min="5135" max="5135" width="27.26953125" style="1" customWidth="1"/>
    <col min="5136" max="5136" width="15.7265625" style="1" customWidth="1"/>
    <col min="5137" max="5137" width="8.1796875" style="1" customWidth="1"/>
    <col min="5138" max="5139" width="9.7265625" style="1" customWidth="1"/>
    <col min="5140" max="5140" width="14.7265625" style="1" customWidth="1"/>
    <col min="5141" max="5151" width="16.7265625" style="1" customWidth="1"/>
    <col min="5152" max="5152" width="15.7265625" style="1" customWidth="1"/>
    <col min="5153" max="5153" width="7.453125" style="1" customWidth="1"/>
    <col min="5154" max="5154" width="15.7265625" style="1" customWidth="1"/>
    <col min="5155" max="5155" width="7.453125" style="1" customWidth="1"/>
    <col min="5156" max="5156" width="5.453125" style="1" customWidth="1"/>
    <col min="5157" max="5376" width="9.1796875" style="1"/>
    <col min="5377" max="5377" width="4.81640625" style="1" customWidth="1"/>
    <col min="5378" max="5382" width="3.453125" style="1" customWidth="1"/>
    <col min="5383" max="5383" width="4.81640625" style="1" customWidth="1"/>
    <col min="5384" max="5384" width="1.1796875" style="1" customWidth="1"/>
    <col min="5385" max="5385" width="1.453125" style="1" customWidth="1"/>
    <col min="5386" max="5386" width="2.54296875" style="1" customWidth="1"/>
    <col min="5387" max="5389" width="9.1796875" style="1"/>
    <col min="5390" max="5390" width="10.1796875" style="1" customWidth="1"/>
    <col min="5391" max="5391" width="27.26953125" style="1" customWidth="1"/>
    <col min="5392" max="5392" width="15.7265625" style="1" customWidth="1"/>
    <col min="5393" max="5393" width="8.1796875" style="1" customWidth="1"/>
    <col min="5394" max="5395" width="9.7265625" style="1" customWidth="1"/>
    <col min="5396" max="5396" width="14.7265625" style="1" customWidth="1"/>
    <col min="5397" max="5407" width="16.7265625" style="1" customWidth="1"/>
    <col min="5408" max="5408" width="15.7265625" style="1" customWidth="1"/>
    <col min="5409" max="5409" width="7.453125" style="1" customWidth="1"/>
    <col min="5410" max="5410" width="15.7265625" style="1" customWidth="1"/>
    <col min="5411" max="5411" width="7.453125" style="1" customWidth="1"/>
    <col min="5412" max="5412" width="5.453125" style="1" customWidth="1"/>
    <col min="5413" max="5632" width="9.1796875" style="1"/>
    <col min="5633" max="5633" width="4.81640625" style="1" customWidth="1"/>
    <col min="5634" max="5638" width="3.453125" style="1" customWidth="1"/>
    <col min="5639" max="5639" width="4.81640625" style="1" customWidth="1"/>
    <col min="5640" max="5640" width="1.1796875" style="1" customWidth="1"/>
    <col min="5641" max="5641" width="1.453125" style="1" customWidth="1"/>
    <col min="5642" max="5642" width="2.54296875" style="1" customWidth="1"/>
    <col min="5643" max="5645" width="9.1796875" style="1"/>
    <col min="5646" max="5646" width="10.1796875" style="1" customWidth="1"/>
    <col min="5647" max="5647" width="27.26953125" style="1" customWidth="1"/>
    <col min="5648" max="5648" width="15.7265625" style="1" customWidth="1"/>
    <col min="5649" max="5649" width="8.1796875" style="1" customWidth="1"/>
    <col min="5650" max="5651" width="9.7265625" style="1" customWidth="1"/>
    <col min="5652" max="5652" width="14.7265625" style="1" customWidth="1"/>
    <col min="5653" max="5663" width="16.7265625" style="1" customWidth="1"/>
    <col min="5664" max="5664" width="15.7265625" style="1" customWidth="1"/>
    <col min="5665" max="5665" width="7.453125" style="1" customWidth="1"/>
    <col min="5666" max="5666" width="15.7265625" style="1" customWidth="1"/>
    <col min="5667" max="5667" width="7.453125" style="1" customWidth="1"/>
    <col min="5668" max="5668" width="5.453125" style="1" customWidth="1"/>
    <col min="5669" max="5888" width="9.1796875" style="1"/>
    <col min="5889" max="5889" width="4.81640625" style="1" customWidth="1"/>
    <col min="5890" max="5894" width="3.453125" style="1" customWidth="1"/>
    <col min="5895" max="5895" width="4.81640625" style="1" customWidth="1"/>
    <col min="5896" max="5896" width="1.1796875" style="1" customWidth="1"/>
    <col min="5897" max="5897" width="1.453125" style="1" customWidth="1"/>
    <col min="5898" max="5898" width="2.54296875" style="1" customWidth="1"/>
    <col min="5899" max="5901" width="9.1796875" style="1"/>
    <col min="5902" max="5902" width="10.1796875" style="1" customWidth="1"/>
    <col min="5903" max="5903" width="27.26953125" style="1" customWidth="1"/>
    <col min="5904" max="5904" width="15.7265625" style="1" customWidth="1"/>
    <col min="5905" max="5905" width="8.1796875" style="1" customWidth="1"/>
    <col min="5906" max="5907" width="9.7265625" style="1" customWidth="1"/>
    <col min="5908" max="5908" width="14.7265625" style="1" customWidth="1"/>
    <col min="5909" max="5919" width="16.7265625" style="1" customWidth="1"/>
    <col min="5920" max="5920" width="15.7265625" style="1" customWidth="1"/>
    <col min="5921" max="5921" width="7.453125" style="1" customWidth="1"/>
    <col min="5922" max="5922" width="15.7265625" style="1" customWidth="1"/>
    <col min="5923" max="5923" width="7.453125" style="1" customWidth="1"/>
    <col min="5924" max="5924" width="5.453125" style="1" customWidth="1"/>
    <col min="5925" max="6144" width="9.1796875" style="1"/>
    <col min="6145" max="6145" width="4.81640625" style="1" customWidth="1"/>
    <col min="6146" max="6150" width="3.453125" style="1" customWidth="1"/>
    <col min="6151" max="6151" width="4.81640625" style="1" customWidth="1"/>
    <col min="6152" max="6152" width="1.1796875" style="1" customWidth="1"/>
    <col min="6153" max="6153" width="1.453125" style="1" customWidth="1"/>
    <col min="6154" max="6154" width="2.54296875" style="1" customWidth="1"/>
    <col min="6155" max="6157" width="9.1796875" style="1"/>
    <col min="6158" max="6158" width="10.1796875" style="1" customWidth="1"/>
    <col min="6159" max="6159" width="27.26953125" style="1" customWidth="1"/>
    <col min="6160" max="6160" width="15.7265625" style="1" customWidth="1"/>
    <col min="6161" max="6161" width="8.1796875" style="1" customWidth="1"/>
    <col min="6162" max="6163" width="9.7265625" style="1" customWidth="1"/>
    <col min="6164" max="6164" width="14.7265625" style="1" customWidth="1"/>
    <col min="6165" max="6175" width="16.7265625" style="1" customWidth="1"/>
    <col min="6176" max="6176" width="15.7265625" style="1" customWidth="1"/>
    <col min="6177" max="6177" width="7.453125" style="1" customWidth="1"/>
    <col min="6178" max="6178" width="15.7265625" style="1" customWidth="1"/>
    <col min="6179" max="6179" width="7.453125" style="1" customWidth="1"/>
    <col min="6180" max="6180" width="5.453125" style="1" customWidth="1"/>
    <col min="6181" max="6400" width="9.1796875" style="1"/>
    <col min="6401" max="6401" width="4.81640625" style="1" customWidth="1"/>
    <col min="6402" max="6406" width="3.453125" style="1" customWidth="1"/>
    <col min="6407" max="6407" width="4.81640625" style="1" customWidth="1"/>
    <col min="6408" max="6408" width="1.1796875" style="1" customWidth="1"/>
    <col min="6409" max="6409" width="1.453125" style="1" customWidth="1"/>
    <col min="6410" max="6410" width="2.54296875" style="1" customWidth="1"/>
    <col min="6411" max="6413" width="9.1796875" style="1"/>
    <col min="6414" max="6414" width="10.1796875" style="1" customWidth="1"/>
    <col min="6415" max="6415" width="27.26953125" style="1" customWidth="1"/>
    <col min="6416" max="6416" width="15.7265625" style="1" customWidth="1"/>
    <col min="6417" max="6417" width="8.1796875" style="1" customWidth="1"/>
    <col min="6418" max="6419" width="9.7265625" style="1" customWidth="1"/>
    <col min="6420" max="6420" width="14.7265625" style="1" customWidth="1"/>
    <col min="6421" max="6431" width="16.7265625" style="1" customWidth="1"/>
    <col min="6432" max="6432" width="15.7265625" style="1" customWidth="1"/>
    <col min="6433" max="6433" width="7.453125" style="1" customWidth="1"/>
    <col min="6434" max="6434" width="15.7265625" style="1" customWidth="1"/>
    <col min="6435" max="6435" width="7.453125" style="1" customWidth="1"/>
    <col min="6436" max="6436" width="5.453125" style="1" customWidth="1"/>
    <col min="6437" max="6656" width="9.1796875" style="1"/>
    <col min="6657" max="6657" width="4.81640625" style="1" customWidth="1"/>
    <col min="6658" max="6662" width="3.453125" style="1" customWidth="1"/>
    <col min="6663" max="6663" width="4.81640625" style="1" customWidth="1"/>
    <col min="6664" max="6664" width="1.1796875" style="1" customWidth="1"/>
    <col min="6665" max="6665" width="1.453125" style="1" customWidth="1"/>
    <col min="6666" max="6666" width="2.54296875" style="1" customWidth="1"/>
    <col min="6667" max="6669" width="9.1796875" style="1"/>
    <col min="6670" max="6670" width="10.1796875" style="1" customWidth="1"/>
    <col min="6671" max="6671" width="27.26953125" style="1" customWidth="1"/>
    <col min="6672" max="6672" width="15.7265625" style="1" customWidth="1"/>
    <col min="6673" max="6673" width="8.1796875" style="1" customWidth="1"/>
    <col min="6674" max="6675" width="9.7265625" style="1" customWidth="1"/>
    <col min="6676" max="6676" width="14.7265625" style="1" customWidth="1"/>
    <col min="6677" max="6687" width="16.7265625" style="1" customWidth="1"/>
    <col min="6688" max="6688" width="15.7265625" style="1" customWidth="1"/>
    <col min="6689" max="6689" width="7.453125" style="1" customWidth="1"/>
    <col min="6690" max="6690" width="15.7265625" style="1" customWidth="1"/>
    <col min="6691" max="6691" width="7.453125" style="1" customWidth="1"/>
    <col min="6692" max="6692" width="5.453125" style="1" customWidth="1"/>
    <col min="6693" max="6912" width="9.1796875" style="1"/>
    <col min="6913" max="6913" width="4.81640625" style="1" customWidth="1"/>
    <col min="6914" max="6918" width="3.453125" style="1" customWidth="1"/>
    <col min="6919" max="6919" width="4.81640625" style="1" customWidth="1"/>
    <col min="6920" max="6920" width="1.1796875" style="1" customWidth="1"/>
    <col min="6921" max="6921" width="1.453125" style="1" customWidth="1"/>
    <col min="6922" max="6922" width="2.54296875" style="1" customWidth="1"/>
    <col min="6923" max="6925" width="9.1796875" style="1"/>
    <col min="6926" max="6926" width="10.1796875" style="1" customWidth="1"/>
    <col min="6927" max="6927" width="27.26953125" style="1" customWidth="1"/>
    <col min="6928" max="6928" width="15.7265625" style="1" customWidth="1"/>
    <col min="6929" max="6929" width="8.1796875" style="1" customWidth="1"/>
    <col min="6930" max="6931" width="9.7265625" style="1" customWidth="1"/>
    <col min="6932" max="6932" width="14.7265625" style="1" customWidth="1"/>
    <col min="6933" max="6943" width="16.7265625" style="1" customWidth="1"/>
    <col min="6944" max="6944" width="15.7265625" style="1" customWidth="1"/>
    <col min="6945" max="6945" width="7.453125" style="1" customWidth="1"/>
    <col min="6946" max="6946" width="15.7265625" style="1" customWidth="1"/>
    <col min="6947" max="6947" width="7.453125" style="1" customWidth="1"/>
    <col min="6948" max="6948" width="5.453125" style="1" customWidth="1"/>
    <col min="6949" max="7168" width="9.1796875" style="1"/>
    <col min="7169" max="7169" width="4.81640625" style="1" customWidth="1"/>
    <col min="7170" max="7174" width="3.453125" style="1" customWidth="1"/>
    <col min="7175" max="7175" width="4.81640625" style="1" customWidth="1"/>
    <col min="7176" max="7176" width="1.1796875" style="1" customWidth="1"/>
    <col min="7177" max="7177" width="1.453125" style="1" customWidth="1"/>
    <col min="7178" max="7178" width="2.54296875" style="1" customWidth="1"/>
    <col min="7179" max="7181" width="9.1796875" style="1"/>
    <col min="7182" max="7182" width="10.1796875" style="1" customWidth="1"/>
    <col min="7183" max="7183" width="27.26953125" style="1" customWidth="1"/>
    <col min="7184" max="7184" width="15.7265625" style="1" customWidth="1"/>
    <col min="7185" max="7185" width="8.1796875" style="1" customWidth="1"/>
    <col min="7186" max="7187" width="9.7265625" style="1" customWidth="1"/>
    <col min="7188" max="7188" width="14.7265625" style="1" customWidth="1"/>
    <col min="7189" max="7199" width="16.7265625" style="1" customWidth="1"/>
    <col min="7200" max="7200" width="15.7265625" style="1" customWidth="1"/>
    <col min="7201" max="7201" width="7.453125" style="1" customWidth="1"/>
    <col min="7202" max="7202" width="15.7265625" style="1" customWidth="1"/>
    <col min="7203" max="7203" width="7.453125" style="1" customWidth="1"/>
    <col min="7204" max="7204" width="5.453125" style="1" customWidth="1"/>
    <col min="7205" max="7424" width="9.1796875" style="1"/>
    <col min="7425" max="7425" width="4.81640625" style="1" customWidth="1"/>
    <col min="7426" max="7430" width="3.453125" style="1" customWidth="1"/>
    <col min="7431" max="7431" width="4.81640625" style="1" customWidth="1"/>
    <col min="7432" max="7432" width="1.1796875" style="1" customWidth="1"/>
    <col min="7433" max="7433" width="1.453125" style="1" customWidth="1"/>
    <col min="7434" max="7434" width="2.54296875" style="1" customWidth="1"/>
    <col min="7435" max="7437" width="9.1796875" style="1"/>
    <col min="7438" max="7438" width="10.1796875" style="1" customWidth="1"/>
    <col min="7439" max="7439" width="27.26953125" style="1" customWidth="1"/>
    <col min="7440" max="7440" width="15.7265625" style="1" customWidth="1"/>
    <col min="7441" max="7441" width="8.1796875" style="1" customWidth="1"/>
    <col min="7442" max="7443" width="9.7265625" style="1" customWidth="1"/>
    <col min="7444" max="7444" width="14.7265625" style="1" customWidth="1"/>
    <col min="7445" max="7455" width="16.7265625" style="1" customWidth="1"/>
    <col min="7456" max="7456" width="15.7265625" style="1" customWidth="1"/>
    <col min="7457" max="7457" width="7.453125" style="1" customWidth="1"/>
    <col min="7458" max="7458" width="15.7265625" style="1" customWidth="1"/>
    <col min="7459" max="7459" width="7.453125" style="1" customWidth="1"/>
    <col min="7460" max="7460" width="5.453125" style="1" customWidth="1"/>
    <col min="7461" max="7680" width="9.1796875" style="1"/>
    <col min="7681" max="7681" width="4.81640625" style="1" customWidth="1"/>
    <col min="7682" max="7686" width="3.453125" style="1" customWidth="1"/>
    <col min="7687" max="7687" width="4.81640625" style="1" customWidth="1"/>
    <col min="7688" max="7688" width="1.1796875" style="1" customWidth="1"/>
    <col min="7689" max="7689" width="1.453125" style="1" customWidth="1"/>
    <col min="7690" max="7690" width="2.54296875" style="1" customWidth="1"/>
    <col min="7691" max="7693" width="9.1796875" style="1"/>
    <col min="7694" max="7694" width="10.1796875" style="1" customWidth="1"/>
    <col min="7695" max="7695" width="27.26953125" style="1" customWidth="1"/>
    <col min="7696" max="7696" width="15.7265625" style="1" customWidth="1"/>
    <col min="7697" max="7697" width="8.1796875" style="1" customWidth="1"/>
    <col min="7698" max="7699" width="9.7265625" style="1" customWidth="1"/>
    <col min="7700" max="7700" width="14.7265625" style="1" customWidth="1"/>
    <col min="7701" max="7711" width="16.7265625" style="1" customWidth="1"/>
    <col min="7712" max="7712" width="15.7265625" style="1" customWidth="1"/>
    <col min="7713" max="7713" width="7.453125" style="1" customWidth="1"/>
    <col min="7714" max="7714" width="15.7265625" style="1" customWidth="1"/>
    <col min="7715" max="7715" width="7.453125" style="1" customWidth="1"/>
    <col min="7716" max="7716" width="5.453125" style="1" customWidth="1"/>
    <col min="7717" max="7936" width="9.1796875" style="1"/>
    <col min="7937" max="7937" width="4.81640625" style="1" customWidth="1"/>
    <col min="7938" max="7942" width="3.453125" style="1" customWidth="1"/>
    <col min="7943" max="7943" width="4.81640625" style="1" customWidth="1"/>
    <col min="7944" max="7944" width="1.1796875" style="1" customWidth="1"/>
    <col min="7945" max="7945" width="1.453125" style="1" customWidth="1"/>
    <col min="7946" max="7946" width="2.54296875" style="1" customWidth="1"/>
    <col min="7947" max="7949" width="9.1796875" style="1"/>
    <col min="7950" max="7950" width="10.1796875" style="1" customWidth="1"/>
    <col min="7951" max="7951" width="27.26953125" style="1" customWidth="1"/>
    <col min="7952" max="7952" width="15.7265625" style="1" customWidth="1"/>
    <col min="7953" max="7953" width="8.1796875" style="1" customWidth="1"/>
    <col min="7954" max="7955" width="9.7265625" style="1" customWidth="1"/>
    <col min="7956" max="7956" width="14.7265625" style="1" customWidth="1"/>
    <col min="7957" max="7967" width="16.7265625" style="1" customWidth="1"/>
    <col min="7968" max="7968" width="15.7265625" style="1" customWidth="1"/>
    <col min="7969" max="7969" width="7.453125" style="1" customWidth="1"/>
    <col min="7970" max="7970" width="15.7265625" style="1" customWidth="1"/>
    <col min="7971" max="7971" width="7.453125" style="1" customWidth="1"/>
    <col min="7972" max="7972" width="5.453125" style="1" customWidth="1"/>
    <col min="7973" max="8192" width="9.1796875" style="1"/>
    <col min="8193" max="8193" width="4.81640625" style="1" customWidth="1"/>
    <col min="8194" max="8198" width="3.453125" style="1" customWidth="1"/>
    <col min="8199" max="8199" width="4.81640625" style="1" customWidth="1"/>
    <col min="8200" max="8200" width="1.1796875" style="1" customWidth="1"/>
    <col min="8201" max="8201" width="1.453125" style="1" customWidth="1"/>
    <col min="8202" max="8202" width="2.54296875" style="1" customWidth="1"/>
    <col min="8203" max="8205" width="9.1796875" style="1"/>
    <col min="8206" max="8206" width="10.1796875" style="1" customWidth="1"/>
    <col min="8207" max="8207" width="27.26953125" style="1" customWidth="1"/>
    <col min="8208" max="8208" width="15.7265625" style="1" customWidth="1"/>
    <col min="8209" max="8209" width="8.1796875" style="1" customWidth="1"/>
    <col min="8210" max="8211" width="9.7265625" style="1" customWidth="1"/>
    <col min="8212" max="8212" width="14.7265625" style="1" customWidth="1"/>
    <col min="8213" max="8223" width="16.7265625" style="1" customWidth="1"/>
    <col min="8224" max="8224" width="15.7265625" style="1" customWidth="1"/>
    <col min="8225" max="8225" width="7.453125" style="1" customWidth="1"/>
    <col min="8226" max="8226" width="15.7265625" style="1" customWidth="1"/>
    <col min="8227" max="8227" width="7.453125" style="1" customWidth="1"/>
    <col min="8228" max="8228" width="5.453125" style="1" customWidth="1"/>
    <col min="8229" max="8448" width="9.1796875" style="1"/>
    <col min="8449" max="8449" width="4.81640625" style="1" customWidth="1"/>
    <col min="8450" max="8454" width="3.453125" style="1" customWidth="1"/>
    <col min="8455" max="8455" width="4.81640625" style="1" customWidth="1"/>
    <col min="8456" max="8456" width="1.1796875" style="1" customWidth="1"/>
    <col min="8457" max="8457" width="1.453125" style="1" customWidth="1"/>
    <col min="8458" max="8458" width="2.54296875" style="1" customWidth="1"/>
    <col min="8459" max="8461" width="9.1796875" style="1"/>
    <col min="8462" max="8462" width="10.1796875" style="1" customWidth="1"/>
    <col min="8463" max="8463" width="27.26953125" style="1" customWidth="1"/>
    <col min="8464" max="8464" width="15.7265625" style="1" customWidth="1"/>
    <col min="8465" max="8465" width="8.1796875" style="1" customWidth="1"/>
    <col min="8466" max="8467" width="9.7265625" style="1" customWidth="1"/>
    <col min="8468" max="8468" width="14.7265625" style="1" customWidth="1"/>
    <col min="8469" max="8479" width="16.7265625" style="1" customWidth="1"/>
    <col min="8480" max="8480" width="15.7265625" style="1" customWidth="1"/>
    <col min="8481" max="8481" width="7.453125" style="1" customWidth="1"/>
    <col min="8482" max="8482" width="15.7265625" style="1" customWidth="1"/>
    <col min="8483" max="8483" width="7.453125" style="1" customWidth="1"/>
    <col min="8484" max="8484" width="5.453125" style="1" customWidth="1"/>
    <col min="8485" max="8704" width="9.1796875" style="1"/>
    <col min="8705" max="8705" width="4.81640625" style="1" customWidth="1"/>
    <col min="8706" max="8710" width="3.453125" style="1" customWidth="1"/>
    <col min="8711" max="8711" width="4.81640625" style="1" customWidth="1"/>
    <col min="8712" max="8712" width="1.1796875" style="1" customWidth="1"/>
    <col min="8713" max="8713" width="1.453125" style="1" customWidth="1"/>
    <col min="8714" max="8714" width="2.54296875" style="1" customWidth="1"/>
    <col min="8715" max="8717" width="9.1796875" style="1"/>
    <col min="8718" max="8718" width="10.1796875" style="1" customWidth="1"/>
    <col min="8719" max="8719" width="27.26953125" style="1" customWidth="1"/>
    <col min="8720" max="8720" width="15.7265625" style="1" customWidth="1"/>
    <col min="8721" max="8721" width="8.1796875" style="1" customWidth="1"/>
    <col min="8722" max="8723" width="9.7265625" style="1" customWidth="1"/>
    <col min="8724" max="8724" width="14.7265625" style="1" customWidth="1"/>
    <col min="8725" max="8735" width="16.7265625" style="1" customWidth="1"/>
    <col min="8736" max="8736" width="15.7265625" style="1" customWidth="1"/>
    <col min="8737" max="8737" width="7.453125" style="1" customWidth="1"/>
    <col min="8738" max="8738" width="15.7265625" style="1" customWidth="1"/>
    <col min="8739" max="8739" width="7.453125" style="1" customWidth="1"/>
    <col min="8740" max="8740" width="5.453125" style="1" customWidth="1"/>
    <col min="8741" max="8960" width="9.1796875" style="1"/>
    <col min="8961" max="8961" width="4.81640625" style="1" customWidth="1"/>
    <col min="8962" max="8966" width="3.453125" style="1" customWidth="1"/>
    <col min="8967" max="8967" width="4.81640625" style="1" customWidth="1"/>
    <col min="8968" max="8968" width="1.1796875" style="1" customWidth="1"/>
    <col min="8969" max="8969" width="1.453125" style="1" customWidth="1"/>
    <col min="8970" max="8970" width="2.54296875" style="1" customWidth="1"/>
    <col min="8971" max="8973" width="9.1796875" style="1"/>
    <col min="8974" max="8974" width="10.1796875" style="1" customWidth="1"/>
    <col min="8975" max="8975" width="27.26953125" style="1" customWidth="1"/>
    <col min="8976" max="8976" width="15.7265625" style="1" customWidth="1"/>
    <col min="8977" max="8977" width="8.1796875" style="1" customWidth="1"/>
    <col min="8978" max="8979" width="9.7265625" style="1" customWidth="1"/>
    <col min="8980" max="8980" width="14.7265625" style="1" customWidth="1"/>
    <col min="8981" max="8991" width="16.7265625" style="1" customWidth="1"/>
    <col min="8992" max="8992" width="15.7265625" style="1" customWidth="1"/>
    <col min="8993" max="8993" width="7.453125" style="1" customWidth="1"/>
    <col min="8994" max="8994" width="15.7265625" style="1" customWidth="1"/>
    <col min="8995" max="8995" width="7.453125" style="1" customWidth="1"/>
    <col min="8996" max="8996" width="5.453125" style="1" customWidth="1"/>
    <col min="8997" max="9216" width="9.1796875" style="1"/>
    <col min="9217" max="9217" width="4.81640625" style="1" customWidth="1"/>
    <col min="9218" max="9222" width="3.453125" style="1" customWidth="1"/>
    <col min="9223" max="9223" width="4.81640625" style="1" customWidth="1"/>
    <col min="9224" max="9224" width="1.1796875" style="1" customWidth="1"/>
    <col min="9225" max="9225" width="1.453125" style="1" customWidth="1"/>
    <col min="9226" max="9226" width="2.54296875" style="1" customWidth="1"/>
    <col min="9227" max="9229" width="9.1796875" style="1"/>
    <col min="9230" max="9230" width="10.1796875" style="1" customWidth="1"/>
    <col min="9231" max="9231" width="27.26953125" style="1" customWidth="1"/>
    <col min="9232" max="9232" width="15.7265625" style="1" customWidth="1"/>
    <col min="9233" max="9233" width="8.1796875" style="1" customWidth="1"/>
    <col min="9234" max="9235" width="9.7265625" style="1" customWidth="1"/>
    <col min="9236" max="9236" width="14.7265625" style="1" customWidth="1"/>
    <col min="9237" max="9247" width="16.7265625" style="1" customWidth="1"/>
    <col min="9248" max="9248" width="15.7265625" style="1" customWidth="1"/>
    <col min="9249" max="9249" width="7.453125" style="1" customWidth="1"/>
    <col min="9250" max="9250" width="15.7265625" style="1" customWidth="1"/>
    <col min="9251" max="9251" width="7.453125" style="1" customWidth="1"/>
    <col min="9252" max="9252" width="5.453125" style="1" customWidth="1"/>
    <col min="9253" max="9472" width="9.1796875" style="1"/>
    <col min="9473" max="9473" width="4.81640625" style="1" customWidth="1"/>
    <col min="9474" max="9478" width="3.453125" style="1" customWidth="1"/>
    <col min="9479" max="9479" width="4.81640625" style="1" customWidth="1"/>
    <col min="9480" max="9480" width="1.1796875" style="1" customWidth="1"/>
    <col min="9481" max="9481" width="1.453125" style="1" customWidth="1"/>
    <col min="9482" max="9482" width="2.54296875" style="1" customWidth="1"/>
    <col min="9483" max="9485" width="9.1796875" style="1"/>
    <col min="9486" max="9486" width="10.1796875" style="1" customWidth="1"/>
    <col min="9487" max="9487" width="27.26953125" style="1" customWidth="1"/>
    <col min="9488" max="9488" width="15.7265625" style="1" customWidth="1"/>
    <col min="9489" max="9489" width="8.1796875" style="1" customWidth="1"/>
    <col min="9490" max="9491" width="9.7265625" style="1" customWidth="1"/>
    <col min="9492" max="9492" width="14.7265625" style="1" customWidth="1"/>
    <col min="9493" max="9503" width="16.7265625" style="1" customWidth="1"/>
    <col min="9504" max="9504" width="15.7265625" style="1" customWidth="1"/>
    <col min="9505" max="9505" width="7.453125" style="1" customWidth="1"/>
    <col min="9506" max="9506" width="15.7265625" style="1" customWidth="1"/>
    <col min="9507" max="9507" width="7.453125" style="1" customWidth="1"/>
    <col min="9508" max="9508" width="5.453125" style="1" customWidth="1"/>
    <col min="9509" max="9728" width="9.1796875" style="1"/>
    <col min="9729" max="9729" width="4.81640625" style="1" customWidth="1"/>
    <col min="9730" max="9734" width="3.453125" style="1" customWidth="1"/>
    <col min="9735" max="9735" width="4.81640625" style="1" customWidth="1"/>
    <col min="9736" max="9736" width="1.1796875" style="1" customWidth="1"/>
    <col min="9737" max="9737" width="1.453125" style="1" customWidth="1"/>
    <col min="9738" max="9738" width="2.54296875" style="1" customWidth="1"/>
    <col min="9739" max="9741" width="9.1796875" style="1"/>
    <col min="9742" max="9742" width="10.1796875" style="1" customWidth="1"/>
    <col min="9743" max="9743" width="27.26953125" style="1" customWidth="1"/>
    <col min="9744" max="9744" width="15.7265625" style="1" customWidth="1"/>
    <col min="9745" max="9745" width="8.1796875" style="1" customWidth="1"/>
    <col min="9746" max="9747" width="9.7265625" style="1" customWidth="1"/>
    <col min="9748" max="9748" width="14.7265625" style="1" customWidth="1"/>
    <col min="9749" max="9759" width="16.7265625" style="1" customWidth="1"/>
    <col min="9760" max="9760" width="15.7265625" style="1" customWidth="1"/>
    <col min="9761" max="9761" width="7.453125" style="1" customWidth="1"/>
    <col min="9762" max="9762" width="15.7265625" style="1" customWidth="1"/>
    <col min="9763" max="9763" width="7.453125" style="1" customWidth="1"/>
    <col min="9764" max="9764" width="5.453125" style="1" customWidth="1"/>
    <col min="9765" max="9984" width="9.1796875" style="1"/>
    <col min="9985" max="9985" width="4.81640625" style="1" customWidth="1"/>
    <col min="9986" max="9990" width="3.453125" style="1" customWidth="1"/>
    <col min="9991" max="9991" width="4.81640625" style="1" customWidth="1"/>
    <col min="9992" max="9992" width="1.1796875" style="1" customWidth="1"/>
    <col min="9993" max="9993" width="1.453125" style="1" customWidth="1"/>
    <col min="9994" max="9994" width="2.54296875" style="1" customWidth="1"/>
    <col min="9995" max="9997" width="9.1796875" style="1"/>
    <col min="9998" max="9998" width="10.1796875" style="1" customWidth="1"/>
    <col min="9999" max="9999" width="27.26953125" style="1" customWidth="1"/>
    <col min="10000" max="10000" width="15.7265625" style="1" customWidth="1"/>
    <col min="10001" max="10001" width="8.1796875" style="1" customWidth="1"/>
    <col min="10002" max="10003" width="9.7265625" style="1" customWidth="1"/>
    <col min="10004" max="10004" width="14.7265625" style="1" customWidth="1"/>
    <col min="10005" max="10015" width="16.7265625" style="1" customWidth="1"/>
    <col min="10016" max="10016" width="15.7265625" style="1" customWidth="1"/>
    <col min="10017" max="10017" width="7.453125" style="1" customWidth="1"/>
    <col min="10018" max="10018" width="15.7265625" style="1" customWidth="1"/>
    <col min="10019" max="10019" width="7.453125" style="1" customWidth="1"/>
    <col min="10020" max="10020" width="5.453125" style="1" customWidth="1"/>
    <col min="10021" max="10240" width="9.1796875" style="1"/>
    <col min="10241" max="10241" width="4.81640625" style="1" customWidth="1"/>
    <col min="10242" max="10246" width="3.453125" style="1" customWidth="1"/>
    <col min="10247" max="10247" width="4.81640625" style="1" customWidth="1"/>
    <col min="10248" max="10248" width="1.1796875" style="1" customWidth="1"/>
    <col min="10249" max="10249" width="1.453125" style="1" customWidth="1"/>
    <col min="10250" max="10250" width="2.54296875" style="1" customWidth="1"/>
    <col min="10251" max="10253" width="9.1796875" style="1"/>
    <col min="10254" max="10254" width="10.1796875" style="1" customWidth="1"/>
    <col min="10255" max="10255" width="27.26953125" style="1" customWidth="1"/>
    <col min="10256" max="10256" width="15.7265625" style="1" customWidth="1"/>
    <col min="10257" max="10257" width="8.1796875" style="1" customWidth="1"/>
    <col min="10258" max="10259" width="9.7265625" style="1" customWidth="1"/>
    <col min="10260" max="10260" width="14.7265625" style="1" customWidth="1"/>
    <col min="10261" max="10271" width="16.7265625" style="1" customWidth="1"/>
    <col min="10272" max="10272" width="15.7265625" style="1" customWidth="1"/>
    <col min="10273" max="10273" width="7.453125" style="1" customWidth="1"/>
    <col min="10274" max="10274" width="15.7265625" style="1" customWidth="1"/>
    <col min="10275" max="10275" width="7.453125" style="1" customWidth="1"/>
    <col min="10276" max="10276" width="5.453125" style="1" customWidth="1"/>
    <col min="10277" max="10496" width="9.1796875" style="1"/>
    <col min="10497" max="10497" width="4.81640625" style="1" customWidth="1"/>
    <col min="10498" max="10502" width="3.453125" style="1" customWidth="1"/>
    <col min="10503" max="10503" width="4.81640625" style="1" customWidth="1"/>
    <col min="10504" max="10504" width="1.1796875" style="1" customWidth="1"/>
    <col min="10505" max="10505" width="1.453125" style="1" customWidth="1"/>
    <col min="10506" max="10506" width="2.54296875" style="1" customWidth="1"/>
    <col min="10507" max="10509" width="9.1796875" style="1"/>
    <col min="10510" max="10510" width="10.1796875" style="1" customWidth="1"/>
    <col min="10511" max="10511" width="27.26953125" style="1" customWidth="1"/>
    <col min="10512" max="10512" width="15.7265625" style="1" customWidth="1"/>
    <col min="10513" max="10513" width="8.1796875" style="1" customWidth="1"/>
    <col min="10514" max="10515" width="9.7265625" style="1" customWidth="1"/>
    <col min="10516" max="10516" width="14.7265625" style="1" customWidth="1"/>
    <col min="10517" max="10527" width="16.7265625" style="1" customWidth="1"/>
    <col min="10528" max="10528" width="15.7265625" style="1" customWidth="1"/>
    <col min="10529" max="10529" width="7.453125" style="1" customWidth="1"/>
    <col min="10530" max="10530" width="15.7265625" style="1" customWidth="1"/>
    <col min="10531" max="10531" width="7.453125" style="1" customWidth="1"/>
    <col min="10532" max="10532" width="5.453125" style="1" customWidth="1"/>
    <col min="10533" max="10752" width="9.1796875" style="1"/>
    <col min="10753" max="10753" width="4.81640625" style="1" customWidth="1"/>
    <col min="10754" max="10758" width="3.453125" style="1" customWidth="1"/>
    <col min="10759" max="10759" width="4.81640625" style="1" customWidth="1"/>
    <col min="10760" max="10760" width="1.1796875" style="1" customWidth="1"/>
    <col min="10761" max="10761" width="1.453125" style="1" customWidth="1"/>
    <col min="10762" max="10762" width="2.54296875" style="1" customWidth="1"/>
    <col min="10763" max="10765" width="9.1796875" style="1"/>
    <col min="10766" max="10766" width="10.1796875" style="1" customWidth="1"/>
    <col min="10767" max="10767" width="27.26953125" style="1" customWidth="1"/>
    <col min="10768" max="10768" width="15.7265625" style="1" customWidth="1"/>
    <col min="10769" max="10769" width="8.1796875" style="1" customWidth="1"/>
    <col min="10770" max="10771" width="9.7265625" style="1" customWidth="1"/>
    <col min="10772" max="10772" width="14.7265625" style="1" customWidth="1"/>
    <col min="10773" max="10783" width="16.7265625" style="1" customWidth="1"/>
    <col min="10784" max="10784" width="15.7265625" style="1" customWidth="1"/>
    <col min="10785" max="10785" width="7.453125" style="1" customWidth="1"/>
    <col min="10786" max="10786" width="15.7265625" style="1" customWidth="1"/>
    <col min="10787" max="10787" width="7.453125" style="1" customWidth="1"/>
    <col min="10788" max="10788" width="5.453125" style="1" customWidth="1"/>
    <col min="10789" max="11008" width="9.1796875" style="1"/>
    <col min="11009" max="11009" width="4.81640625" style="1" customWidth="1"/>
    <col min="11010" max="11014" width="3.453125" style="1" customWidth="1"/>
    <col min="11015" max="11015" width="4.81640625" style="1" customWidth="1"/>
    <col min="11016" max="11016" width="1.1796875" style="1" customWidth="1"/>
    <col min="11017" max="11017" width="1.453125" style="1" customWidth="1"/>
    <col min="11018" max="11018" width="2.54296875" style="1" customWidth="1"/>
    <col min="11019" max="11021" width="9.1796875" style="1"/>
    <col min="11022" max="11022" width="10.1796875" style="1" customWidth="1"/>
    <col min="11023" max="11023" width="27.26953125" style="1" customWidth="1"/>
    <col min="11024" max="11024" width="15.7265625" style="1" customWidth="1"/>
    <col min="11025" max="11025" width="8.1796875" style="1" customWidth="1"/>
    <col min="11026" max="11027" width="9.7265625" style="1" customWidth="1"/>
    <col min="11028" max="11028" width="14.7265625" style="1" customWidth="1"/>
    <col min="11029" max="11039" width="16.7265625" style="1" customWidth="1"/>
    <col min="11040" max="11040" width="15.7265625" style="1" customWidth="1"/>
    <col min="11041" max="11041" width="7.453125" style="1" customWidth="1"/>
    <col min="11042" max="11042" width="15.7265625" style="1" customWidth="1"/>
    <col min="11043" max="11043" width="7.453125" style="1" customWidth="1"/>
    <col min="11044" max="11044" width="5.453125" style="1" customWidth="1"/>
    <col min="11045" max="11264" width="9.1796875" style="1"/>
    <col min="11265" max="11265" width="4.81640625" style="1" customWidth="1"/>
    <col min="11266" max="11270" width="3.453125" style="1" customWidth="1"/>
    <col min="11271" max="11271" width="4.81640625" style="1" customWidth="1"/>
    <col min="11272" max="11272" width="1.1796875" style="1" customWidth="1"/>
    <col min="11273" max="11273" width="1.453125" style="1" customWidth="1"/>
    <col min="11274" max="11274" width="2.54296875" style="1" customWidth="1"/>
    <col min="11275" max="11277" width="9.1796875" style="1"/>
    <col min="11278" max="11278" width="10.1796875" style="1" customWidth="1"/>
    <col min="11279" max="11279" width="27.26953125" style="1" customWidth="1"/>
    <col min="11280" max="11280" width="15.7265625" style="1" customWidth="1"/>
    <col min="11281" max="11281" width="8.1796875" style="1" customWidth="1"/>
    <col min="11282" max="11283" width="9.7265625" style="1" customWidth="1"/>
    <col min="11284" max="11284" width="14.7265625" style="1" customWidth="1"/>
    <col min="11285" max="11295" width="16.7265625" style="1" customWidth="1"/>
    <col min="11296" max="11296" width="15.7265625" style="1" customWidth="1"/>
    <col min="11297" max="11297" width="7.453125" style="1" customWidth="1"/>
    <col min="11298" max="11298" width="15.7265625" style="1" customWidth="1"/>
    <col min="11299" max="11299" width="7.453125" style="1" customWidth="1"/>
    <col min="11300" max="11300" width="5.453125" style="1" customWidth="1"/>
    <col min="11301" max="11520" width="9.1796875" style="1"/>
    <col min="11521" max="11521" width="4.81640625" style="1" customWidth="1"/>
    <col min="11522" max="11526" width="3.453125" style="1" customWidth="1"/>
    <col min="11527" max="11527" width="4.81640625" style="1" customWidth="1"/>
    <col min="11528" max="11528" width="1.1796875" style="1" customWidth="1"/>
    <col min="11529" max="11529" width="1.453125" style="1" customWidth="1"/>
    <col min="11530" max="11530" width="2.54296875" style="1" customWidth="1"/>
    <col min="11531" max="11533" width="9.1796875" style="1"/>
    <col min="11534" max="11534" width="10.1796875" style="1" customWidth="1"/>
    <col min="11535" max="11535" width="27.26953125" style="1" customWidth="1"/>
    <col min="11536" max="11536" width="15.7265625" style="1" customWidth="1"/>
    <col min="11537" max="11537" width="8.1796875" style="1" customWidth="1"/>
    <col min="11538" max="11539" width="9.7265625" style="1" customWidth="1"/>
    <col min="11540" max="11540" width="14.7265625" style="1" customWidth="1"/>
    <col min="11541" max="11551" width="16.7265625" style="1" customWidth="1"/>
    <col min="11552" max="11552" width="15.7265625" style="1" customWidth="1"/>
    <col min="11553" max="11553" width="7.453125" style="1" customWidth="1"/>
    <col min="11554" max="11554" width="15.7265625" style="1" customWidth="1"/>
    <col min="11555" max="11555" width="7.453125" style="1" customWidth="1"/>
    <col min="11556" max="11556" width="5.453125" style="1" customWidth="1"/>
    <col min="11557" max="11776" width="9.1796875" style="1"/>
    <col min="11777" max="11777" width="4.81640625" style="1" customWidth="1"/>
    <col min="11778" max="11782" width="3.453125" style="1" customWidth="1"/>
    <col min="11783" max="11783" width="4.81640625" style="1" customWidth="1"/>
    <col min="11784" max="11784" width="1.1796875" style="1" customWidth="1"/>
    <col min="11785" max="11785" width="1.453125" style="1" customWidth="1"/>
    <col min="11786" max="11786" width="2.54296875" style="1" customWidth="1"/>
    <col min="11787" max="11789" width="9.1796875" style="1"/>
    <col min="11790" max="11790" width="10.1796875" style="1" customWidth="1"/>
    <col min="11791" max="11791" width="27.26953125" style="1" customWidth="1"/>
    <col min="11792" max="11792" width="15.7265625" style="1" customWidth="1"/>
    <col min="11793" max="11793" width="8.1796875" style="1" customWidth="1"/>
    <col min="11794" max="11795" width="9.7265625" style="1" customWidth="1"/>
    <col min="11796" max="11796" width="14.7265625" style="1" customWidth="1"/>
    <col min="11797" max="11807" width="16.7265625" style="1" customWidth="1"/>
    <col min="11808" max="11808" width="15.7265625" style="1" customWidth="1"/>
    <col min="11809" max="11809" width="7.453125" style="1" customWidth="1"/>
    <col min="11810" max="11810" width="15.7265625" style="1" customWidth="1"/>
    <col min="11811" max="11811" width="7.453125" style="1" customWidth="1"/>
    <col min="11812" max="11812" width="5.453125" style="1" customWidth="1"/>
    <col min="11813" max="12032" width="9.1796875" style="1"/>
    <col min="12033" max="12033" width="4.81640625" style="1" customWidth="1"/>
    <col min="12034" max="12038" width="3.453125" style="1" customWidth="1"/>
    <col min="12039" max="12039" width="4.81640625" style="1" customWidth="1"/>
    <col min="12040" max="12040" width="1.1796875" style="1" customWidth="1"/>
    <col min="12041" max="12041" width="1.453125" style="1" customWidth="1"/>
    <col min="12042" max="12042" width="2.54296875" style="1" customWidth="1"/>
    <col min="12043" max="12045" width="9.1796875" style="1"/>
    <col min="12046" max="12046" width="10.1796875" style="1" customWidth="1"/>
    <col min="12047" max="12047" width="27.26953125" style="1" customWidth="1"/>
    <col min="12048" max="12048" width="15.7265625" style="1" customWidth="1"/>
    <col min="12049" max="12049" width="8.1796875" style="1" customWidth="1"/>
    <col min="12050" max="12051" width="9.7265625" style="1" customWidth="1"/>
    <col min="12052" max="12052" width="14.7265625" style="1" customWidth="1"/>
    <col min="12053" max="12063" width="16.7265625" style="1" customWidth="1"/>
    <col min="12064" max="12064" width="15.7265625" style="1" customWidth="1"/>
    <col min="12065" max="12065" width="7.453125" style="1" customWidth="1"/>
    <col min="12066" max="12066" width="15.7265625" style="1" customWidth="1"/>
    <col min="12067" max="12067" width="7.453125" style="1" customWidth="1"/>
    <col min="12068" max="12068" width="5.453125" style="1" customWidth="1"/>
    <col min="12069" max="12288" width="9.1796875" style="1"/>
    <col min="12289" max="12289" width="4.81640625" style="1" customWidth="1"/>
    <col min="12290" max="12294" width="3.453125" style="1" customWidth="1"/>
    <col min="12295" max="12295" width="4.81640625" style="1" customWidth="1"/>
    <col min="12296" max="12296" width="1.1796875" style="1" customWidth="1"/>
    <col min="12297" max="12297" width="1.453125" style="1" customWidth="1"/>
    <col min="12298" max="12298" width="2.54296875" style="1" customWidth="1"/>
    <col min="12299" max="12301" width="9.1796875" style="1"/>
    <col min="12302" max="12302" width="10.1796875" style="1" customWidth="1"/>
    <col min="12303" max="12303" width="27.26953125" style="1" customWidth="1"/>
    <col min="12304" max="12304" width="15.7265625" style="1" customWidth="1"/>
    <col min="12305" max="12305" width="8.1796875" style="1" customWidth="1"/>
    <col min="12306" max="12307" width="9.7265625" style="1" customWidth="1"/>
    <col min="12308" max="12308" width="14.7265625" style="1" customWidth="1"/>
    <col min="12309" max="12319" width="16.7265625" style="1" customWidth="1"/>
    <col min="12320" max="12320" width="15.7265625" style="1" customWidth="1"/>
    <col min="12321" max="12321" width="7.453125" style="1" customWidth="1"/>
    <col min="12322" max="12322" width="15.7265625" style="1" customWidth="1"/>
    <col min="12323" max="12323" width="7.453125" style="1" customWidth="1"/>
    <col min="12324" max="12324" width="5.453125" style="1" customWidth="1"/>
    <col min="12325" max="12544" width="9.1796875" style="1"/>
    <col min="12545" max="12545" width="4.81640625" style="1" customWidth="1"/>
    <col min="12546" max="12550" width="3.453125" style="1" customWidth="1"/>
    <col min="12551" max="12551" width="4.81640625" style="1" customWidth="1"/>
    <col min="12552" max="12552" width="1.1796875" style="1" customWidth="1"/>
    <col min="12553" max="12553" width="1.453125" style="1" customWidth="1"/>
    <col min="12554" max="12554" width="2.54296875" style="1" customWidth="1"/>
    <col min="12555" max="12557" width="9.1796875" style="1"/>
    <col min="12558" max="12558" width="10.1796875" style="1" customWidth="1"/>
    <col min="12559" max="12559" width="27.26953125" style="1" customWidth="1"/>
    <col min="12560" max="12560" width="15.7265625" style="1" customWidth="1"/>
    <col min="12561" max="12561" width="8.1796875" style="1" customWidth="1"/>
    <col min="12562" max="12563" width="9.7265625" style="1" customWidth="1"/>
    <col min="12564" max="12564" width="14.7265625" style="1" customWidth="1"/>
    <col min="12565" max="12575" width="16.7265625" style="1" customWidth="1"/>
    <col min="12576" max="12576" width="15.7265625" style="1" customWidth="1"/>
    <col min="12577" max="12577" width="7.453125" style="1" customWidth="1"/>
    <col min="12578" max="12578" width="15.7265625" style="1" customWidth="1"/>
    <col min="12579" max="12579" width="7.453125" style="1" customWidth="1"/>
    <col min="12580" max="12580" width="5.453125" style="1" customWidth="1"/>
    <col min="12581" max="12800" width="9.1796875" style="1"/>
    <col min="12801" max="12801" width="4.81640625" style="1" customWidth="1"/>
    <col min="12802" max="12806" width="3.453125" style="1" customWidth="1"/>
    <col min="12807" max="12807" width="4.81640625" style="1" customWidth="1"/>
    <col min="12808" max="12808" width="1.1796875" style="1" customWidth="1"/>
    <col min="12809" max="12809" width="1.453125" style="1" customWidth="1"/>
    <col min="12810" max="12810" width="2.54296875" style="1" customWidth="1"/>
    <col min="12811" max="12813" width="9.1796875" style="1"/>
    <col min="12814" max="12814" width="10.1796875" style="1" customWidth="1"/>
    <col min="12815" max="12815" width="27.26953125" style="1" customWidth="1"/>
    <col min="12816" max="12816" width="15.7265625" style="1" customWidth="1"/>
    <col min="12817" max="12817" width="8.1796875" style="1" customWidth="1"/>
    <col min="12818" max="12819" width="9.7265625" style="1" customWidth="1"/>
    <col min="12820" max="12820" width="14.7265625" style="1" customWidth="1"/>
    <col min="12821" max="12831" width="16.7265625" style="1" customWidth="1"/>
    <col min="12832" max="12832" width="15.7265625" style="1" customWidth="1"/>
    <col min="12833" max="12833" width="7.453125" style="1" customWidth="1"/>
    <col min="12834" max="12834" width="15.7265625" style="1" customWidth="1"/>
    <col min="12835" max="12835" width="7.453125" style="1" customWidth="1"/>
    <col min="12836" max="12836" width="5.453125" style="1" customWidth="1"/>
    <col min="12837" max="13056" width="9.1796875" style="1"/>
    <col min="13057" max="13057" width="4.81640625" style="1" customWidth="1"/>
    <col min="13058" max="13062" width="3.453125" style="1" customWidth="1"/>
    <col min="13063" max="13063" width="4.81640625" style="1" customWidth="1"/>
    <col min="13064" max="13064" width="1.1796875" style="1" customWidth="1"/>
    <col min="13065" max="13065" width="1.453125" style="1" customWidth="1"/>
    <col min="13066" max="13066" width="2.54296875" style="1" customWidth="1"/>
    <col min="13067" max="13069" width="9.1796875" style="1"/>
    <col min="13070" max="13070" width="10.1796875" style="1" customWidth="1"/>
    <col min="13071" max="13071" width="27.26953125" style="1" customWidth="1"/>
    <col min="13072" max="13072" width="15.7265625" style="1" customWidth="1"/>
    <col min="13073" max="13073" width="8.1796875" style="1" customWidth="1"/>
    <col min="13074" max="13075" width="9.7265625" style="1" customWidth="1"/>
    <col min="13076" max="13076" width="14.7265625" style="1" customWidth="1"/>
    <col min="13077" max="13087" width="16.7265625" style="1" customWidth="1"/>
    <col min="13088" max="13088" width="15.7265625" style="1" customWidth="1"/>
    <col min="13089" max="13089" width="7.453125" style="1" customWidth="1"/>
    <col min="13090" max="13090" width="15.7265625" style="1" customWidth="1"/>
    <col min="13091" max="13091" width="7.453125" style="1" customWidth="1"/>
    <col min="13092" max="13092" width="5.453125" style="1" customWidth="1"/>
    <col min="13093" max="13312" width="9.1796875" style="1"/>
    <col min="13313" max="13313" width="4.81640625" style="1" customWidth="1"/>
    <col min="13314" max="13318" width="3.453125" style="1" customWidth="1"/>
    <col min="13319" max="13319" width="4.81640625" style="1" customWidth="1"/>
    <col min="13320" max="13320" width="1.1796875" style="1" customWidth="1"/>
    <col min="13321" max="13321" width="1.453125" style="1" customWidth="1"/>
    <col min="13322" max="13322" width="2.54296875" style="1" customWidth="1"/>
    <col min="13323" max="13325" width="9.1796875" style="1"/>
    <col min="13326" max="13326" width="10.1796875" style="1" customWidth="1"/>
    <col min="13327" max="13327" width="27.26953125" style="1" customWidth="1"/>
    <col min="13328" max="13328" width="15.7265625" style="1" customWidth="1"/>
    <col min="13329" max="13329" width="8.1796875" style="1" customWidth="1"/>
    <col min="13330" max="13331" width="9.7265625" style="1" customWidth="1"/>
    <col min="13332" max="13332" width="14.7265625" style="1" customWidth="1"/>
    <col min="13333" max="13343" width="16.7265625" style="1" customWidth="1"/>
    <col min="13344" max="13344" width="15.7265625" style="1" customWidth="1"/>
    <col min="13345" max="13345" width="7.453125" style="1" customWidth="1"/>
    <col min="13346" max="13346" width="15.7265625" style="1" customWidth="1"/>
    <col min="13347" max="13347" width="7.453125" style="1" customWidth="1"/>
    <col min="13348" max="13348" width="5.453125" style="1" customWidth="1"/>
    <col min="13349" max="13568" width="9.1796875" style="1"/>
    <col min="13569" max="13569" width="4.81640625" style="1" customWidth="1"/>
    <col min="13570" max="13574" width="3.453125" style="1" customWidth="1"/>
    <col min="13575" max="13575" width="4.81640625" style="1" customWidth="1"/>
    <col min="13576" max="13576" width="1.1796875" style="1" customWidth="1"/>
    <col min="13577" max="13577" width="1.453125" style="1" customWidth="1"/>
    <col min="13578" max="13578" width="2.54296875" style="1" customWidth="1"/>
    <col min="13579" max="13581" width="9.1796875" style="1"/>
    <col min="13582" max="13582" width="10.1796875" style="1" customWidth="1"/>
    <col min="13583" max="13583" width="27.26953125" style="1" customWidth="1"/>
    <col min="13584" max="13584" width="15.7265625" style="1" customWidth="1"/>
    <col min="13585" max="13585" width="8.1796875" style="1" customWidth="1"/>
    <col min="13586" max="13587" width="9.7265625" style="1" customWidth="1"/>
    <col min="13588" max="13588" width="14.7265625" style="1" customWidth="1"/>
    <col min="13589" max="13599" width="16.7265625" style="1" customWidth="1"/>
    <col min="13600" max="13600" width="15.7265625" style="1" customWidth="1"/>
    <col min="13601" max="13601" width="7.453125" style="1" customWidth="1"/>
    <col min="13602" max="13602" width="15.7265625" style="1" customWidth="1"/>
    <col min="13603" max="13603" width="7.453125" style="1" customWidth="1"/>
    <col min="13604" max="13604" width="5.453125" style="1" customWidth="1"/>
    <col min="13605" max="13824" width="9.1796875" style="1"/>
    <col min="13825" max="13825" width="4.81640625" style="1" customWidth="1"/>
    <col min="13826" max="13830" width="3.453125" style="1" customWidth="1"/>
    <col min="13831" max="13831" width="4.81640625" style="1" customWidth="1"/>
    <col min="13832" max="13832" width="1.1796875" style="1" customWidth="1"/>
    <col min="13833" max="13833" width="1.453125" style="1" customWidth="1"/>
    <col min="13834" max="13834" width="2.54296875" style="1" customWidth="1"/>
    <col min="13835" max="13837" width="9.1796875" style="1"/>
    <col min="13838" max="13838" width="10.1796875" style="1" customWidth="1"/>
    <col min="13839" max="13839" width="27.26953125" style="1" customWidth="1"/>
    <col min="13840" max="13840" width="15.7265625" style="1" customWidth="1"/>
    <col min="13841" max="13841" width="8.1796875" style="1" customWidth="1"/>
    <col min="13842" max="13843" width="9.7265625" style="1" customWidth="1"/>
    <col min="13844" max="13844" width="14.7265625" style="1" customWidth="1"/>
    <col min="13845" max="13855" width="16.7265625" style="1" customWidth="1"/>
    <col min="13856" max="13856" width="15.7265625" style="1" customWidth="1"/>
    <col min="13857" max="13857" width="7.453125" style="1" customWidth="1"/>
    <col min="13858" max="13858" width="15.7265625" style="1" customWidth="1"/>
    <col min="13859" max="13859" width="7.453125" style="1" customWidth="1"/>
    <col min="13860" max="13860" width="5.453125" style="1" customWidth="1"/>
    <col min="13861" max="14080" width="9.1796875" style="1"/>
    <col min="14081" max="14081" width="4.81640625" style="1" customWidth="1"/>
    <col min="14082" max="14086" width="3.453125" style="1" customWidth="1"/>
    <col min="14087" max="14087" width="4.81640625" style="1" customWidth="1"/>
    <col min="14088" max="14088" width="1.1796875" style="1" customWidth="1"/>
    <col min="14089" max="14089" width="1.453125" style="1" customWidth="1"/>
    <col min="14090" max="14090" width="2.54296875" style="1" customWidth="1"/>
    <col min="14091" max="14093" width="9.1796875" style="1"/>
    <col min="14094" max="14094" width="10.1796875" style="1" customWidth="1"/>
    <col min="14095" max="14095" width="27.26953125" style="1" customWidth="1"/>
    <col min="14096" max="14096" width="15.7265625" style="1" customWidth="1"/>
    <col min="14097" max="14097" width="8.1796875" style="1" customWidth="1"/>
    <col min="14098" max="14099" width="9.7265625" style="1" customWidth="1"/>
    <col min="14100" max="14100" width="14.7265625" style="1" customWidth="1"/>
    <col min="14101" max="14111" width="16.7265625" style="1" customWidth="1"/>
    <col min="14112" max="14112" width="15.7265625" style="1" customWidth="1"/>
    <col min="14113" max="14113" width="7.453125" style="1" customWidth="1"/>
    <col min="14114" max="14114" width="15.7265625" style="1" customWidth="1"/>
    <col min="14115" max="14115" width="7.453125" style="1" customWidth="1"/>
    <col min="14116" max="14116" width="5.453125" style="1" customWidth="1"/>
    <col min="14117" max="14336" width="9.1796875" style="1"/>
    <col min="14337" max="14337" width="4.81640625" style="1" customWidth="1"/>
    <col min="14338" max="14342" width="3.453125" style="1" customWidth="1"/>
    <col min="14343" max="14343" width="4.81640625" style="1" customWidth="1"/>
    <col min="14344" max="14344" width="1.1796875" style="1" customWidth="1"/>
    <col min="14345" max="14345" width="1.453125" style="1" customWidth="1"/>
    <col min="14346" max="14346" width="2.54296875" style="1" customWidth="1"/>
    <col min="14347" max="14349" width="9.1796875" style="1"/>
    <col min="14350" max="14350" width="10.1796875" style="1" customWidth="1"/>
    <col min="14351" max="14351" width="27.26953125" style="1" customWidth="1"/>
    <col min="14352" max="14352" width="15.7265625" style="1" customWidth="1"/>
    <col min="14353" max="14353" width="8.1796875" style="1" customWidth="1"/>
    <col min="14354" max="14355" width="9.7265625" style="1" customWidth="1"/>
    <col min="14356" max="14356" width="14.7265625" style="1" customWidth="1"/>
    <col min="14357" max="14367" width="16.7265625" style="1" customWidth="1"/>
    <col min="14368" max="14368" width="15.7265625" style="1" customWidth="1"/>
    <col min="14369" max="14369" width="7.453125" style="1" customWidth="1"/>
    <col min="14370" max="14370" width="15.7265625" style="1" customWidth="1"/>
    <col min="14371" max="14371" width="7.453125" style="1" customWidth="1"/>
    <col min="14372" max="14372" width="5.453125" style="1" customWidth="1"/>
    <col min="14373" max="14592" width="9.1796875" style="1"/>
    <col min="14593" max="14593" width="4.81640625" style="1" customWidth="1"/>
    <col min="14594" max="14598" width="3.453125" style="1" customWidth="1"/>
    <col min="14599" max="14599" width="4.81640625" style="1" customWidth="1"/>
    <col min="14600" max="14600" width="1.1796875" style="1" customWidth="1"/>
    <col min="14601" max="14601" width="1.453125" style="1" customWidth="1"/>
    <col min="14602" max="14602" width="2.54296875" style="1" customWidth="1"/>
    <col min="14603" max="14605" width="9.1796875" style="1"/>
    <col min="14606" max="14606" width="10.1796875" style="1" customWidth="1"/>
    <col min="14607" max="14607" width="27.26953125" style="1" customWidth="1"/>
    <col min="14608" max="14608" width="15.7265625" style="1" customWidth="1"/>
    <col min="14609" max="14609" width="8.1796875" style="1" customWidth="1"/>
    <col min="14610" max="14611" width="9.7265625" style="1" customWidth="1"/>
    <col min="14612" max="14612" width="14.7265625" style="1" customWidth="1"/>
    <col min="14613" max="14623" width="16.7265625" style="1" customWidth="1"/>
    <col min="14624" max="14624" width="15.7265625" style="1" customWidth="1"/>
    <col min="14625" max="14625" width="7.453125" style="1" customWidth="1"/>
    <col min="14626" max="14626" width="15.7265625" style="1" customWidth="1"/>
    <col min="14627" max="14627" width="7.453125" style="1" customWidth="1"/>
    <col min="14628" max="14628" width="5.453125" style="1" customWidth="1"/>
    <col min="14629" max="14848" width="9.1796875" style="1"/>
    <col min="14849" max="14849" width="4.81640625" style="1" customWidth="1"/>
    <col min="14850" max="14854" width="3.453125" style="1" customWidth="1"/>
    <col min="14855" max="14855" width="4.81640625" style="1" customWidth="1"/>
    <col min="14856" max="14856" width="1.1796875" style="1" customWidth="1"/>
    <col min="14857" max="14857" width="1.453125" style="1" customWidth="1"/>
    <col min="14858" max="14858" width="2.54296875" style="1" customWidth="1"/>
    <col min="14859" max="14861" width="9.1796875" style="1"/>
    <col min="14862" max="14862" width="10.1796875" style="1" customWidth="1"/>
    <col min="14863" max="14863" width="27.26953125" style="1" customWidth="1"/>
    <col min="14864" max="14864" width="15.7265625" style="1" customWidth="1"/>
    <col min="14865" max="14865" width="8.1796875" style="1" customWidth="1"/>
    <col min="14866" max="14867" width="9.7265625" style="1" customWidth="1"/>
    <col min="14868" max="14868" width="14.7265625" style="1" customWidth="1"/>
    <col min="14869" max="14879" width="16.7265625" style="1" customWidth="1"/>
    <col min="14880" max="14880" width="15.7265625" style="1" customWidth="1"/>
    <col min="14881" max="14881" width="7.453125" style="1" customWidth="1"/>
    <col min="14882" max="14882" width="15.7265625" style="1" customWidth="1"/>
    <col min="14883" max="14883" width="7.453125" style="1" customWidth="1"/>
    <col min="14884" max="14884" width="5.453125" style="1" customWidth="1"/>
    <col min="14885" max="15104" width="9.1796875" style="1"/>
    <col min="15105" max="15105" width="4.81640625" style="1" customWidth="1"/>
    <col min="15106" max="15110" width="3.453125" style="1" customWidth="1"/>
    <col min="15111" max="15111" width="4.81640625" style="1" customWidth="1"/>
    <col min="15112" max="15112" width="1.1796875" style="1" customWidth="1"/>
    <col min="15113" max="15113" width="1.453125" style="1" customWidth="1"/>
    <col min="15114" max="15114" width="2.54296875" style="1" customWidth="1"/>
    <col min="15115" max="15117" width="9.1796875" style="1"/>
    <col min="15118" max="15118" width="10.1796875" style="1" customWidth="1"/>
    <col min="15119" max="15119" width="27.26953125" style="1" customWidth="1"/>
    <col min="15120" max="15120" width="15.7265625" style="1" customWidth="1"/>
    <col min="15121" max="15121" width="8.1796875" style="1" customWidth="1"/>
    <col min="15122" max="15123" width="9.7265625" style="1" customWidth="1"/>
    <col min="15124" max="15124" width="14.7265625" style="1" customWidth="1"/>
    <col min="15125" max="15135" width="16.7265625" style="1" customWidth="1"/>
    <col min="15136" max="15136" width="15.7265625" style="1" customWidth="1"/>
    <col min="15137" max="15137" width="7.453125" style="1" customWidth="1"/>
    <col min="15138" max="15138" width="15.7265625" style="1" customWidth="1"/>
    <col min="15139" max="15139" width="7.453125" style="1" customWidth="1"/>
    <col min="15140" max="15140" width="5.453125" style="1" customWidth="1"/>
    <col min="15141" max="15360" width="9.1796875" style="1"/>
    <col min="15361" max="15361" width="4.81640625" style="1" customWidth="1"/>
    <col min="15362" max="15366" width="3.453125" style="1" customWidth="1"/>
    <col min="15367" max="15367" width="4.81640625" style="1" customWidth="1"/>
    <col min="15368" max="15368" width="1.1796875" style="1" customWidth="1"/>
    <col min="15369" max="15369" width="1.453125" style="1" customWidth="1"/>
    <col min="15370" max="15370" width="2.54296875" style="1" customWidth="1"/>
    <col min="15371" max="15373" width="9.1796875" style="1"/>
    <col min="15374" max="15374" width="10.1796875" style="1" customWidth="1"/>
    <col min="15375" max="15375" width="27.26953125" style="1" customWidth="1"/>
    <col min="15376" max="15376" width="15.7265625" style="1" customWidth="1"/>
    <col min="15377" max="15377" width="8.1796875" style="1" customWidth="1"/>
    <col min="15378" max="15379" width="9.7265625" style="1" customWidth="1"/>
    <col min="15380" max="15380" width="14.7265625" style="1" customWidth="1"/>
    <col min="15381" max="15391" width="16.7265625" style="1" customWidth="1"/>
    <col min="15392" max="15392" width="15.7265625" style="1" customWidth="1"/>
    <col min="15393" max="15393" width="7.453125" style="1" customWidth="1"/>
    <col min="15394" max="15394" width="15.7265625" style="1" customWidth="1"/>
    <col min="15395" max="15395" width="7.453125" style="1" customWidth="1"/>
    <col min="15396" max="15396" width="5.453125" style="1" customWidth="1"/>
    <col min="15397" max="15616" width="9.1796875" style="1"/>
    <col min="15617" max="15617" width="4.81640625" style="1" customWidth="1"/>
    <col min="15618" max="15622" width="3.453125" style="1" customWidth="1"/>
    <col min="15623" max="15623" width="4.81640625" style="1" customWidth="1"/>
    <col min="15624" max="15624" width="1.1796875" style="1" customWidth="1"/>
    <col min="15625" max="15625" width="1.453125" style="1" customWidth="1"/>
    <col min="15626" max="15626" width="2.54296875" style="1" customWidth="1"/>
    <col min="15627" max="15629" width="9.1796875" style="1"/>
    <col min="15630" max="15630" width="10.1796875" style="1" customWidth="1"/>
    <col min="15631" max="15631" width="27.26953125" style="1" customWidth="1"/>
    <col min="15632" max="15632" width="15.7265625" style="1" customWidth="1"/>
    <col min="15633" max="15633" width="8.1796875" style="1" customWidth="1"/>
    <col min="15634" max="15635" width="9.7265625" style="1" customWidth="1"/>
    <col min="15636" max="15636" width="14.7265625" style="1" customWidth="1"/>
    <col min="15637" max="15647" width="16.7265625" style="1" customWidth="1"/>
    <col min="15648" max="15648" width="15.7265625" style="1" customWidth="1"/>
    <col min="15649" max="15649" width="7.453125" style="1" customWidth="1"/>
    <col min="15650" max="15650" width="15.7265625" style="1" customWidth="1"/>
    <col min="15651" max="15651" width="7.453125" style="1" customWidth="1"/>
    <col min="15652" max="15652" width="5.453125" style="1" customWidth="1"/>
    <col min="15653" max="15872" width="9.1796875" style="1"/>
    <col min="15873" max="15873" width="4.81640625" style="1" customWidth="1"/>
    <col min="15874" max="15878" width="3.453125" style="1" customWidth="1"/>
    <col min="15879" max="15879" width="4.81640625" style="1" customWidth="1"/>
    <col min="15880" max="15880" width="1.1796875" style="1" customWidth="1"/>
    <col min="15881" max="15881" width="1.453125" style="1" customWidth="1"/>
    <col min="15882" max="15882" width="2.54296875" style="1" customWidth="1"/>
    <col min="15883" max="15885" width="9.1796875" style="1"/>
    <col min="15886" max="15886" width="10.1796875" style="1" customWidth="1"/>
    <col min="15887" max="15887" width="27.26953125" style="1" customWidth="1"/>
    <col min="15888" max="15888" width="15.7265625" style="1" customWidth="1"/>
    <col min="15889" max="15889" width="8.1796875" style="1" customWidth="1"/>
    <col min="15890" max="15891" width="9.7265625" style="1" customWidth="1"/>
    <col min="15892" max="15892" width="14.7265625" style="1" customWidth="1"/>
    <col min="15893" max="15903" width="16.7265625" style="1" customWidth="1"/>
    <col min="15904" max="15904" width="15.7265625" style="1" customWidth="1"/>
    <col min="15905" max="15905" width="7.453125" style="1" customWidth="1"/>
    <col min="15906" max="15906" width="15.7265625" style="1" customWidth="1"/>
    <col min="15907" max="15907" width="7.453125" style="1" customWidth="1"/>
    <col min="15908" max="15908" width="5.453125" style="1" customWidth="1"/>
    <col min="15909" max="16128" width="9.1796875" style="1"/>
    <col min="16129" max="16129" width="4.81640625" style="1" customWidth="1"/>
    <col min="16130" max="16134" width="3.453125" style="1" customWidth="1"/>
    <col min="16135" max="16135" width="4.81640625" style="1" customWidth="1"/>
    <col min="16136" max="16136" width="1.1796875" style="1" customWidth="1"/>
    <col min="16137" max="16137" width="1.453125" style="1" customWidth="1"/>
    <col min="16138" max="16138" width="2.54296875" style="1" customWidth="1"/>
    <col min="16139" max="16141" width="9.1796875" style="1"/>
    <col min="16142" max="16142" width="10.1796875" style="1" customWidth="1"/>
    <col min="16143" max="16143" width="27.26953125" style="1" customWidth="1"/>
    <col min="16144" max="16144" width="15.7265625" style="1" customWidth="1"/>
    <col min="16145" max="16145" width="8.1796875" style="1" customWidth="1"/>
    <col min="16146" max="16147" width="9.7265625" style="1" customWidth="1"/>
    <col min="16148" max="16148" width="14.7265625" style="1" customWidth="1"/>
    <col min="16149" max="16159" width="16.7265625" style="1" customWidth="1"/>
    <col min="16160" max="16160" width="15.7265625" style="1" customWidth="1"/>
    <col min="16161" max="16161" width="7.453125" style="1" customWidth="1"/>
    <col min="16162" max="16162" width="15.7265625" style="1" customWidth="1"/>
    <col min="16163" max="16163" width="7.453125" style="1" customWidth="1"/>
    <col min="16164" max="16164" width="5.453125" style="1" customWidth="1"/>
    <col min="16165" max="16384" width="9.1796875" style="1"/>
  </cols>
  <sheetData>
    <row r="1" spans="1:36" ht="18.5" x14ac:dyDescent="0.45">
      <c r="A1" s="679" t="s">
        <v>20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  <c r="T1" s="679"/>
      <c r="U1" s="679"/>
      <c r="V1" s="679"/>
      <c r="W1" s="679"/>
      <c r="X1" s="679"/>
      <c r="Y1" s="679"/>
      <c r="Z1" s="679"/>
      <c r="AA1" s="679"/>
      <c r="AB1" s="679"/>
      <c r="AC1" s="679"/>
      <c r="AD1" s="679"/>
      <c r="AE1" s="679"/>
      <c r="AF1" s="679"/>
      <c r="AG1" s="679"/>
      <c r="AH1" s="679"/>
      <c r="AI1" s="679"/>
      <c r="AJ1" s="679"/>
    </row>
    <row r="2" spans="1:36" ht="18.5" x14ac:dyDescent="0.45">
      <c r="A2" s="679" t="s">
        <v>168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  <c r="T2" s="679"/>
      <c r="U2" s="679"/>
      <c r="V2" s="679"/>
      <c r="W2" s="679"/>
      <c r="X2" s="679"/>
      <c r="Y2" s="679"/>
      <c r="Z2" s="679"/>
      <c r="AA2" s="679"/>
      <c r="AB2" s="679"/>
      <c r="AC2" s="679"/>
      <c r="AD2" s="679"/>
      <c r="AE2" s="679"/>
      <c r="AF2" s="679"/>
      <c r="AG2" s="679"/>
      <c r="AH2" s="679"/>
      <c r="AI2" s="679"/>
      <c r="AJ2" s="679"/>
    </row>
    <row r="3" spans="1:36" ht="18.5" x14ac:dyDescent="0.45">
      <c r="A3" s="679" t="s">
        <v>169</v>
      </c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  <c r="S3" s="679"/>
      <c r="T3" s="679"/>
      <c r="U3" s="679"/>
      <c r="V3" s="679"/>
      <c r="W3" s="679"/>
      <c r="X3" s="679"/>
      <c r="Y3" s="679"/>
      <c r="Z3" s="679"/>
      <c r="AA3" s="679"/>
      <c r="AB3" s="679"/>
      <c r="AC3" s="679"/>
      <c r="AD3" s="679"/>
      <c r="AE3" s="679"/>
      <c r="AF3" s="679"/>
      <c r="AG3" s="679"/>
      <c r="AH3" s="679"/>
      <c r="AI3" s="679"/>
      <c r="AJ3" s="679"/>
    </row>
    <row r="4" spans="1:36" x14ac:dyDescent="0.35">
      <c r="A4" s="2" t="s">
        <v>21</v>
      </c>
      <c r="H4" s="4" t="s">
        <v>22</v>
      </c>
      <c r="I4" s="5" t="s">
        <v>23</v>
      </c>
    </row>
    <row r="5" spans="1:36" s="11" customFormat="1" x14ac:dyDescent="0.35">
      <c r="A5" s="9" t="s">
        <v>24</v>
      </c>
      <c r="B5" s="9"/>
      <c r="C5" s="4"/>
      <c r="D5" s="10"/>
      <c r="E5" s="10"/>
      <c r="F5" s="10"/>
      <c r="G5" s="10"/>
      <c r="H5" s="11" t="s">
        <v>22</v>
      </c>
      <c r="I5" s="5" t="s">
        <v>25</v>
      </c>
      <c r="P5" s="12"/>
      <c r="Q5" s="13"/>
      <c r="T5" s="14"/>
      <c r="U5" s="14"/>
      <c r="V5" s="14"/>
      <c r="W5" s="14"/>
      <c r="AF5" s="12"/>
      <c r="AG5" s="13"/>
      <c r="AI5" s="13"/>
    </row>
    <row r="7" spans="1:36" ht="15" customHeight="1" x14ac:dyDescent="0.35">
      <c r="A7" s="680" t="s">
        <v>26</v>
      </c>
      <c r="B7" s="683" t="s">
        <v>27</v>
      </c>
      <c r="C7" s="684"/>
      <c r="D7" s="684"/>
      <c r="E7" s="684"/>
      <c r="F7" s="684"/>
      <c r="G7" s="684"/>
      <c r="H7" s="685"/>
      <c r="I7" s="692" t="s">
        <v>28</v>
      </c>
      <c r="J7" s="693"/>
      <c r="K7" s="693"/>
      <c r="L7" s="693"/>
      <c r="M7" s="693"/>
      <c r="N7" s="693"/>
      <c r="O7" s="694"/>
      <c r="P7" s="701" t="s">
        <v>19</v>
      </c>
      <c r="Q7" s="704" t="s">
        <v>30</v>
      </c>
      <c r="R7" s="683" t="s">
        <v>31</v>
      </c>
      <c r="S7" s="684"/>
      <c r="T7" s="684"/>
      <c r="U7" s="684"/>
      <c r="V7" s="684"/>
      <c r="W7" s="684"/>
      <c r="X7" s="684"/>
      <c r="Y7" s="684"/>
      <c r="Z7" s="684"/>
      <c r="AA7" s="684"/>
      <c r="AB7" s="684"/>
      <c r="AC7" s="684"/>
      <c r="AD7" s="684"/>
      <c r="AE7" s="685"/>
      <c r="AF7" s="707" t="s">
        <v>175</v>
      </c>
      <c r="AG7" s="710" t="s">
        <v>11</v>
      </c>
      <c r="AH7" s="707" t="s">
        <v>33</v>
      </c>
      <c r="AI7" s="710" t="s">
        <v>11</v>
      </c>
      <c r="AJ7" s="680" t="s">
        <v>34</v>
      </c>
    </row>
    <row r="8" spans="1:36" x14ac:dyDescent="0.35">
      <c r="A8" s="681"/>
      <c r="B8" s="686"/>
      <c r="C8" s="687"/>
      <c r="D8" s="687"/>
      <c r="E8" s="687"/>
      <c r="F8" s="687"/>
      <c r="G8" s="687"/>
      <c r="H8" s="688"/>
      <c r="I8" s="695"/>
      <c r="J8" s="696"/>
      <c r="K8" s="696"/>
      <c r="L8" s="696"/>
      <c r="M8" s="696"/>
      <c r="N8" s="696"/>
      <c r="O8" s="697"/>
      <c r="P8" s="702"/>
      <c r="Q8" s="705"/>
      <c r="R8" s="689"/>
      <c r="S8" s="690"/>
      <c r="T8" s="690"/>
      <c r="U8" s="690"/>
      <c r="V8" s="690"/>
      <c r="W8" s="690"/>
      <c r="X8" s="690"/>
      <c r="Y8" s="690"/>
      <c r="Z8" s="690"/>
      <c r="AA8" s="690"/>
      <c r="AB8" s="690"/>
      <c r="AC8" s="690"/>
      <c r="AD8" s="690"/>
      <c r="AE8" s="691"/>
      <c r="AF8" s="708"/>
      <c r="AG8" s="711"/>
      <c r="AH8" s="708"/>
      <c r="AI8" s="711"/>
      <c r="AJ8" s="681"/>
    </row>
    <row r="9" spans="1:36" ht="24" customHeight="1" x14ac:dyDescent="0.35">
      <c r="A9" s="681"/>
      <c r="B9" s="686"/>
      <c r="C9" s="687"/>
      <c r="D9" s="687"/>
      <c r="E9" s="687"/>
      <c r="F9" s="687"/>
      <c r="G9" s="687"/>
      <c r="H9" s="688"/>
      <c r="I9" s="695"/>
      <c r="J9" s="696"/>
      <c r="K9" s="696"/>
      <c r="L9" s="696"/>
      <c r="M9" s="696"/>
      <c r="N9" s="696"/>
      <c r="O9" s="697"/>
      <c r="P9" s="702"/>
      <c r="Q9" s="705"/>
      <c r="R9" s="707" t="s">
        <v>35</v>
      </c>
      <c r="S9" s="707" t="s">
        <v>36</v>
      </c>
      <c r="T9" s="713" t="s">
        <v>5</v>
      </c>
      <c r="U9" s="713" t="s">
        <v>37</v>
      </c>
      <c r="V9" s="713" t="s">
        <v>6</v>
      </c>
      <c r="W9" s="713" t="s">
        <v>7</v>
      </c>
      <c r="X9" s="707" t="s">
        <v>8</v>
      </c>
      <c r="Y9" s="707" t="s">
        <v>9</v>
      </c>
      <c r="Z9" s="707" t="s">
        <v>10</v>
      </c>
      <c r="AA9" s="707" t="s">
        <v>13</v>
      </c>
      <c r="AB9" s="707" t="s">
        <v>14</v>
      </c>
      <c r="AC9" s="707" t="s">
        <v>15</v>
      </c>
      <c r="AD9" s="707" t="s">
        <v>38</v>
      </c>
      <c r="AE9" s="707" t="s">
        <v>16</v>
      </c>
      <c r="AF9" s="708"/>
      <c r="AG9" s="711"/>
      <c r="AH9" s="708"/>
      <c r="AI9" s="711"/>
      <c r="AJ9" s="681"/>
    </row>
    <row r="10" spans="1:36" x14ac:dyDescent="0.35">
      <c r="A10" s="682"/>
      <c r="B10" s="689"/>
      <c r="C10" s="690"/>
      <c r="D10" s="690"/>
      <c r="E10" s="690"/>
      <c r="F10" s="690"/>
      <c r="G10" s="690"/>
      <c r="H10" s="691"/>
      <c r="I10" s="698"/>
      <c r="J10" s="699"/>
      <c r="K10" s="699"/>
      <c r="L10" s="699"/>
      <c r="M10" s="699"/>
      <c r="N10" s="699"/>
      <c r="O10" s="700"/>
      <c r="P10" s="703"/>
      <c r="Q10" s="706"/>
      <c r="R10" s="709"/>
      <c r="S10" s="709"/>
      <c r="T10" s="714"/>
      <c r="U10" s="714"/>
      <c r="V10" s="714"/>
      <c r="W10" s="714"/>
      <c r="X10" s="709"/>
      <c r="Y10" s="709"/>
      <c r="Z10" s="709"/>
      <c r="AA10" s="709"/>
      <c r="AB10" s="709"/>
      <c r="AC10" s="709"/>
      <c r="AD10" s="709"/>
      <c r="AE10" s="709"/>
      <c r="AF10" s="709"/>
      <c r="AG10" s="712"/>
      <c r="AH10" s="709"/>
      <c r="AI10" s="712"/>
      <c r="AJ10" s="682"/>
    </row>
    <row r="11" spans="1:36" ht="18" hidden="1" customHeight="1" x14ac:dyDescent="0.35">
      <c r="A11" s="225">
        <v>1</v>
      </c>
      <c r="B11" s="715">
        <v>2</v>
      </c>
      <c r="C11" s="716"/>
      <c r="D11" s="716"/>
      <c r="E11" s="716"/>
      <c r="F11" s="716"/>
      <c r="G11" s="716"/>
      <c r="H11" s="717"/>
      <c r="I11" s="718">
        <v>3</v>
      </c>
      <c r="J11" s="718"/>
      <c r="K11" s="718"/>
      <c r="L11" s="718"/>
      <c r="M11" s="718"/>
      <c r="N11" s="718"/>
      <c r="O11" s="718"/>
      <c r="P11" s="226">
        <v>4</v>
      </c>
      <c r="Q11" s="226">
        <v>5</v>
      </c>
      <c r="R11" s="226">
        <v>6</v>
      </c>
      <c r="S11" s="226" t="s">
        <v>39</v>
      </c>
      <c r="T11" s="227"/>
      <c r="U11" s="227"/>
      <c r="V11" s="227"/>
      <c r="W11" s="227"/>
      <c r="X11" s="226"/>
      <c r="Y11" s="226"/>
      <c r="Z11" s="226"/>
      <c r="AA11" s="226"/>
      <c r="AB11" s="226"/>
      <c r="AC11" s="226"/>
      <c r="AD11" s="226"/>
      <c r="AE11" s="226"/>
      <c r="AF11" s="226">
        <v>8</v>
      </c>
      <c r="AG11" s="228" t="s">
        <v>40</v>
      </c>
      <c r="AH11" s="226" t="s">
        <v>41</v>
      </c>
      <c r="AI11" s="228" t="s">
        <v>42</v>
      </c>
      <c r="AJ11" s="225">
        <v>12</v>
      </c>
    </row>
    <row r="12" spans="1:36" s="25" customFormat="1" ht="4.5" customHeight="1" x14ac:dyDescent="0.35">
      <c r="A12" s="15"/>
      <c r="B12" s="16"/>
      <c r="C12" s="17"/>
      <c r="D12" s="17"/>
      <c r="E12" s="17"/>
      <c r="F12" s="17"/>
      <c r="G12" s="17"/>
      <c r="H12" s="18"/>
      <c r="I12" s="19"/>
      <c r="J12" s="19"/>
      <c r="K12" s="19"/>
      <c r="L12" s="19"/>
      <c r="M12" s="19"/>
      <c r="N12" s="19"/>
      <c r="O12" s="20"/>
      <c r="P12" s="21"/>
      <c r="Q12" s="22"/>
      <c r="R12" s="20"/>
      <c r="S12" s="20"/>
      <c r="T12" s="23"/>
      <c r="U12" s="23"/>
      <c r="V12" s="23"/>
      <c r="W12" s="23"/>
      <c r="X12" s="20"/>
      <c r="Y12" s="20"/>
      <c r="Z12" s="20"/>
      <c r="AA12" s="20"/>
      <c r="AB12" s="20"/>
      <c r="AC12" s="20"/>
      <c r="AD12" s="20"/>
      <c r="AE12" s="20"/>
      <c r="AF12" s="21"/>
      <c r="AG12" s="22"/>
      <c r="AH12" s="20"/>
      <c r="AI12" s="22"/>
      <c r="AJ12" s="24"/>
    </row>
    <row r="13" spans="1:36" s="39" customFormat="1" ht="25" customHeight="1" x14ac:dyDescent="0.35">
      <c r="A13" s="26" t="s">
        <v>18</v>
      </c>
      <c r="B13" s="27">
        <v>4</v>
      </c>
      <c r="C13" s="28">
        <v>1</v>
      </c>
      <c r="D13" s="28">
        <v>2</v>
      </c>
      <c r="E13" s="28"/>
      <c r="F13" s="28"/>
      <c r="G13" s="28"/>
      <c r="H13" s="29"/>
      <c r="I13" s="30" t="s">
        <v>43</v>
      </c>
      <c r="J13" s="30"/>
      <c r="K13" s="30"/>
      <c r="L13" s="30"/>
      <c r="M13" s="30"/>
      <c r="N13" s="30"/>
      <c r="O13" s="31"/>
      <c r="P13" s="32">
        <f>P14</f>
        <v>3043500000</v>
      </c>
      <c r="Q13" s="33">
        <f>P13/P13*100</f>
        <v>100</v>
      </c>
      <c r="R13" s="33">
        <f>AG13</f>
        <v>18.699122720551998</v>
      </c>
      <c r="S13" s="33">
        <f>Q13*R13/100</f>
        <v>18.699122720551998</v>
      </c>
      <c r="T13" s="34">
        <f t="shared" ref="T13:AF13" si="0">T14</f>
        <v>229621100</v>
      </c>
      <c r="U13" s="34">
        <f t="shared" si="0"/>
        <v>339486700</v>
      </c>
      <c r="V13" s="34">
        <f t="shared" si="0"/>
        <v>0</v>
      </c>
      <c r="W13" s="34">
        <f t="shared" si="0"/>
        <v>0</v>
      </c>
      <c r="X13" s="34">
        <f t="shared" si="0"/>
        <v>0</v>
      </c>
      <c r="Y13" s="34">
        <f t="shared" si="0"/>
        <v>0</v>
      </c>
      <c r="Z13" s="34">
        <f t="shared" si="0"/>
        <v>0</v>
      </c>
      <c r="AA13" s="34">
        <f t="shared" si="0"/>
        <v>0</v>
      </c>
      <c r="AB13" s="34">
        <f t="shared" si="0"/>
        <v>0</v>
      </c>
      <c r="AC13" s="34">
        <f t="shared" si="0"/>
        <v>0</v>
      </c>
      <c r="AD13" s="34">
        <f t="shared" si="0"/>
        <v>0</v>
      </c>
      <c r="AE13" s="34">
        <f t="shared" si="0"/>
        <v>0</v>
      </c>
      <c r="AF13" s="35">
        <f t="shared" si="0"/>
        <v>569107800</v>
      </c>
      <c r="AG13" s="36">
        <f>AF13/P13*100</f>
        <v>18.699122720551998</v>
      </c>
      <c r="AH13" s="37">
        <f t="shared" ref="AH13:AH33" si="1">P13-AF13</f>
        <v>2474392200</v>
      </c>
      <c r="AI13" s="33">
        <f t="shared" ref="AI13:AI33" si="2">AH13/P13*100</f>
        <v>81.300877279448002</v>
      </c>
      <c r="AJ13" s="38"/>
    </row>
    <row r="14" spans="1:36" s="39" customFormat="1" ht="25" customHeight="1" x14ac:dyDescent="0.35">
      <c r="A14" s="40">
        <v>1</v>
      </c>
      <c r="B14" s="41">
        <v>4</v>
      </c>
      <c r="C14" s="42">
        <v>1</v>
      </c>
      <c r="D14" s="42">
        <v>2</v>
      </c>
      <c r="E14" s="43">
        <v>26</v>
      </c>
      <c r="F14" s="44"/>
      <c r="G14" s="44"/>
      <c r="H14" s="45"/>
      <c r="I14" s="46"/>
      <c r="J14" s="719" t="s">
        <v>45</v>
      </c>
      <c r="K14" s="719"/>
      <c r="L14" s="719"/>
      <c r="M14" s="719"/>
      <c r="N14" s="719"/>
      <c r="O14" s="720"/>
      <c r="P14" s="67">
        <f>SUM(P15)</f>
        <v>3043500000</v>
      </c>
      <c r="Q14" s="47">
        <f>P14/P13*100</f>
        <v>100</v>
      </c>
      <c r="R14" s="47">
        <f>AF14/P14*100</f>
        <v>18.699122720551998</v>
      </c>
      <c r="S14" s="47">
        <f>Q14*R14/100</f>
        <v>18.699122720551998</v>
      </c>
      <c r="T14" s="48">
        <f>T15</f>
        <v>229621100</v>
      </c>
      <c r="U14" s="48">
        <f>U15</f>
        <v>339486700</v>
      </c>
      <c r="V14" s="48">
        <f>V15</f>
        <v>0</v>
      </c>
      <c r="W14" s="67">
        <f t="shared" ref="W14:AE14" si="3">SUM(W15)</f>
        <v>0</v>
      </c>
      <c r="X14" s="67">
        <f t="shared" si="3"/>
        <v>0</v>
      </c>
      <c r="Y14" s="67">
        <f t="shared" si="3"/>
        <v>0</v>
      </c>
      <c r="Z14" s="67">
        <f t="shared" si="3"/>
        <v>0</v>
      </c>
      <c r="AA14" s="67">
        <f t="shared" si="3"/>
        <v>0</v>
      </c>
      <c r="AB14" s="67">
        <f t="shared" si="3"/>
        <v>0</v>
      </c>
      <c r="AC14" s="67">
        <f t="shared" si="3"/>
        <v>0</v>
      </c>
      <c r="AD14" s="67">
        <f t="shared" si="3"/>
        <v>0</v>
      </c>
      <c r="AE14" s="67">
        <f t="shared" si="3"/>
        <v>0</v>
      </c>
      <c r="AF14" s="49">
        <f>AF15</f>
        <v>569107800</v>
      </c>
      <c r="AG14" s="50">
        <f>AF14/P14*100</f>
        <v>18.699122720551998</v>
      </c>
      <c r="AH14" s="51">
        <f t="shared" si="1"/>
        <v>2474392200</v>
      </c>
      <c r="AI14" s="47">
        <f t="shared" si="2"/>
        <v>81.300877279448002</v>
      </c>
      <c r="AJ14" s="52"/>
    </row>
    <row r="15" spans="1:36" s="64" customFormat="1" ht="28.5" customHeight="1" x14ac:dyDescent="0.35">
      <c r="A15" s="68"/>
      <c r="B15" s="54">
        <v>4</v>
      </c>
      <c r="C15" s="55">
        <v>1</v>
      </c>
      <c r="D15" s="55">
        <v>2</v>
      </c>
      <c r="E15" s="44">
        <v>26</v>
      </c>
      <c r="F15" s="44" t="s">
        <v>44</v>
      </c>
      <c r="G15" s="44"/>
      <c r="H15" s="56"/>
      <c r="I15" s="57"/>
      <c r="J15" s="57"/>
      <c r="K15" s="721" t="s">
        <v>46</v>
      </c>
      <c r="L15" s="721"/>
      <c r="M15" s="721"/>
      <c r="N15" s="721"/>
      <c r="O15" s="722"/>
      <c r="P15" s="66">
        <v>3043500000</v>
      </c>
      <c r="Q15" s="58">
        <f>P15/P13*100</f>
        <v>100</v>
      </c>
      <c r="R15" s="69">
        <f>AF15/P15*100</f>
        <v>18.699122720551998</v>
      </c>
      <c r="S15" s="58">
        <f>Q15*R15/100</f>
        <v>18.699122720551998</v>
      </c>
      <c r="T15" s="59">
        <v>229621100</v>
      </c>
      <c r="U15" s="59">
        <v>339486700</v>
      </c>
      <c r="V15" s="59"/>
      <c r="W15" s="59"/>
      <c r="X15" s="60"/>
      <c r="Y15" s="60"/>
      <c r="Z15" s="60"/>
      <c r="AA15" s="60"/>
      <c r="AB15" s="60"/>
      <c r="AC15" s="60"/>
      <c r="AD15" s="60"/>
      <c r="AE15" s="60"/>
      <c r="AF15" s="49">
        <f>SUM(T15:AE15)</f>
        <v>569107800</v>
      </c>
      <c r="AG15" s="61">
        <f>AF15/P15*100</f>
        <v>18.699122720551998</v>
      </c>
      <c r="AH15" s="62">
        <f t="shared" si="1"/>
        <v>2474392200</v>
      </c>
      <c r="AI15" s="58">
        <f t="shared" si="2"/>
        <v>81.300877279448002</v>
      </c>
      <c r="AJ15" s="63"/>
    </row>
    <row r="16" spans="1:36" s="85" customFormat="1" ht="25" customHeight="1" x14ac:dyDescent="0.35">
      <c r="A16" s="71" t="s">
        <v>12</v>
      </c>
      <c r="B16" s="72">
        <v>5</v>
      </c>
      <c r="C16" s="73"/>
      <c r="D16" s="73"/>
      <c r="E16" s="73"/>
      <c r="F16" s="74"/>
      <c r="G16" s="74"/>
      <c r="H16" s="75"/>
      <c r="I16" s="213" t="s">
        <v>48</v>
      </c>
      <c r="J16" s="76"/>
      <c r="K16" s="76"/>
      <c r="L16" s="76"/>
      <c r="M16" s="76"/>
      <c r="N16" s="76"/>
      <c r="O16" s="77"/>
      <c r="P16" s="78">
        <f>P17+P34</f>
        <v>8388500297</v>
      </c>
      <c r="Q16" s="79">
        <f>SUM(Q17+Q34)</f>
        <v>100</v>
      </c>
      <c r="R16" s="214">
        <f t="shared" ref="R16:AF16" si="4">R17+R34</f>
        <v>134.98897371656929</v>
      </c>
      <c r="S16" s="214">
        <f t="shared" si="4"/>
        <v>8.5145271470933661</v>
      </c>
      <c r="T16" s="80">
        <f t="shared" si="4"/>
        <v>165147661</v>
      </c>
      <c r="U16" s="80">
        <f t="shared" si="4"/>
        <v>465861616</v>
      </c>
      <c r="V16" s="80">
        <f t="shared" si="4"/>
        <v>0</v>
      </c>
      <c r="W16" s="80">
        <f t="shared" si="4"/>
        <v>0</v>
      </c>
      <c r="X16" s="78">
        <f t="shared" si="4"/>
        <v>0</v>
      </c>
      <c r="Y16" s="78">
        <f t="shared" si="4"/>
        <v>0</v>
      </c>
      <c r="Z16" s="78">
        <f t="shared" si="4"/>
        <v>0</v>
      </c>
      <c r="AA16" s="78">
        <f t="shared" si="4"/>
        <v>0</v>
      </c>
      <c r="AB16" s="78">
        <f t="shared" si="4"/>
        <v>0</v>
      </c>
      <c r="AC16" s="78">
        <f t="shared" si="4"/>
        <v>0</v>
      </c>
      <c r="AD16" s="78">
        <f t="shared" si="4"/>
        <v>0</v>
      </c>
      <c r="AE16" s="78">
        <f t="shared" si="4"/>
        <v>0</v>
      </c>
      <c r="AF16" s="81">
        <f t="shared" si="4"/>
        <v>631009277</v>
      </c>
      <c r="AG16" s="82">
        <f>AF16/P16*100</f>
        <v>7.5223133415834695</v>
      </c>
      <c r="AH16" s="83">
        <f t="shared" si="1"/>
        <v>7757491020</v>
      </c>
      <c r="AI16" s="79">
        <f t="shared" si="2"/>
        <v>92.47768665841653</v>
      </c>
      <c r="AJ16" s="84"/>
    </row>
    <row r="17" spans="1:36" s="39" customFormat="1" ht="30" customHeight="1" x14ac:dyDescent="0.35">
      <c r="A17" s="26" t="s">
        <v>17</v>
      </c>
      <c r="B17" s="27">
        <v>5</v>
      </c>
      <c r="C17" s="28">
        <v>1</v>
      </c>
      <c r="D17" s="229"/>
      <c r="E17" s="229"/>
      <c r="F17" s="230"/>
      <c r="G17" s="230"/>
      <c r="H17" s="231"/>
      <c r="I17" s="30"/>
      <c r="J17" s="725" t="s">
        <v>2</v>
      </c>
      <c r="K17" s="725"/>
      <c r="L17" s="725"/>
      <c r="M17" s="725"/>
      <c r="N17" s="725"/>
      <c r="O17" s="726"/>
      <c r="P17" s="32">
        <f>P18</f>
        <v>3579978397</v>
      </c>
      <c r="Q17" s="232">
        <f>Q18</f>
        <v>42.677216072583519</v>
      </c>
      <c r="R17" s="232">
        <f>R18</f>
        <v>129.42885180051854</v>
      </c>
      <c r="S17" s="232">
        <f>S18</f>
        <v>5.3273104750546647</v>
      </c>
      <c r="T17" s="233">
        <f t="shared" ref="T17:AE17" si="5">T18</f>
        <v>122816661</v>
      </c>
      <c r="U17" s="233">
        <f t="shared" si="5"/>
        <v>240832936</v>
      </c>
      <c r="V17" s="233">
        <f t="shared" si="5"/>
        <v>0</v>
      </c>
      <c r="W17" s="233">
        <f t="shared" si="5"/>
        <v>0</v>
      </c>
      <c r="X17" s="233">
        <f t="shared" si="5"/>
        <v>0</v>
      </c>
      <c r="Y17" s="233">
        <f t="shared" si="5"/>
        <v>0</v>
      </c>
      <c r="Z17" s="233">
        <f t="shared" si="5"/>
        <v>0</v>
      </c>
      <c r="AA17" s="233">
        <f t="shared" si="5"/>
        <v>0</v>
      </c>
      <c r="AB17" s="233">
        <f t="shared" si="5"/>
        <v>0</v>
      </c>
      <c r="AC17" s="233">
        <f t="shared" si="5"/>
        <v>0</v>
      </c>
      <c r="AD17" s="233">
        <f t="shared" si="5"/>
        <v>0</v>
      </c>
      <c r="AE17" s="233">
        <f t="shared" si="5"/>
        <v>0</v>
      </c>
      <c r="AF17" s="234">
        <f>AF18</f>
        <v>363649597</v>
      </c>
      <c r="AG17" s="235">
        <f>AF17/P17*100</f>
        <v>10.157871268294137</v>
      </c>
      <c r="AH17" s="32">
        <f t="shared" si="1"/>
        <v>3216328800</v>
      </c>
      <c r="AI17" s="232">
        <f t="shared" si="2"/>
        <v>89.842128731705856</v>
      </c>
      <c r="AJ17" s="236"/>
    </row>
    <row r="18" spans="1:36" s="39" customFormat="1" ht="23.25" hidden="1" customHeight="1" x14ac:dyDescent="0.35">
      <c r="A18" s="40"/>
      <c r="B18" s="41">
        <v>5</v>
      </c>
      <c r="C18" s="42">
        <v>1</v>
      </c>
      <c r="D18" s="42">
        <v>1</v>
      </c>
      <c r="E18" s="95"/>
      <c r="F18" s="96"/>
      <c r="G18" s="96"/>
      <c r="H18" s="97"/>
      <c r="I18" s="46"/>
      <c r="J18" s="719" t="s">
        <v>49</v>
      </c>
      <c r="K18" s="719"/>
      <c r="L18" s="719"/>
      <c r="M18" s="719"/>
      <c r="N18" s="719"/>
      <c r="O18" s="720"/>
      <c r="P18" s="98">
        <f>SUM(P19+P29+P32)</f>
        <v>3579978397</v>
      </c>
      <c r="Q18" s="99">
        <f>Q19+Q29+Q32</f>
        <v>42.677216072583519</v>
      </c>
      <c r="R18" s="99">
        <f>R19+R29+R32</f>
        <v>129.42885180051854</v>
      </c>
      <c r="S18" s="99">
        <f>S19+S29+S32</f>
        <v>5.3273104750546647</v>
      </c>
      <c r="T18" s="100">
        <f t="shared" ref="T18:AB18" si="6">SUM(T19+T29+T32)</f>
        <v>122816661</v>
      </c>
      <c r="U18" s="100">
        <f t="shared" si="6"/>
        <v>240832936</v>
      </c>
      <c r="V18" s="100">
        <f t="shared" si="6"/>
        <v>0</v>
      </c>
      <c r="W18" s="100">
        <f t="shared" si="6"/>
        <v>0</v>
      </c>
      <c r="X18" s="100">
        <f t="shared" si="6"/>
        <v>0</v>
      </c>
      <c r="Y18" s="100">
        <f t="shared" si="6"/>
        <v>0</v>
      </c>
      <c r="Z18" s="100">
        <f t="shared" si="6"/>
        <v>0</v>
      </c>
      <c r="AA18" s="100">
        <f t="shared" si="6"/>
        <v>0</v>
      </c>
      <c r="AB18" s="100">
        <f t="shared" si="6"/>
        <v>0</v>
      </c>
      <c r="AC18" s="100">
        <f>SUM(AC19+AC29+AC32)</f>
        <v>0</v>
      </c>
      <c r="AD18" s="100">
        <f>SUM(AD19+AD29+AD32)</f>
        <v>0</v>
      </c>
      <c r="AE18" s="100">
        <f>SUM(AE19+AE29+AE32)</f>
        <v>0</v>
      </c>
      <c r="AF18" s="100">
        <f>AF19+AF29+AF32</f>
        <v>363649597</v>
      </c>
      <c r="AG18" s="101">
        <f t="shared" ref="AG18:AG33" si="7">AF18/P18*100</f>
        <v>10.157871268294137</v>
      </c>
      <c r="AH18" s="98">
        <f t="shared" si="1"/>
        <v>3216328800</v>
      </c>
      <c r="AI18" s="99">
        <f t="shared" si="2"/>
        <v>89.842128731705856</v>
      </c>
      <c r="AJ18" s="102"/>
    </row>
    <row r="19" spans="1:36" s="39" customFormat="1" ht="25" hidden="1" customHeight="1" x14ac:dyDescent="0.35">
      <c r="A19" s="103"/>
      <c r="B19" s="104">
        <v>5</v>
      </c>
      <c r="C19" s="105">
        <v>1</v>
      </c>
      <c r="D19" s="105">
        <v>1</v>
      </c>
      <c r="E19" s="106" t="s">
        <v>44</v>
      </c>
      <c r="F19" s="107" t="s">
        <v>44</v>
      </c>
      <c r="G19" s="107"/>
      <c r="H19" s="108"/>
      <c r="I19" s="109"/>
      <c r="J19" s="727" t="s">
        <v>50</v>
      </c>
      <c r="K19" s="727"/>
      <c r="L19" s="727"/>
      <c r="M19" s="727"/>
      <c r="N19" s="727"/>
      <c r="O19" s="728"/>
      <c r="P19" s="110">
        <f t="shared" ref="P19:AE19" si="8">SUM(P20:P28)</f>
        <v>1918740997</v>
      </c>
      <c r="Q19" s="111">
        <f>SUM(Q20:Q28)</f>
        <v>22.873468785430028</v>
      </c>
      <c r="R19" s="111">
        <f t="shared" si="8"/>
        <v>116.13371847653721</v>
      </c>
      <c r="S19" s="111">
        <f t="shared" si="8"/>
        <v>2.9355616413111045</v>
      </c>
      <c r="T19" s="112">
        <f t="shared" si="8"/>
        <v>122816661</v>
      </c>
      <c r="U19" s="112">
        <f t="shared" si="8"/>
        <v>123432936</v>
      </c>
      <c r="V19" s="112">
        <f t="shared" si="8"/>
        <v>0</v>
      </c>
      <c r="W19" s="112">
        <f t="shared" si="8"/>
        <v>0</v>
      </c>
      <c r="X19" s="112">
        <f t="shared" si="8"/>
        <v>0</v>
      </c>
      <c r="Y19" s="112">
        <f t="shared" si="8"/>
        <v>0</v>
      </c>
      <c r="Z19" s="110">
        <f t="shared" si="8"/>
        <v>0</v>
      </c>
      <c r="AA19" s="110">
        <f t="shared" si="8"/>
        <v>0</v>
      </c>
      <c r="AB19" s="110">
        <f t="shared" si="8"/>
        <v>0</v>
      </c>
      <c r="AC19" s="110">
        <f t="shared" si="8"/>
        <v>0</v>
      </c>
      <c r="AD19" s="110">
        <f t="shared" si="8"/>
        <v>0</v>
      </c>
      <c r="AE19" s="110">
        <f t="shared" si="8"/>
        <v>0</v>
      </c>
      <c r="AF19" s="113">
        <f>SUM(AF20:AF28)</f>
        <v>246249597</v>
      </c>
      <c r="AG19" s="114">
        <f t="shared" si="7"/>
        <v>12.833915436477225</v>
      </c>
      <c r="AH19" s="110">
        <f t="shared" si="1"/>
        <v>1672491400</v>
      </c>
      <c r="AI19" s="111">
        <f t="shared" si="2"/>
        <v>87.166084563522773</v>
      </c>
      <c r="AJ19" s="115"/>
    </row>
    <row r="20" spans="1:36" s="39" customFormat="1" ht="18" hidden="1" customHeight="1" x14ac:dyDescent="0.35">
      <c r="A20" s="40"/>
      <c r="B20" s="54">
        <v>5</v>
      </c>
      <c r="C20" s="55">
        <v>1</v>
      </c>
      <c r="D20" s="55">
        <v>1</v>
      </c>
      <c r="E20" s="44" t="s">
        <v>44</v>
      </c>
      <c r="F20" s="44" t="s">
        <v>47</v>
      </c>
      <c r="G20" s="44"/>
      <c r="H20" s="56"/>
      <c r="I20" s="57"/>
      <c r="J20" s="57"/>
      <c r="K20" s="721" t="s">
        <v>51</v>
      </c>
      <c r="L20" s="721"/>
      <c r="M20" s="721"/>
      <c r="N20" s="721"/>
      <c r="O20" s="722"/>
      <c r="P20" s="66">
        <v>1378920200</v>
      </c>
      <c r="Q20" s="69">
        <f>P20/P16*100</f>
        <v>16.438220792495493</v>
      </c>
      <c r="R20" s="69">
        <f>AF20/P20*100</f>
        <v>12.816804047108747</v>
      </c>
      <c r="S20" s="69">
        <f t="shared" ref="S20:S33" si="9">Q20*R20/100</f>
        <v>2.1068545478052338</v>
      </c>
      <c r="T20" s="116">
        <v>88257200</v>
      </c>
      <c r="U20" s="59">
        <v>88476300</v>
      </c>
      <c r="V20" s="59"/>
      <c r="W20" s="59"/>
      <c r="X20" s="59"/>
      <c r="Y20" s="59"/>
      <c r="Z20" s="59"/>
      <c r="AA20" s="59"/>
      <c r="AB20" s="59"/>
      <c r="AC20" s="117"/>
      <c r="AD20" s="117"/>
      <c r="AE20" s="117"/>
      <c r="AF20" s="70">
        <f>SUM(T20:AE20)</f>
        <v>176733500</v>
      </c>
      <c r="AG20" s="118">
        <f t="shared" si="7"/>
        <v>12.816804047108747</v>
      </c>
      <c r="AH20" s="119">
        <f t="shared" si="1"/>
        <v>1202186700</v>
      </c>
      <c r="AI20" s="69">
        <f t="shared" si="2"/>
        <v>87.183195952891253</v>
      </c>
      <c r="AJ20" s="52"/>
    </row>
    <row r="21" spans="1:36" s="39" customFormat="1" ht="18" hidden="1" customHeight="1" x14ac:dyDescent="0.35">
      <c r="A21" s="40"/>
      <c r="B21" s="54">
        <v>5</v>
      </c>
      <c r="C21" s="55">
        <v>1</v>
      </c>
      <c r="D21" s="55">
        <v>1</v>
      </c>
      <c r="E21" s="44" t="s">
        <v>44</v>
      </c>
      <c r="F21" s="44" t="s">
        <v>52</v>
      </c>
      <c r="G21" s="44"/>
      <c r="H21" s="56"/>
      <c r="I21" s="57"/>
      <c r="J21" s="57"/>
      <c r="K21" s="721" t="s">
        <v>53</v>
      </c>
      <c r="L21" s="721"/>
      <c r="M21" s="721"/>
      <c r="N21" s="721"/>
      <c r="O21" s="722"/>
      <c r="P21" s="66">
        <v>148717029</v>
      </c>
      <c r="Q21" s="69">
        <f>P21/P16*100</f>
        <v>1.7728678993214799</v>
      </c>
      <c r="R21" s="69">
        <f t="shared" ref="R21:R31" si="10">AF21/P21*100</f>
        <v>12.992923628134074</v>
      </c>
      <c r="S21" s="69">
        <f t="shared" si="9"/>
        <v>0.23034737218654477</v>
      </c>
      <c r="T21" s="59">
        <v>9507464</v>
      </c>
      <c r="U21" s="59">
        <v>9815226</v>
      </c>
      <c r="V21" s="59"/>
      <c r="W21" s="59"/>
      <c r="X21" s="59"/>
      <c r="Y21" s="59"/>
      <c r="Z21" s="59"/>
      <c r="AA21" s="59"/>
      <c r="AB21" s="59"/>
      <c r="AC21" s="117"/>
      <c r="AD21" s="117"/>
      <c r="AE21" s="117"/>
      <c r="AF21" s="70">
        <f t="shared" ref="AF21:AF31" si="11">SUM(T21:AE21)</f>
        <v>19322690</v>
      </c>
      <c r="AG21" s="118">
        <f t="shared" si="7"/>
        <v>12.992923628134074</v>
      </c>
      <c r="AH21" s="119">
        <f t="shared" si="1"/>
        <v>129394339</v>
      </c>
      <c r="AI21" s="69">
        <f t="shared" si="2"/>
        <v>87.007076371865935</v>
      </c>
      <c r="AJ21" s="52"/>
    </row>
    <row r="22" spans="1:36" s="39" customFormat="1" ht="18" hidden="1" customHeight="1" x14ac:dyDescent="0.35">
      <c r="A22" s="40"/>
      <c r="B22" s="54">
        <v>5</v>
      </c>
      <c r="C22" s="55">
        <v>1</v>
      </c>
      <c r="D22" s="55">
        <v>1</v>
      </c>
      <c r="E22" s="44" t="s">
        <v>44</v>
      </c>
      <c r="F22" s="120" t="s">
        <v>54</v>
      </c>
      <c r="G22" s="96"/>
      <c r="H22" s="97"/>
      <c r="I22" s="46"/>
      <c r="J22" s="46"/>
      <c r="K22" s="723" t="s">
        <v>55</v>
      </c>
      <c r="L22" s="723"/>
      <c r="M22" s="723"/>
      <c r="N22" s="723"/>
      <c r="O22" s="724"/>
      <c r="P22" s="66">
        <v>211877750</v>
      </c>
      <c r="Q22" s="69">
        <f>P22/P16*100</f>
        <v>2.5258120343129074</v>
      </c>
      <c r="R22" s="69">
        <f t="shared" si="10"/>
        <v>12.502492593016493</v>
      </c>
      <c r="S22" s="69">
        <f t="shared" si="9"/>
        <v>0.31578946250349044</v>
      </c>
      <c r="T22" s="59">
        <v>13245000</v>
      </c>
      <c r="U22" s="59">
        <v>13245000</v>
      </c>
      <c r="V22" s="59"/>
      <c r="W22" s="59"/>
      <c r="X22" s="59"/>
      <c r="Y22" s="59"/>
      <c r="Z22" s="59"/>
      <c r="AA22" s="59"/>
      <c r="AB22" s="59"/>
      <c r="AC22" s="117"/>
      <c r="AD22" s="117"/>
      <c r="AE22" s="117"/>
      <c r="AF22" s="70">
        <f t="shared" si="11"/>
        <v>26490000</v>
      </c>
      <c r="AG22" s="118">
        <f t="shared" si="7"/>
        <v>12.502492593016493</v>
      </c>
      <c r="AH22" s="119">
        <f t="shared" si="1"/>
        <v>185387750</v>
      </c>
      <c r="AI22" s="69">
        <f t="shared" si="2"/>
        <v>87.497507406983516</v>
      </c>
      <c r="AJ22" s="52"/>
    </row>
    <row r="23" spans="1:36" s="39" customFormat="1" ht="18" hidden="1" customHeight="1" x14ac:dyDescent="0.35">
      <c r="A23" s="40"/>
      <c r="B23" s="54">
        <v>5</v>
      </c>
      <c r="C23" s="55">
        <v>1</v>
      </c>
      <c r="D23" s="55">
        <v>1</v>
      </c>
      <c r="E23" s="44" t="s">
        <v>44</v>
      </c>
      <c r="F23" s="120" t="s">
        <v>56</v>
      </c>
      <c r="G23" s="96"/>
      <c r="H23" s="97"/>
      <c r="I23" s="46"/>
      <c r="J23" s="46"/>
      <c r="K23" s="723" t="s">
        <v>57</v>
      </c>
      <c r="L23" s="723"/>
      <c r="M23" s="723"/>
      <c r="N23" s="723"/>
      <c r="O23" s="724"/>
      <c r="P23" s="66">
        <v>26475750</v>
      </c>
      <c r="Q23" s="69">
        <f>P23/P16*100</f>
        <v>0.31561958708481647</v>
      </c>
      <c r="R23" s="69">
        <f t="shared" si="10"/>
        <v>13.937282229965156</v>
      </c>
      <c r="S23" s="69">
        <f t="shared" si="9"/>
        <v>4.3988792625061529E-2</v>
      </c>
      <c r="T23" s="59">
        <v>1845000</v>
      </c>
      <c r="U23" s="59">
        <v>1845000</v>
      </c>
      <c r="V23" s="59"/>
      <c r="W23" s="59"/>
      <c r="X23" s="59"/>
      <c r="Y23" s="59"/>
      <c r="Z23" s="59"/>
      <c r="AA23" s="59"/>
      <c r="AB23" s="59"/>
      <c r="AC23" s="117"/>
      <c r="AD23" s="117"/>
      <c r="AE23" s="117"/>
      <c r="AF23" s="70">
        <f t="shared" si="11"/>
        <v>3690000</v>
      </c>
      <c r="AG23" s="118">
        <f t="shared" si="7"/>
        <v>13.937282229965156</v>
      </c>
      <c r="AH23" s="119">
        <f t="shared" si="1"/>
        <v>22785750</v>
      </c>
      <c r="AI23" s="69">
        <f t="shared" si="2"/>
        <v>86.062717770034851</v>
      </c>
      <c r="AJ23" s="52"/>
    </row>
    <row r="24" spans="1:36" s="39" customFormat="1" ht="18" hidden="1" customHeight="1" x14ac:dyDescent="0.35">
      <c r="A24" s="40"/>
      <c r="B24" s="54">
        <v>5</v>
      </c>
      <c r="C24" s="55">
        <v>1</v>
      </c>
      <c r="D24" s="55">
        <v>1</v>
      </c>
      <c r="E24" s="44" t="s">
        <v>44</v>
      </c>
      <c r="F24" s="120" t="s">
        <v>58</v>
      </c>
      <c r="G24" s="96"/>
      <c r="H24" s="97"/>
      <c r="I24" s="46"/>
      <c r="J24" s="46"/>
      <c r="K24" s="723" t="s">
        <v>59</v>
      </c>
      <c r="L24" s="723"/>
      <c r="M24" s="723"/>
      <c r="N24" s="723"/>
      <c r="O24" s="724"/>
      <c r="P24" s="66">
        <v>97687338</v>
      </c>
      <c r="Q24" s="69">
        <f>P24/P16*100</f>
        <v>1.1645387678526538</v>
      </c>
      <c r="R24" s="69">
        <f t="shared" si="10"/>
        <v>13.27007191044555</v>
      </c>
      <c r="S24" s="69">
        <f t="shared" si="9"/>
        <v>0.15453513191906371</v>
      </c>
      <c r="T24" s="59">
        <v>6445380</v>
      </c>
      <c r="U24" s="59">
        <v>6517800</v>
      </c>
      <c r="V24" s="59"/>
      <c r="W24" s="59"/>
      <c r="X24" s="59"/>
      <c r="Y24" s="59"/>
      <c r="Z24" s="59"/>
      <c r="AA24" s="59"/>
      <c r="AB24" s="59"/>
      <c r="AC24" s="117"/>
      <c r="AD24" s="117"/>
      <c r="AE24" s="117"/>
      <c r="AF24" s="70">
        <f>SUM(T24:AE24)</f>
        <v>12963180</v>
      </c>
      <c r="AG24" s="118">
        <f t="shared" si="7"/>
        <v>13.27007191044555</v>
      </c>
      <c r="AH24" s="119">
        <f>P24-AF24</f>
        <v>84724158</v>
      </c>
      <c r="AI24" s="69">
        <f t="shared" si="2"/>
        <v>86.729928089554448</v>
      </c>
      <c r="AJ24" s="52"/>
    </row>
    <row r="25" spans="1:36" s="39" customFormat="1" ht="18" hidden="1" customHeight="1" x14ac:dyDescent="0.35">
      <c r="A25" s="40"/>
      <c r="B25" s="54">
        <v>5</v>
      </c>
      <c r="C25" s="55">
        <v>1</v>
      </c>
      <c r="D25" s="55">
        <v>1</v>
      </c>
      <c r="E25" s="44" t="s">
        <v>44</v>
      </c>
      <c r="F25" s="120" t="s">
        <v>60</v>
      </c>
      <c r="G25" s="96"/>
      <c r="H25" s="97"/>
      <c r="I25" s="46"/>
      <c r="J25" s="46"/>
      <c r="K25" s="723" t="s">
        <v>61</v>
      </c>
      <c r="L25" s="723"/>
      <c r="M25" s="723"/>
      <c r="N25" s="723"/>
      <c r="O25" s="724"/>
      <c r="P25" s="66">
        <v>1767274</v>
      </c>
      <c r="Q25" s="69">
        <f>P25/P16*100</f>
        <v>2.1067818292049588E-2</v>
      </c>
      <c r="R25" s="69">
        <f t="shared" si="10"/>
        <v>11.969507840889415</v>
      </c>
      <c r="S25" s="69">
        <f t="shared" si="9"/>
        <v>2.5217141623712098E-3</v>
      </c>
      <c r="T25" s="59">
        <v>105767</v>
      </c>
      <c r="U25" s="59">
        <v>105767</v>
      </c>
      <c r="V25" s="59"/>
      <c r="W25" s="59"/>
      <c r="X25" s="59"/>
      <c r="Y25" s="59"/>
      <c r="Z25" s="59"/>
      <c r="AA25" s="59"/>
      <c r="AB25" s="59"/>
      <c r="AC25" s="117"/>
      <c r="AD25" s="117"/>
      <c r="AE25" s="117"/>
      <c r="AF25" s="70">
        <f t="shared" si="11"/>
        <v>211534</v>
      </c>
      <c r="AG25" s="118">
        <f t="shared" si="7"/>
        <v>11.969507840889415</v>
      </c>
      <c r="AH25" s="119">
        <f t="shared" si="1"/>
        <v>1555740</v>
      </c>
      <c r="AI25" s="69">
        <f t="shared" si="2"/>
        <v>88.03049215911058</v>
      </c>
      <c r="AJ25" s="52"/>
    </row>
    <row r="26" spans="1:36" s="39" customFormat="1" ht="18" hidden="1" customHeight="1" x14ac:dyDescent="0.35">
      <c r="A26" s="40"/>
      <c r="B26" s="54">
        <v>5</v>
      </c>
      <c r="C26" s="55">
        <v>1</v>
      </c>
      <c r="D26" s="55">
        <v>1</v>
      </c>
      <c r="E26" s="44" t="s">
        <v>44</v>
      </c>
      <c r="F26" s="120" t="s">
        <v>62</v>
      </c>
      <c r="G26" s="96"/>
      <c r="H26" s="97"/>
      <c r="I26" s="46"/>
      <c r="J26" s="46"/>
      <c r="K26" s="723" t="s">
        <v>63</v>
      </c>
      <c r="L26" s="723"/>
      <c r="M26" s="723"/>
      <c r="N26" s="723"/>
      <c r="O26" s="724"/>
      <c r="P26" s="66">
        <v>20348</v>
      </c>
      <c r="Q26" s="69">
        <f>P26/P16*100</f>
        <v>2.4257017678448563E-4</v>
      </c>
      <c r="R26" s="69">
        <f t="shared" si="10"/>
        <v>12.993906034991154</v>
      </c>
      <c r="S26" s="69">
        <f t="shared" si="9"/>
        <v>3.1519340840287988E-5</v>
      </c>
      <c r="T26" s="59">
        <v>1320</v>
      </c>
      <c r="U26" s="59">
        <v>1324</v>
      </c>
      <c r="V26" s="59"/>
      <c r="W26" s="59"/>
      <c r="X26" s="59"/>
      <c r="Y26" s="59"/>
      <c r="Z26" s="59"/>
      <c r="AA26" s="59"/>
      <c r="AB26" s="59"/>
      <c r="AC26" s="117"/>
      <c r="AD26" s="117"/>
      <c r="AE26" s="117"/>
      <c r="AF26" s="70">
        <f>SUM(T26:AE26)</f>
        <v>2644</v>
      </c>
      <c r="AG26" s="118">
        <f t="shared" si="7"/>
        <v>12.993906034991154</v>
      </c>
      <c r="AH26" s="119">
        <f t="shared" si="1"/>
        <v>17704</v>
      </c>
      <c r="AI26" s="69">
        <f t="shared" si="2"/>
        <v>87.006093965008844</v>
      </c>
      <c r="AJ26" s="52"/>
    </row>
    <row r="27" spans="1:36" s="39" customFormat="1" ht="18" hidden="1" customHeight="1" x14ac:dyDescent="0.35">
      <c r="A27" s="40"/>
      <c r="B27" s="54">
        <v>5</v>
      </c>
      <c r="C27" s="55">
        <v>1</v>
      </c>
      <c r="D27" s="55">
        <v>1</v>
      </c>
      <c r="E27" s="44" t="s">
        <v>44</v>
      </c>
      <c r="F27" s="120" t="s">
        <v>64</v>
      </c>
      <c r="G27" s="96"/>
      <c r="H27" s="97"/>
      <c r="I27" s="46"/>
      <c r="J27" s="46"/>
      <c r="K27" s="721" t="s">
        <v>65</v>
      </c>
      <c r="L27" s="721"/>
      <c r="M27" s="721"/>
      <c r="N27" s="721"/>
      <c r="O27" s="722"/>
      <c r="P27" s="66">
        <v>45829107</v>
      </c>
      <c r="Q27" s="69">
        <f>P27/P16*100</f>
        <v>0.54633254309342971</v>
      </c>
      <c r="R27" s="69">
        <f>AF27/P27*100</f>
        <v>12.833952885008213</v>
      </c>
      <c r="S27" s="69">
        <f>Q27*R27/100</f>
        <v>7.0116061176077965E-2</v>
      </c>
      <c r="T27" s="59">
        <v>2932940</v>
      </c>
      <c r="U27" s="59">
        <v>2948746</v>
      </c>
      <c r="V27" s="59"/>
      <c r="W27" s="59"/>
      <c r="X27" s="59"/>
      <c r="Y27" s="59"/>
      <c r="Z27" s="59"/>
      <c r="AA27" s="59"/>
      <c r="AB27" s="59"/>
      <c r="AC27" s="117"/>
      <c r="AD27" s="117"/>
      <c r="AE27" s="117"/>
      <c r="AF27" s="70">
        <f t="shared" si="11"/>
        <v>5881686</v>
      </c>
      <c r="AG27" s="118">
        <f t="shared" si="7"/>
        <v>12.833952885008213</v>
      </c>
      <c r="AH27" s="119">
        <f t="shared" si="1"/>
        <v>39947421</v>
      </c>
      <c r="AI27" s="69">
        <f t="shared" si="2"/>
        <v>87.166047114991784</v>
      </c>
      <c r="AJ27" s="52"/>
    </row>
    <row r="28" spans="1:36" s="39" customFormat="1" ht="18" hidden="1" customHeight="1" x14ac:dyDescent="0.35">
      <c r="A28" s="40"/>
      <c r="B28" s="54">
        <v>5</v>
      </c>
      <c r="C28" s="55">
        <v>1</v>
      </c>
      <c r="D28" s="55">
        <v>1</v>
      </c>
      <c r="E28" s="44" t="s">
        <v>44</v>
      </c>
      <c r="F28" s="120">
        <v>24</v>
      </c>
      <c r="G28" s="96"/>
      <c r="H28" s="97"/>
      <c r="I28" s="46"/>
      <c r="J28" s="46"/>
      <c r="K28" s="721" t="s">
        <v>66</v>
      </c>
      <c r="L28" s="721"/>
      <c r="M28" s="721"/>
      <c r="N28" s="721"/>
      <c r="O28" s="722"/>
      <c r="P28" s="66">
        <v>7446201</v>
      </c>
      <c r="Q28" s="69">
        <f>P28/P16*100</f>
        <v>8.8766772800413479E-2</v>
      </c>
      <c r="R28" s="69">
        <f>AF28/P28*100</f>
        <v>12.816777306978416</v>
      </c>
      <c r="S28" s="69">
        <f>Q28*R28/100</f>
        <v>1.1377039592420484E-2</v>
      </c>
      <c r="T28" s="59">
        <v>476590</v>
      </c>
      <c r="U28" s="59">
        <v>477773</v>
      </c>
      <c r="V28" s="59"/>
      <c r="W28" s="59"/>
      <c r="X28" s="59"/>
      <c r="Y28" s="59"/>
      <c r="Z28" s="59"/>
      <c r="AA28" s="59"/>
      <c r="AB28" s="59"/>
      <c r="AC28" s="117"/>
      <c r="AD28" s="117"/>
      <c r="AE28" s="117"/>
      <c r="AF28" s="70">
        <f t="shared" si="11"/>
        <v>954363</v>
      </c>
      <c r="AG28" s="118">
        <f t="shared" si="7"/>
        <v>12.816777306978416</v>
      </c>
      <c r="AH28" s="119">
        <f t="shared" si="1"/>
        <v>6491838</v>
      </c>
      <c r="AI28" s="69">
        <f t="shared" si="2"/>
        <v>87.183222693021577</v>
      </c>
      <c r="AJ28" s="52"/>
    </row>
    <row r="29" spans="1:36" s="39" customFormat="1" ht="25" hidden="1" customHeight="1" x14ac:dyDescent="0.35">
      <c r="A29" s="103"/>
      <c r="B29" s="104">
        <v>5</v>
      </c>
      <c r="C29" s="105">
        <v>1</v>
      </c>
      <c r="D29" s="105">
        <v>1</v>
      </c>
      <c r="E29" s="106" t="s">
        <v>47</v>
      </c>
      <c r="F29" s="107"/>
      <c r="G29" s="107"/>
      <c r="H29" s="108"/>
      <c r="I29" s="109"/>
      <c r="J29" s="727" t="s">
        <v>67</v>
      </c>
      <c r="K29" s="727"/>
      <c r="L29" s="727"/>
      <c r="M29" s="727"/>
      <c r="N29" s="727"/>
      <c r="O29" s="728"/>
      <c r="P29" s="110">
        <f>SUM(P30:P31)</f>
        <v>1509062400</v>
      </c>
      <c r="Q29" s="111">
        <f>SUM(Q30:Q31)</f>
        <v>17.989656631945163</v>
      </c>
      <c r="R29" s="111">
        <f>SUM(R30:R31)</f>
        <v>13.295133323981339</v>
      </c>
      <c r="S29" s="111">
        <f>Q29*R29/100</f>
        <v>2.3917488337435602</v>
      </c>
      <c r="T29" s="121">
        <f>SUM(T30:T31)</f>
        <v>0</v>
      </c>
      <c r="U29" s="121">
        <f>SUM(U30:U31)</f>
        <v>117400000</v>
      </c>
      <c r="V29" s="121">
        <f>SUM(V30:V31)</f>
        <v>0</v>
      </c>
      <c r="W29" s="121">
        <f>SUM(W30:W31)</f>
        <v>0</v>
      </c>
      <c r="X29" s="121">
        <f>SUM(X30:X31)</f>
        <v>0</v>
      </c>
      <c r="Y29" s="121">
        <f t="shared" ref="Y29:AE29" si="12">SUM(Y30:Y31)</f>
        <v>0</v>
      </c>
      <c r="Z29" s="121">
        <f>SUM(Z30:Z31)</f>
        <v>0</v>
      </c>
      <c r="AA29" s="121">
        <f t="shared" si="12"/>
        <v>0</v>
      </c>
      <c r="AB29" s="121">
        <f t="shared" si="12"/>
        <v>0</v>
      </c>
      <c r="AC29" s="121">
        <f t="shared" si="12"/>
        <v>0</v>
      </c>
      <c r="AD29" s="121">
        <f t="shared" si="12"/>
        <v>0</v>
      </c>
      <c r="AE29" s="121">
        <f t="shared" si="12"/>
        <v>0</v>
      </c>
      <c r="AF29" s="113">
        <f>SUM(AF30:AF31)</f>
        <v>117400000</v>
      </c>
      <c r="AG29" s="114">
        <f>SUM(AG30:AG31)</f>
        <v>13.295133323981339</v>
      </c>
      <c r="AH29" s="122">
        <f>SUM(AH30:AH31)</f>
        <v>1391662400</v>
      </c>
      <c r="AI29" s="123">
        <f t="shared" si="2"/>
        <v>92.220334957653165</v>
      </c>
      <c r="AJ29" s="124"/>
    </row>
    <row r="30" spans="1:36" s="39" customFormat="1" ht="18" hidden="1" customHeight="1" x14ac:dyDescent="0.35">
      <c r="A30" s="40"/>
      <c r="B30" s="54">
        <v>5</v>
      </c>
      <c r="C30" s="55">
        <v>1</v>
      </c>
      <c r="D30" s="55">
        <v>1</v>
      </c>
      <c r="E30" s="44" t="s">
        <v>47</v>
      </c>
      <c r="F30" s="120" t="s">
        <v>44</v>
      </c>
      <c r="G30" s="96"/>
      <c r="H30" s="97"/>
      <c r="I30" s="46"/>
      <c r="J30" s="46"/>
      <c r="K30" s="723" t="s">
        <v>68</v>
      </c>
      <c r="L30" s="723"/>
      <c r="M30" s="723"/>
      <c r="N30" s="723"/>
      <c r="O30" s="724"/>
      <c r="P30" s="66">
        <v>1380337980</v>
      </c>
      <c r="Q30" s="69">
        <f>P30/P16*100</f>
        <v>16.455122264150766</v>
      </c>
      <c r="R30" s="69">
        <f t="shared" si="10"/>
        <v>8.012530380421758</v>
      </c>
      <c r="S30" s="69">
        <f t="shared" si="9"/>
        <v>1.3184716705506248</v>
      </c>
      <c r="T30" s="59">
        <v>0</v>
      </c>
      <c r="U30" s="59">
        <v>110600000</v>
      </c>
      <c r="V30" s="59"/>
      <c r="W30" s="59"/>
      <c r="X30" s="59"/>
      <c r="Y30" s="59"/>
      <c r="Z30" s="59"/>
      <c r="AA30" s="59"/>
      <c r="AB30" s="59"/>
      <c r="AC30" s="117"/>
      <c r="AD30" s="117"/>
      <c r="AE30" s="117"/>
      <c r="AF30" s="70">
        <f>SUM(T30:AE30)</f>
        <v>110600000</v>
      </c>
      <c r="AG30" s="118">
        <f t="shared" si="7"/>
        <v>8.012530380421758</v>
      </c>
      <c r="AH30" s="119">
        <f t="shared" si="1"/>
        <v>1269737980</v>
      </c>
      <c r="AI30" s="69">
        <f t="shared" si="2"/>
        <v>91.987469619578249</v>
      </c>
      <c r="AJ30" s="52"/>
    </row>
    <row r="31" spans="1:36" s="39" customFormat="1" ht="18" hidden="1" customHeight="1" x14ac:dyDescent="0.35">
      <c r="A31" s="40"/>
      <c r="B31" s="54">
        <v>5</v>
      </c>
      <c r="C31" s="55">
        <v>1</v>
      </c>
      <c r="D31" s="55">
        <v>1</v>
      </c>
      <c r="E31" s="44" t="s">
        <v>47</v>
      </c>
      <c r="F31" s="120" t="s">
        <v>52</v>
      </c>
      <c r="G31" s="96"/>
      <c r="H31" s="97"/>
      <c r="I31" s="46"/>
      <c r="J31" s="46"/>
      <c r="K31" s="723" t="s">
        <v>69</v>
      </c>
      <c r="L31" s="723"/>
      <c r="M31" s="723"/>
      <c r="N31" s="723"/>
      <c r="O31" s="724"/>
      <c r="P31" s="66">
        <v>128724420</v>
      </c>
      <c r="Q31" s="69">
        <f>P31/P16*100</f>
        <v>1.5345343677943961</v>
      </c>
      <c r="R31" s="69">
        <f t="shared" si="10"/>
        <v>5.2826029435595823</v>
      </c>
      <c r="S31" s="69">
        <f t="shared" si="9"/>
        <v>8.1063357683040196E-2</v>
      </c>
      <c r="T31" s="59">
        <v>0</v>
      </c>
      <c r="U31" s="59">
        <v>6800000</v>
      </c>
      <c r="V31" s="59"/>
      <c r="W31" s="59"/>
      <c r="X31" s="59"/>
      <c r="Y31" s="59"/>
      <c r="Z31" s="59"/>
      <c r="AA31" s="59"/>
      <c r="AB31" s="59"/>
      <c r="AC31" s="117"/>
      <c r="AD31" s="117"/>
      <c r="AE31" s="117"/>
      <c r="AF31" s="70">
        <f t="shared" si="11"/>
        <v>6800000</v>
      </c>
      <c r="AG31" s="118">
        <f t="shared" si="7"/>
        <v>5.2826029435595823</v>
      </c>
      <c r="AH31" s="119">
        <f t="shared" si="1"/>
        <v>121924420</v>
      </c>
      <c r="AI31" s="69">
        <f t="shared" si="2"/>
        <v>94.717397056440419</v>
      </c>
      <c r="AJ31" s="52"/>
    </row>
    <row r="32" spans="1:36" s="39" customFormat="1" ht="25" hidden="1" customHeight="1" x14ac:dyDescent="0.35">
      <c r="A32" s="103"/>
      <c r="B32" s="104">
        <v>5</v>
      </c>
      <c r="C32" s="105">
        <v>1</v>
      </c>
      <c r="D32" s="105">
        <v>1</v>
      </c>
      <c r="E32" s="106" t="s">
        <v>58</v>
      </c>
      <c r="F32" s="107"/>
      <c r="G32" s="107"/>
      <c r="H32" s="108"/>
      <c r="I32" s="109"/>
      <c r="J32" s="727" t="s">
        <v>70</v>
      </c>
      <c r="K32" s="727"/>
      <c r="L32" s="727"/>
      <c r="M32" s="727"/>
      <c r="N32" s="727"/>
      <c r="O32" s="728"/>
      <c r="P32" s="110">
        <f>SUM(P33:P33)</f>
        <v>152175000</v>
      </c>
      <c r="Q32" s="111">
        <f>SUM(Q33:Q33)</f>
        <v>1.8140906552083298</v>
      </c>
      <c r="R32" s="111">
        <f>SUM(R33)</f>
        <v>0</v>
      </c>
      <c r="S32" s="111">
        <f>Q32*R32/100</f>
        <v>0</v>
      </c>
      <c r="T32" s="121">
        <f t="shared" ref="T32:AF32" si="13">SUM(T33:T33)</f>
        <v>0</v>
      </c>
      <c r="U32" s="121">
        <f t="shared" si="13"/>
        <v>0</v>
      </c>
      <c r="V32" s="121">
        <f t="shared" si="13"/>
        <v>0</v>
      </c>
      <c r="W32" s="121">
        <f t="shared" si="13"/>
        <v>0</v>
      </c>
      <c r="X32" s="121">
        <f t="shared" si="13"/>
        <v>0</v>
      </c>
      <c r="Y32" s="121">
        <f t="shared" si="13"/>
        <v>0</v>
      </c>
      <c r="Z32" s="121">
        <f t="shared" si="13"/>
        <v>0</v>
      </c>
      <c r="AA32" s="121">
        <f t="shared" si="13"/>
        <v>0</v>
      </c>
      <c r="AB32" s="121">
        <f t="shared" si="13"/>
        <v>0</v>
      </c>
      <c r="AC32" s="121">
        <f t="shared" si="13"/>
        <v>0</v>
      </c>
      <c r="AD32" s="121">
        <f t="shared" si="13"/>
        <v>0</v>
      </c>
      <c r="AE32" s="121">
        <f t="shared" si="13"/>
        <v>0</v>
      </c>
      <c r="AF32" s="113">
        <f t="shared" si="13"/>
        <v>0</v>
      </c>
      <c r="AG32" s="114">
        <f>SUM(AG33)</f>
        <v>0</v>
      </c>
      <c r="AH32" s="122">
        <f>SUM(AH33:AH33)</f>
        <v>152175000</v>
      </c>
      <c r="AI32" s="123">
        <f t="shared" si="2"/>
        <v>100</v>
      </c>
      <c r="AJ32" s="124"/>
    </row>
    <row r="33" spans="1:36" s="39" customFormat="1" ht="18" hidden="1" customHeight="1" x14ac:dyDescent="0.35">
      <c r="A33" s="40"/>
      <c r="B33" s="54">
        <v>5</v>
      </c>
      <c r="C33" s="55">
        <v>1</v>
      </c>
      <c r="D33" s="55">
        <v>1</v>
      </c>
      <c r="E33" s="44" t="s">
        <v>58</v>
      </c>
      <c r="F33" s="120">
        <v>26</v>
      </c>
      <c r="G33" s="96"/>
      <c r="H33" s="97"/>
      <c r="I33" s="46"/>
      <c r="J33" s="46"/>
      <c r="K33" s="721" t="s">
        <v>71</v>
      </c>
      <c r="L33" s="721"/>
      <c r="M33" s="721"/>
      <c r="N33" s="721"/>
      <c r="O33" s="722"/>
      <c r="P33" s="66">
        <v>152175000</v>
      </c>
      <c r="Q33" s="69">
        <f>P33/P16*100</f>
        <v>1.8140906552083298</v>
      </c>
      <c r="R33" s="69">
        <f>AF33/P33*100</f>
        <v>0</v>
      </c>
      <c r="S33" s="69">
        <f t="shared" si="9"/>
        <v>0</v>
      </c>
      <c r="T33" s="59">
        <v>0</v>
      </c>
      <c r="U33" s="59">
        <v>0</v>
      </c>
      <c r="V33" s="59"/>
      <c r="W33" s="59"/>
      <c r="X33" s="59"/>
      <c r="Y33" s="59"/>
      <c r="Z33" s="59"/>
      <c r="AA33" s="59"/>
      <c r="AB33" s="59"/>
      <c r="AC33" s="117"/>
      <c r="AD33" s="117"/>
      <c r="AE33" s="117"/>
      <c r="AF33" s="70">
        <f>SUM(T33:AE33)</f>
        <v>0</v>
      </c>
      <c r="AG33" s="118">
        <f t="shared" si="7"/>
        <v>0</v>
      </c>
      <c r="AH33" s="119">
        <f t="shared" si="1"/>
        <v>152175000</v>
      </c>
      <c r="AI33" s="69">
        <f t="shared" si="2"/>
        <v>100</v>
      </c>
      <c r="AJ33" s="52"/>
    </row>
    <row r="34" spans="1:36" s="39" customFormat="1" ht="30" customHeight="1" x14ac:dyDescent="0.35">
      <c r="A34" s="26" t="s">
        <v>107</v>
      </c>
      <c r="B34" s="237">
        <v>5</v>
      </c>
      <c r="C34" s="238">
        <v>2</v>
      </c>
      <c r="D34" s="229"/>
      <c r="E34" s="230"/>
      <c r="F34" s="230"/>
      <c r="G34" s="230"/>
      <c r="H34" s="231"/>
      <c r="I34" s="30"/>
      <c r="J34" s="239" t="s">
        <v>3</v>
      </c>
      <c r="K34" s="30"/>
      <c r="L34" s="30"/>
      <c r="M34" s="30"/>
      <c r="N34" s="30"/>
      <c r="O34" s="31"/>
      <c r="P34" s="32">
        <f>P35+P47+P54+P57+P67+P71+P74+P78+P82</f>
        <v>4808521900</v>
      </c>
      <c r="Q34" s="240">
        <f>Q35+Q47+Q54+Q57+Q67+Q71+Q74+Q78+Q82</f>
        <v>57.322783927416474</v>
      </c>
      <c r="R34" s="241">
        <f>AF34/P34*100</f>
        <v>5.5601219160507513</v>
      </c>
      <c r="S34" s="241">
        <f>Q34*R34/100</f>
        <v>3.187216672038701</v>
      </c>
      <c r="T34" s="32">
        <f t="shared" ref="T34:AF34" si="14">T35+T47+T54+T57+T67+T71+T74+T78+T82</f>
        <v>42331000</v>
      </c>
      <c r="U34" s="32">
        <f t="shared" si="14"/>
        <v>225028680</v>
      </c>
      <c r="V34" s="32">
        <f t="shared" si="14"/>
        <v>0</v>
      </c>
      <c r="W34" s="32">
        <f t="shared" si="14"/>
        <v>0</v>
      </c>
      <c r="X34" s="32">
        <f t="shared" si="14"/>
        <v>0</v>
      </c>
      <c r="Y34" s="32">
        <f t="shared" si="14"/>
        <v>0</v>
      </c>
      <c r="Z34" s="32">
        <f t="shared" si="14"/>
        <v>0</v>
      </c>
      <c r="AA34" s="32">
        <f t="shared" si="14"/>
        <v>0</v>
      </c>
      <c r="AB34" s="32">
        <f t="shared" si="14"/>
        <v>0</v>
      </c>
      <c r="AC34" s="32">
        <f t="shared" si="14"/>
        <v>0</v>
      </c>
      <c r="AD34" s="32">
        <f t="shared" si="14"/>
        <v>0</v>
      </c>
      <c r="AE34" s="32">
        <f t="shared" si="14"/>
        <v>0</v>
      </c>
      <c r="AF34" s="32">
        <f t="shared" si="14"/>
        <v>267359680</v>
      </c>
      <c r="AG34" s="235">
        <f>AF34/P34*100</f>
        <v>5.5601219160507513</v>
      </c>
      <c r="AH34" s="242">
        <f>P34-AF34</f>
        <v>4541162220</v>
      </c>
      <c r="AI34" s="232">
        <f>AH34/P34*100</f>
        <v>94.439878083949253</v>
      </c>
      <c r="AJ34" s="38"/>
    </row>
    <row r="35" spans="1:36" s="125" customFormat="1" ht="25" customHeight="1" x14ac:dyDescent="0.35">
      <c r="A35" s="306" t="s">
        <v>18</v>
      </c>
      <c r="B35" s="307">
        <v>1</v>
      </c>
      <c r="C35" s="308" t="s">
        <v>47</v>
      </c>
      <c r="D35" s="309">
        <v>12</v>
      </c>
      <c r="E35" s="308" t="s">
        <v>44</v>
      </c>
      <c r="F35" s="308" t="s">
        <v>44</v>
      </c>
      <c r="G35" s="308"/>
      <c r="H35" s="310"/>
      <c r="I35" s="311"/>
      <c r="J35" s="731" t="s">
        <v>72</v>
      </c>
      <c r="K35" s="731"/>
      <c r="L35" s="731"/>
      <c r="M35" s="731"/>
      <c r="N35" s="731"/>
      <c r="O35" s="732"/>
      <c r="P35" s="312">
        <f>SUM(P36:P46)</f>
        <v>1321404900</v>
      </c>
      <c r="Q35" s="313">
        <f>SUM(Q36:Q46)</f>
        <v>15.752576184238523</v>
      </c>
      <c r="R35" s="313">
        <f>AF35/P35*100</f>
        <v>8.9316817275310552</v>
      </c>
      <c r="S35" s="313">
        <f>Q35*R35/100</f>
        <v>1.4069699686630408</v>
      </c>
      <c r="T35" s="314">
        <f>SUM(T36:T46)</f>
        <v>7000000</v>
      </c>
      <c r="U35" s="315">
        <f>SUM(U36:U46)</f>
        <v>111023680</v>
      </c>
      <c r="V35" s="314">
        <f t="shared" ref="V35:AC35" si="15">SUM(V36:V46)</f>
        <v>0</v>
      </c>
      <c r="W35" s="314">
        <f t="shared" si="15"/>
        <v>0</v>
      </c>
      <c r="X35" s="315">
        <f t="shared" si="15"/>
        <v>0</v>
      </c>
      <c r="Y35" s="315">
        <f t="shared" si="15"/>
        <v>0</v>
      </c>
      <c r="Z35" s="315">
        <f t="shared" si="15"/>
        <v>0</v>
      </c>
      <c r="AA35" s="315">
        <f t="shared" si="15"/>
        <v>0</v>
      </c>
      <c r="AB35" s="315">
        <f t="shared" si="15"/>
        <v>0</v>
      </c>
      <c r="AC35" s="315">
        <f t="shared" si="15"/>
        <v>0</v>
      </c>
      <c r="AD35" s="315">
        <f>SUM(AD36:AD45)</f>
        <v>0</v>
      </c>
      <c r="AE35" s="315">
        <f>SUM(AE36:AE45)</f>
        <v>0</v>
      </c>
      <c r="AF35" s="315">
        <f>SUM(AF36:AF46)</f>
        <v>118023680</v>
      </c>
      <c r="AG35" s="316">
        <f t="shared" ref="AG35:AG45" si="16">AF35/P35*100</f>
        <v>8.9316817275310552</v>
      </c>
      <c r="AH35" s="317">
        <f>P35-AF35</f>
        <v>1203381220</v>
      </c>
      <c r="AI35" s="318">
        <f>AH35/P35*100</f>
        <v>91.068318272468957</v>
      </c>
      <c r="AJ35" s="319"/>
    </row>
    <row r="36" spans="1:36" s="64" customFormat="1" ht="18" hidden="1" customHeight="1" x14ac:dyDescent="0.35">
      <c r="A36" s="204">
        <v>1</v>
      </c>
      <c r="B36" s="320">
        <v>1</v>
      </c>
      <c r="C36" s="321" t="s">
        <v>47</v>
      </c>
      <c r="D36" s="322">
        <v>12</v>
      </c>
      <c r="E36" s="321" t="s">
        <v>44</v>
      </c>
      <c r="F36" s="321" t="s">
        <v>44</v>
      </c>
      <c r="G36" s="321" t="s">
        <v>73</v>
      </c>
      <c r="H36" s="323"/>
      <c r="I36" s="324"/>
      <c r="J36" s="322" t="s">
        <v>74</v>
      </c>
      <c r="K36" s="729" t="s">
        <v>75</v>
      </c>
      <c r="L36" s="729"/>
      <c r="M36" s="729"/>
      <c r="N36" s="729"/>
      <c r="O36" s="730"/>
      <c r="P36" s="325">
        <v>13500000</v>
      </c>
      <c r="Q36" s="326">
        <f>P36/P16*100</f>
        <v>0.16093460716485922</v>
      </c>
      <c r="R36" s="327">
        <f t="shared" ref="R36:R45" si="17">AF36/P36*100</f>
        <v>5.9259259259259265</v>
      </c>
      <c r="S36" s="326">
        <f t="shared" ref="S36:S44" si="18">Q36*R36/100</f>
        <v>9.5368656097694366E-3</v>
      </c>
      <c r="T36" s="328">
        <v>0</v>
      </c>
      <c r="U36" s="328">
        <v>800000</v>
      </c>
      <c r="V36" s="328"/>
      <c r="W36" s="328"/>
      <c r="X36" s="329"/>
      <c r="Y36" s="329"/>
      <c r="Z36" s="329"/>
      <c r="AA36" s="329"/>
      <c r="AB36" s="329"/>
      <c r="AC36" s="329"/>
      <c r="AD36" s="329"/>
      <c r="AE36" s="329"/>
      <c r="AF36" s="329">
        <f>SUM(T36:AE36)</f>
        <v>800000</v>
      </c>
      <c r="AG36" s="330">
        <f t="shared" si="16"/>
        <v>5.9259259259259265</v>
      </c>
      <c r="AH36" s="331">
        <f>P36-AF36</f>
        <v>12700000</v>
      </c>
      <c r="AI36" s="332">
        <f>AH36/P36*100</f>
        <v>94.074074074074076</v>
      </c>
      <c r="AJ36" s="333"/>
    </row>
    <row r="37" spans="1:36" s="64" customFormat="1" ht="18" hidden="1" customHeight="1" x14ac:dyDescent="0.35">
      <c r="A37" s="204">
        <v>2</v>
      </c>
      <c r="B37" s="320">
        <v>1</v>
      </c>
      <c r="C37" s="321" t="s">
        <v>47</v>
      </c>
      <c r="D37" s="322">
        <v>12</v>
      </c>
      <c r="E37" s="321" t="s">
        <v>44</v>
      </c>
      <c r="F37" s="321" t="s">
        <v>44</v>
      </c>
      <c r="G37" s="321" t="s">
        <v>76</v>
      </c>
      <c r="H37" s="323"/>
      <c r="I37" s="324"/>
      <c r="J37" s="322" t="s">
        <v>74</v>
      </c>
      <c r="K37" s="729" t="s">
        <v>77</v>
      </c>
      <c r="L37" s="729"/>
      <c r="M37" s="729"/>
      <c r="N37" s="729"/>
      <c r="O37" s="730"/>
      <c r="P37" s="325">
        <v>456700000</v>
      </c>
      <c r="Q37" s="326">
        <f>P37/P16*100</f>
        <v>5.4443581549771265</v>
      </c>
      <c r="R37" s="327">
        <f>AF37/P37*100</f>
        <v>14.266844755857235</v>
      </c>
      <c r="S37" s="326">
        <f t="shared" si="18"/>
        <v>0.77673812592343994</v>
      </c>
      <c r="T37" s="328">
        <v>0</v>
      </c>
      <c r="U37" s="328">
        <v>65156680</v>
      </c>
      <c r="V37" s="328"/>
      <c r="W37" s="328"/>
      <c r="X37" s="329"/>
      <c r="Y37" s="329"/>
      <c r="Z37" s="329"/>
      <c r="AA37" s="329"/>
      <c r="AB37" s="329"/>
      <c r="AC37" s="329"/>
      <c r="AD37" s="329"/>
      <c r="AE37" s="329"/>
      <c r="AF37" s="329">
        <f>SUM(T37:AE37)</f>
        <v>65156680</v>
      </c>
      <c r="AG37" s="330">
        <f t="shared" si="16"/>
        <v>14.266844755857235</v>
      </c>
      <c r="AH37" s="331">
        <f t="shared" ref="AH37:AH45" si="19">P37-AF37</f>
        <v>391543320</v>
      </c>
      <c r="AI37" s="332">
        <f t="shared" ref="AI37:AI46" si="20">AH37/P37*100</f>
        <v>85.733155244142765</v>
      </c>
      <c r="AJ37" s="333"/>
    </row>
    <row r="38" spans="1:36" s="64" customFormat="1" ht="18" hidden="1" customHeight="1" x14ac:dyDescent="0.35">
      <c r="A38" s="204">
        <v>3</v>
      </c>
      <c r="B38" s="320">
        <v>1</v>
      </c>
      <c r="C38" s="321" t="s">
        <v>47</v>
      </c>
      <c r="D38" s="322">
        <v>12</v>
      </c>
      <c r="E38" s="321" t="s">
        <v>44</v>
      </c>
      <c r="F38" s="321" t="s">
        <v>44</v>
      </c>
      <c r="G38" s="321" t="s">
        <v>116</v>
      </c>
      <c r="H38" s="323"/>
      <c r="I38" s="324"/>
      <c r="J38" s="322" t="s">
        <v>74</v>
      </c>
      <c r="K38" s="334" t="s">
        <v>163</v>
      </c>
      <c r="L38" s="215"/>
      <c r="M38" s="215"/>
      <c r="N38" s="215"/>
      <c r="O38" s="216"/>
      <c r="P38" s="325">
        <v>45800000</v>
      </c>
      <c r="Q38" s="326">
        <f>P38/P16*100</f>
        <v>0.54598555615930022</v>
      </c>
      <c r="R38" s="327">
        <f>AF38/P38*100</f>
        <v>0</v>
      </c>
      <c r="S38" s="326">
        <f>Q38*R38/100</f>
        <v>0</v>
      </c>
      <c r="T38" s="328"/>
      <c r="U38" s="328"/>
      <c r="V38" s="328"/>
      <c r="W38" s="328"/>
      <c r="X38" s="329"/>
      <c r="Y38" s="329"/>
      <c r="Z38" s="329"/>
      <c r="AA38" s="329"/>
      <c r="AB38" s="329"/>
      <c r="AC38" s="329"/>
      <c r="AD38" s="329"/>
      <c r="AE38" s="329"/>
      <c r="AF38" s="329">
        <f>SUM(T38:AE38)</f>
        <v>0</v>
      </c>
      <c r="AG38" s="330">
        <f t="shared" si="16"/>
        <v>0</v>
      </c>
      <c r="AH38" s="331">
        <f t="shared" si="19"/>
        <v>45800000</v>
      </c>
      <c r="AI38" s="332">
        <f t="shared" si="20"/>
        <v>100</v>
      </c>
      <c r="AJ38" s="333"/>
    </row>
    <row r="39" spans="1:36" s="64" customFormat="1" ht="18" hidden="1" customHeight="1" x14ac:dyDescent="0.35">
      <c r="A39" s="204">
        <v>4</v>
      </c>
      <c r="B39" s="320">
        <v>1</v>
      </c>
      <c r="C39" s="321" t="s">
        <v>47</v>
      </c>
      <c r="D39" s="322">
        <v>12</v>
      </c>
      <c r="E39" s="321" t="s">
        <v>44</v>
      </c>
      <c r="F39" s="321" t="s">
        <v>44</v>
      </c>
      <c r="G39" s="321" t="s">
        <v>78</v>
      </c>
      <c r="H39" s="323"/>
      <c r="I39" s="324"/>
      <c r="J39" s="322" t="s">
        <v>74</v>
      </c>
      <c r="K39" s="729" t="s">
        <v>79</v>
      </c>
      <c r="L39" s="729"/>
      <c r="M39" s="729"/>
      <c r="N39" s="729"/>
      <c r="O39" s="730"/>
      <c r="P39" s="325">
        <v>142800000</v>
      </c>
      <c r="Q39" s="326">
        <f>P39/P16*100</f>
        <v>1.7023305113438441</v>
      </c>
      <c r="R39" s="327">
        <f t="shared" si="17"/>
        <v>5.6330532212885158</v>
      </c>
      <c r="S39" s="326">
        <f t="shared" si="18"/>
        <v>9.5893183706231663E-2</v>
      </c>
      <c r="T39" s="328">
        <v>0</v>
      </c>
      <c r="U39" s="328">
        <v>8044000</v>
      </c>
      <c r="V39" s="328"/>
      <c r="W39" s="328"/>
      <c r="X39" s="329"/>
      <c r="Y39" s="329"/>
      <c r="Z39" s="329"/>
      <c r="AA39" s="329"/>
      <c r="AB39" s="329"/>
      <c r="AC39" s="329"/>
      <c r="AD39" s="329"/>
      <c r="AE39" s="329"/>
      <c r="AF39" s="329">
        <f t="shared" ref="AF39:AF45" si="21">SUM(T39:AE39)</f>
        <v>8044000</v>
      </c>
      <c r="AG39" s="330">
        <f t="shared" si="16"/>
        <v>5.6330532212885158</v>
      </c>
      <c r="AH39" s="331">
        <f>P39-AF39</f>
        <v>134756000</v>
      </c>
      <c r="AI39" s="332">
        <f t="shared" si="20"/>
        <v>94.36694677871148</v>
      </c>
      <c r="AJ39" s="333"/>
    </row>
    <row r="40" spans="1:36" s="64" customFormat="1" ht="18" hidden="1" customHeight="1" x14ac:dyDescent="0.35">
      <c r="A40" s="204">
        <v>5</v>
      </c>
      <c r="B40" s="320">
        <v>1</v>
      </c>
      <c r="C40" s="321" t="s">
        <v>47</v>
      </c>
      <c r="D40" s="322">
        <v>12</v>
      </c>
      <c r="E40" s="321" t="s">
        <v>44</v>
      </c>
      <c r="F40" s="321" t="s">
        <v>44</v>
      </c>
      <c r="G40" s="321" t="s">
        <v>80</v>
      </c>
      <c r="H40" s="323"/>
      <c r="I40" s="324"/>
      <c r="J40" s="322" t="s">
        <v>74</v>
      </c>
      <c r="K40" s="729" t="s">
        <v>81</v>
      </c>
      <c r="L40" s="729"/>
      <c r="M40" s="729"/>
      <c r="N40" s="729"/>
      <c r="O40" s="730"/>
      <c r="P40" s="325">
        <v>30728000</v>
      </c>
      <c r="Q40" s="326">
        <f>P40/P16*100</f>
        <v>0.36631100807124406</v>
      </c>
      <c r="R40" s="327">
        <f t="shared" si="17"/>
        <v>22.780525904712317</v>
      </c>
      <c r="S40" s="326">
        <f>Q40*R40/100</f>
        <v>8.3447574085482576E-2</v>
      </c>
      <c r="T40" s="328">
        <v>7000000</v>
      </c>
      <c r="U40" s="328">
        <v>0</v>
      </c>
      <c r="V40" s="328"/>
      <c r="W40" s="328"/>
      <c r="X40" s="329"/>
      <c r="Y40" s="329"/>
      <c r="Z40" s="329"/>
      <c r="AA40" s="329"/>
      <c r="AB40" s="329"/>
      <c r="AC40" s="329"/>
      <c r="AD40" s="329"/>
      <c r="AE40" s="329"/>
      <c r="AF40" s="329">
        <f>SUM(T40:AE40)</f>
        <v>7000000</v>
      </c>
      <c r="AG40" s="330">
        <f t="shared" si="16"/>
        <v>22.780525904712317</v>
      </c>
      <c r="AH40" s="331">
        <f t="shared" si="19"/>
        <v>23728000</v>
      </c>
      <c r="AI40" s="332">
        <f t="shared" si="20"/>
        <v>77.219474095287694</v>
      </c>
      <c r="AJ40" s="333"/>
    </row>
    <row r="41" spans="1:36" s="64" customFormat="1" ht="18" hidden="1" customHeight="1" x14ac:dyDescent="0.35">
      <c r="A41" s="204">
        <v>6</v>
      </c>
      <c r="B41" s="320">
        <v>1</v>
      </c>
      <c r="C41" s="321" t="s">
        <v>47</v>
      </c>
      <c r="D41" s="322">
        <v>12</v>
      </c>
      <c r="E41" s="321" t="s">
        <v>44</v>
      </c>
      <c r="F41" s="321" t="s">
        <v>44</v>
      </c>
      <c r="G41" s="321" t="s">
        <v>82</v>
      </c>
      <c r="H41" s="323"/>
      <c r="I41" s="324"/>
      <c r="J41" s="322" t="s">
        <v>74</v>
      </c>
      <c r="K41" s="729" t="s">
        <v>83</v>
      </c>
      <c r="L41" s="729"/>
      <c r="M41" s="729"/>
      <c r="N41" s="729"/>
      <c r="O41" s="730"/>
      <c r="P41" s="325">
        <v>143525000</v>
      </c>
      <c r="Q41" s="326">
        <f>P41/P16*100</f>
        <v>1.710973295802698</v>
      </c>
      <c r="R41" s="327">
        <f t="shared" si="17"/>
        <v>0</v>
      </c>
      <c r="S41" s="326">
        <f t="shared" si="18"/>
        <v>0</v>
      </c>
      <c r="T41" s="328">
        <v>0</v>
      </c>
      <c r="U41" s="328">
        <v>0</v>
      </c>
      <c r="V41" s="328"/>
      <c r="W41" s="328"/>
      <c r="X41" s="329"/>
      <c r="Y41" s="329"/>
      <c r="Z41" s="329"/>
      <c r="AA41" s="329"/>
      <c r="AB41" s="329"/>
      <c r="AC41" s="329"/>
      <c r="AD41" s="329"/>
      <c r="AE41" s="329"/>
      <c r="AF41" s="329">
        <f t="shared" si="21"/>
        <v>0</v>
      </c>
      <c r="AG41" s="330">
        <f t="shared" si="16"/>
        <v>0</v>
      </c>
      <c r="AH41" s="331">
        <f t="shared" si="19"/>
        <v>143525000</v>
      </c>
      <c r="AI41" s="332">
        <f t="shared" si="20"/>
        <v>100</v>
      </c>
      <c r="AJ41" s="333"/>
    </row>
    <row r="42" spans="1:36" s="64" customFormat="1" ht="18" hidden="1" customHeight="1" x14ac:dyDescent="0.35">
      <c r="A42" s="204">
        <v>7</v>
      </c>
      <c r="B42" s="320">
        <v>1</v>
      </c>
      <c r="C42" s="321" t="s">
        <v>47</v>
      </c>
      <c r="D42" s="322">
        <v>12</v>
      </c>
      <c r="E42" s="321" t="s">
        <v>44</v>
      </c>
      <c r="F42" s="321" t="s">
        <v>44</v>
      </c>
      <c r="G42" s="321" t="s">
        <v>84</v>
      </c>
      <c r="H42" s="323"/>
      <c r="I42" s="324"/>
      <c r="J42" s="322" t="s">
        <v>74</v>
      </c>
      <c r="K42" s="729" t="s">
        <v>85</v>
      </c>
      <c r="L42" s="729"/>
      <c r="M42" s="729"/>
      <c r="N42" s="729"/>
      <c r="O42" s="730"/>
      <c r="P42" s="325">
        <v>52000000</v>
      </c>
      <c r="Q42" s="326">
        <f>P42/P16*100</f>
        <v>0.61989626463501335</v>
      </c>
      <c r="R42" s="327">
        <f t="shared" si="17"/>
        <v>0</v>
      </c>
      <c r="S42" s="326">
        <f t="shared" si="18"/>
        <v>0</v>
      </c>
      <c r="T42" s="328">
        <v>0</v>
      </c>
      <c r="U42" s="328">
        <v>0</v>
      </c>
      <c r="V42" s="328"/>
      <c r="W42" s="328"/>
      <c r="X42" s="329"/>
      <c r="Y42" s="329"/>
      <c r="Z42" s="329"/>
      <c r="AA42" s="329"/>
      <c r="AB42" s="329"/>
      <c r="AC42" s="329"/>
      <c r="AD42" s="329"/>
      <c r="AE42" s="329"/>
      <c r="AF42" s="329">
        <f t="shared" si="21"/>
        <v>0</v>
      </c>
      <c r="AG42" s="330">
        <f t="shared" si="16"/>
        <v>0</v>
      </c>
      <c r="AH42" s="331">
        <f t="shared" si="19"/>
        <v>52000000</v>
      </c>
      <c r="AI42" s="332">
        <f t="shared" si="20"/>
        <v>100</v>
      </c>
      <c r="AJ42" s="333"/>
    </row>
    <row r="43" spans="1:36" s="64" customFormat="1" ht="18" hidden="1" customHeight="1" x14ac:dyDescent="0.35">
      <c r="A43" s="204">
        <v>8</v>
      </c>
      <c r="B43" s="320">
        <v>1</v>
      </c>
      <c r="C43" s="321" t="s">
        <v>47</v>
      </c>
      <c r="D43" s="322">
        <v>12</v>
      </c>
      <c r="E43" s="321" t="s">
        <v>44</v>
      </c>
      <c r="F43" s="321" t="s">
        <v>44</v>
      </c>
      <c r="G43" s="321" t="s">
        <v>86</v>
      </c>
      <c r="H43" s="323"/>
      <c r="I43" s="324"/>
      <c r="J43" s="322" t="s">
        <v>74</v>
      </c>
      <c r="K43" s="729" t="s">
        <v>87</v>
      </c>
      <c r="L43" s="729"/>
      <c r="M43" s="729"/>
      <c r="N43" s="729"/>
      <c r="O43" s="730"/>
      <c r="P43" s="325">
        <v>24000000</v>
      </c>
      <c r="Q43" s="326">
        <f>P43/P16*100</f>
        <v>0.2861059682930831</v>
      </c>
      <c r="R43" s="327">
        <f t="shared" si="17"/>
        <v>9.0416666666666679</v>
      </c>
      <c r="S43" s="326">
        <f t="shared" si="18"/>
        <v>2.58687479664996E-2</v>
      </c>
      <c r="T43" s="328">
        <v>0</v>
      </c>
      <c r="U43" s="328">
        <v>2170000</v>
      </c>
      <c r="V43" s="328"/>
      <c r="W43" s="328"/>
      <c r="X43" s="329"/>
      <c r="Y43" s="329"/>
      <c r="Z43" s="329"/>
      <c r="AA43" s="329"/>
      <c r="AB43" s="329"/>
      <c r="AC43" s="329"/>
      <c r="AD43" s="329"/>
      <c r="AE43" s="329"/>
      <c r="AF43" s="329">
        <f t="shared" si="21"/>
        <v>2170000</v>
      </c>
      <c r="AG43" s="330">
        <f t="shared" si="16"/>
        <v>9.0416666666666679</v>
      </c>
      <c r="AH43" s="331">
        <f t="shared" si="19"/>
        <v>21830000</v>
      </c>
      <c r="AI43" s="332">
        <f t="shared" si="20"/>
        <v>90.958333333333329</v>
      </c>
      <c r="AJ43" s="333"/>
    </row>
    <row r="44" spans="1:36" s="64" customFormat="1" ht="18" hidden="1" customHeight="1" x14ac:dyDescent="0.35">
      <c r="A44" s="204">
        <v>9</v>
      </c>
      <c r="B44" s="320">
        <v>1</v>
      </c>
      <c r="C44" s="321" t="s">
        <v>47</v>
      </c>
      <c r="D44" s="322">
        <v>12</v>
      </c>
      <c r="E44" s="321" t="s">
        <v>44</v>
      </c>
      <c r="F44" s="321" t="s">
        <v>44</v>
      </c>
      <c r="G44" s="321" t="s">
        <v>88</v>
      </c>
      <c r="H44" s="323"/>
      <c r="I44" s="324"/>
      <c r="J44" s="322" t="s">
        <v>74</v>
      </c>
      <c r="K44" s="729" t="s">
        <v>89</v>
      </c>
      <c r="L44" s="729"/>
      <c r="M44" s="729"/>
      <c r="N44" s="729"/>
      <c r="O44" s="730"/>
      <c r="P44" s="325">
        <v>200000000</v>
      </c>
      <c r="Q44" s="326">
        <f>P44/P16*100</f>
        <v>2.3842164024423589</v>
      </c>
      <c r="R44" s="327">
        <f t="shared" si="17"/>
        <v>17.426500000000001</v>
      </c>
      <c r="S44" s="326">
        <f t="shared" si="18"/>
        <v>0.41548547137161768</v>
      </c>
      <c r="T44" s="328">
        <v>0</v>
      </c>
      <c r="U44" s="328">
        <v>34853000</v>
      </c>
      <c r="V44" s="328"/>
      <c r="W44" s="328"/>
      <c r="X44" s="329"/>
      <c r="Y44" s="329"/>
      <c r="Z44" s="329"/>
      <c r="AA44" s="329"/>
      <c r="AB44" s="329"/>
      <c r="AC44" s="329"/>
      <c r="AD44" s="329"/>
      <c r="AE44" s="329"/>
      <c r="AF44" s="329">
        <f t="shared" si="21"/>
        <v>34853000</v>
      </c>
      <c r="AG44" s="330">
        <f t="shared" si="16"/>
        <v>17.426500000000001</v>
      </c>
      <c r="AH44" s="331">
        <f t="shared" si="19"/>
        <v>165147000</v>
      </c>
      <c r="AI44" s="332">
        <f t="shared" si="20"/>
        <v>82.573499999999996</v>
      </c>
      <c r="AJ44" s="333"/>
    </row>
    <row r="45" spans="1:36" s="64" customFormat="1" ht="18" hidden="1" customHeight="1" x14ac:dyDescent="0.35">
      <c r="A45" s="204">
        <v>10</v>
      </c>
      <c r="B45" s="320">
        <v>1</v>
      </c>
      <c r="C45" s="321" t="s">
        <v>47</v>
      </c>
      <c r="D45" s="322">
        <v>12</v>
      </c>
      <c r="E45" s="321" t="s">
        <v>44</v>
      </c>
      <c r="F45" s="321" t="s">
        <v>44</v>
      </c>
      <c r="G45" s="321" t="s">
        <v>90</v>
      </c>
      <c r="H45" s="323"/>
      <c r="I45" s="324"/>
      <c r="J45" s="322" t="s">
        <v>74</v>
      </c>
      <c r="K45" s="729" t="s">
        <v>91</v>
      </c>
      <c r="L45" s="729"/>
      <c r="M45" s="729"/>
      <c r="N45" s="729"/>
      <c r="O45" s="730"/>
      <c r="P45" s="325">
        <v>25151900</v>
      </c>
      <c r="Q45" s="326">
        <f>P45/P16*100</f>
        <v>0.29983786266294987</v>
      </c>
      <c r="R45" s="327">
        <f t="shared" si="17"/>
        <v>0</v>
      </c>
      <c r="S45" s="326">
        <f>Q45*R45/100</f>
        <v>0</v>
      </c>
      <c r="T45" s="328">
        <v>0</v>
      </c>
      <c r="U45" s="328">
        <v>0</v>
      </c>
      <c r="V45" s="328"/>
      <c r="W45" s="328"/>
      <c r="X45" s="329"/>
      <c r="Y45" s="329"/>
      <c r="Z45" s="329"/>
      <c r="AA45" s="329"/>
      <c r="AB45" s="329"/>
      <c r="AC45" s="329"/>
      <c r="AD45" s="329"/>
      <c r="AE45" s="329"/>
      <c r="AF45" s="329">
        <f t="shared" si="21"/>
        <v>0</v>
      </c>
      <c r="AG45" s="330">
        <f t="shared" si="16"/>
        <v>0</v>
      </c>
      <c r="AH45" s="331">
        <f t="shared" si="19"/>
        <v>25151900</v>
      </c>
      <c r="AI45" s="332">
        <f t="shared" si="20"/>
        <v>100</v>
      </c>
      <c r="AJ45" s="333"/>
    </row>
    <row r="46" spans="1:36" s="94" customFormat="1" ht="18" hidden="1" customHeight="1" x14ac:dyDescent="0.35">
      <c r="A46" s="204">
        <v>11</v>
      </c>
      <c r="B46" s="320">
        <v>1</v>
      </c>
      <c r="C46" s="321" t="s">
        <v>47</v>
      </c>
      <c r="D46" s="322">
        <v>12</v>
      </c>
      <c r="E46" s="321" t="s">
        <v>44</v>
      </c>
      <c r="F46" s="321" t="s">
        <v>44</v>
      </c>
      <c r="G46" s="321" t="s">
        <v>92</v>
      </c>
      <c r="H46" s="335"/>
      <c r="I46" s="324"/>
      <c r="J46" s="322" t="s">
        <v>74</v>
      </c>
      <c r="K46" s="729" t="s">
        <v>93</v>
      </c>
      <c r="L46" s="729"/>
      <c r="M46" s="729"/>
      <c r="N46" s="729"/>
      <c r="O46" s="730"/>
      <c r="P46" s="325">
        <v>187200000</v>
      </c>
      <c r="Q46" s="326">
        <f>P46/P16*100</f>
        <v>2.2316265526860479</v>
      </c>
      <c r="R46" s="327">
        <f>AF46/P46*100</f>
        <v>0</v>
      </c>
      <c r="S46" s="326">
        <f>Q46*R46/100</f>
        <v>0</v>
      </c>
      <c r="T46" s="328">
        <v>0</v>
      </c>
      <c r="U46" s="328">
        <v>0</v>
      </c>
      <c r="V46" s="328"/>
      <c r="W46" s="328"/>
      <c r="X46" s="329"/>
      <c r="Y46" s="329"/>
      <c r="Z46" s="329"/>
      <c r="AA46" s="329"/>
      <c r="AB46" s="329"/>
      <c r="AC46" s="329"/>
      <c r="AD46" s="329"/>
      <c r="AE46" s="329"/>
      <c r="AF46" s="329">
        <f>SUM(T46:AE46)</f>
        <v>0</v>
      </c>
      <c r="AG46" s="330">
        <f>AF46/P46*100</f>
        <v>0</v>
      </c>
      <c r="AH46" s="331">
        <f>P46-AF46</f>
        <v>187200000</v>
      </c>
      <c r="AI46" s="332">
        <f t="shared" si="20"/>
        <v>100</v>
      </c>
      <c r="AJ46" s="333"/>
    </row>
    <row r="47" spans="1:36" s="125" customFormat="1" ht="25" customHeight="1" x14ac:dyDescent="0.35">
      <c r="A47" s="306" t="s">
        <v>12</v>
      </c>
      <c r="B47" s="307">
        <v>1</v>
      </c>
      <c r="C47" s="308" t="s">
        <v>47</v>
      </c>
      <c r="D47" s="309">
        <v>12</v>
      </c>
      <c r="E47" s="308" t="s">
        <v>44</v>
      </c>
      <c r="F47" s="308" t="s">
        <v>47</v>
      </c>
      <c r="G47" s="308"/>
      <c r="H47" s="336"/>
      <c r="I47" s="311"/>
      <c r="J47" s="731" t="s">
        <v>94</v>
      </c>
      <c r="K47" s="731"/>
      <c r="L47" s="731"/>
      <c r="M47" s="731"/>
      <c r="N47" s="731"/>
      <c r="O47" s="732"/>
      <c r="P47" s="312">
        <f>SUM(P48:P53)</f>
        <v>1340305000</v>
      </c>
      <c r="Q47" s="313">
        <f>SUM(Q48:Q53)</f>
        <v>15.977885826377529</v>
      </c>
      <c r="R47" s="313">
        <f t="shared" ref="R47:R53" si="22">AF47/P47*100</f>
        <v>0.9699284864265969</v>
      </c>
      <c r="S47" s="313">
        <f t="shared" ref="S47:S53" si="23">Q47*R47/100</f>
        <v>0.15497406615875334</v>
      </c>
      <c r="T47" s="337">
        <f>SUM(T48:T53)</f>
        <v>0</v>
      </c>
      <c r="U47" s="337">
        <f>SUM(U48:U53)</f>
        <v>13000000</v>
      </c>
      <c r="V47" s="337">
        <f t="shared" ref="V47:AE47" si="24">SUM(V48:V53)</f>
        <v>0</v>
      </c>
      <c r="W47" s="337">
        <f t="shared" si="24"/>
        <v>0</v>
      </c>
      <c r="X47" s="338">
        <f t="shared" si="24"/>
        <v>0</v>
      </c>
      <c r="Y47" s="338">
        <f t="shared" si="24"/>
        <v>0</v>
      </c>
      <c r="Z47" s="338">
        <f t="shared" si="24"/>
        <v>0</v>
      </c>
      <c r="AA47" s="338">
        <f t="shared" si="24"/>
        <v>0</v>
      </c>
      <c r="AB47" s="338">
        <f t="shared" si="24"/>
        <v>0</v>
      </c>
      <c r="AC47" s="338">
        <f t="shared" si="24"/>
        <v>0</v>
      </c>
      <c r="AD47" s="338">
        <f t="shared" si="24"/>
        <v>0</v>
      </c>
      <c r="AE47" s="338">
        <f t="shared" si="24"/>
        <v>0</v>
      </c>
      <c r="AF47" s="338">
        <f>SUM(AF48:AF53)</f>
        <v>13000000</v>
      </c>
      <c r="AG47" s="316">
        <f t="shared" ref="AG47:AG53" si="25">AF47/P47*100</f>
        <v>0.9699284864265969</v>
      </c>
      <c r="AH47" s="317">
        <f>P47-AF47</f>
        <v>1327305000</v>
      </c>
      <c r="AI47" s="313">
        <f>AH47/P47*100</f>
        <v>99.030071513573404</v>
      </c>
      <c r="AJ47" s="339"/>
    </row>
    <row r="48" spans="1:36" s="125" customFormat="1" ht="18" hidden="1" customHeight="1" x14ac:dyDescent="0.35">
      <c r="A48" s="204">
        <v>1</v>
      </c>
      <c r="B48" s="320">
        <f t="shared" ref="B48:F53" si="26">B47</f>
        <v>1</v>
      </c>
      <c r="C48" s="322" t="str">
        <f t="shared" si="26"/>
        <v>02</v>
      </c>
      <c r="D48" s="322">
        <f t="shared" si="26"/>
        <v>12</v>
      </c>
      <c r="E48" s="322" t="str">
        <f t="shared" si="26"/>
        <v>01</v>
      </c>
      <c r="F48" s="322" t="str">
        <f t="shared" si="26"/>
        <v>02</v>
      </c>
      <c r="G48" s="321" t="s">
        <v>95</v>
      </c>
      <c r="H48" s="340"/>
      <c r="I48" s="341"/>
      <c r="J48" s="341" t="s">
        <v>74</v>
      </c>
      <c r="K48" s="729" t="s">
        <v>96</v>
      </c>
      <c r="L48" s="729"/>
      <c r="M48" s="729"/>
      <c r="N48" s="729"/>
      <c r="O48" s="730"/>
      <c r="P48" s="342">
        <v>371485000</v>
      </c>
      <c r="Q48" s="327">
        <f>P48/P16*100</f>
        <v>4.428503151306499</v>
      </c>
      <c r="R48" s="327">
        <f t="shared" si="22"/>
        <v>0</v>
      </c>
      <c r="S48" s="326">
        <f>Q48*R48/100</f>
        <v>0</v>
      </c>
      <c r="T48" s="343">
        <v>0</v>
      </c>
      <c r="U48" s="343">
        <v>0</v>
      </c>
      <c r="V48" s="343"/>
      <c r="W48" s="343"/>
      <c r="X48" s="343"/>
      <c r="Y48" s="343"/>
      <c r="Z48" s="343"/>
      <c r="AA48" s="343"/>
      <c r="AB48" s="343"/>
      <c r="AC48" s="343"/>
      <c r="AD48" s="343"/>
      <c r="AE48" s="328"/>
      <c r="AF48" s="344">
        <f>SUM(T48:AE48)</f>
        <v>0</v>
      </c>
      <c r="AG48" s="345">
        <f>AF48/P48*100</f>
        <v>0</v>
      </c>
      <c r="AH48" s="346">
        <f t="shared" ref="AH48:AH53" si="27">P48-AF48</f>
        <v>371485000</v>
      </c>
      <c r="AI48" s="326">
        <f>AH48/P48*100</f>
        <v>100</v>
      </c>
      <c r="AJ48" s="347"/>
    </row>
    <row r="49" spans="1:36" s="64" customFormat="1" ht="18" hidden="1" customHeight="1" x14ac:dyDescent="0.35">
      <c r="A49" s="204">
        <v>2</v>
      </c>
      <c r="B49" s="320">
        <f t="shared" si="26"/>
        <v>1</v>
      </c>
      <c r="C49" s="322" t="str">
        <f t="shared" si="26"/>
        <v>02</v>
      </c>
      <c r="D49" s="322">
        <f t="shared" si="26"/>
        <v>12</v>
      </c>
      <c r="E49" s="322" t="str">
        <f t="shared" si="26"/>
        <v>01</v>
      </c>
      <c r="F49" s="322" t="str">
        <f t="shared" si="26"/>
        <v>02</v>
      </c>
      <c r="G49" s="321" t="s">
        <v>97</v>
      </c>
      <c r="H49" s="323"/>
      <c r="I49" s="324"/>
      <c r="J49" s="341" t="s">
        <v>74</v>
      </c>
      <c r="K49" s="729" t="s">
        <v>98</v>
      </c>
      <c r="L49" s="729"/>
      <c r="M49" s="729"/>
      <c r="N49" s="729"/>
      <c r="O49" s="730"/>
      <c r="P49" s="325">
        <v>484970000</v>
      </c>
      <c r="Q49" s="327">
        <f>P49/P16*100</f>
        <v>5.7813671434623544</v>
      </c>
      <c r="R49" s="332">
        <f t="shared" si="22"/>
        <v>0</v>
      </c>
      <c r="S49" s="332">
        <f>Q49*R49/100</f>
        <v>0</v>
      </c>
      <c r="T49" s="328">
        <v>0</v>
      </c>
      <c r="U49" s="328">
        <v>0</v>
      </c>
      <c r="V49" s="328"/>
      <c r="W49" s="328"/>
      <c r="X49" s="328"/>
      <c r="Y49" s="328"/>
      <c r="Z49" s="328"/>
      <c r="AA49" s="328"/>
      <c r="AB49" s="328"/>
      <c r="AC49" s="328"/>
      <c r="AD49" s="328"/>
      <c r="AE49" s="328"/>
      <c r="AF49" s="344">
        <f t="shared" ref="AF49:AF53" si="28">SUM(T49:AE49)</f>
        <v>0</v>
      </c>
      <c r="AG49" s="330">
        <f t="shared" si="25"/>
        <v>0</v>
      </c>
      <c r="AH49" s="331">
        <f t="shared" si="27"/>
        <v>484970000</v>
      </c>
      <c r="AI49" s="326">
        <f t="shared" ref="AI49:AI53" si="29">AH49/P49*100</f>
        <v>100</v>
      </c>
      <c r="AJ49" s="348"/>
    </row>
    <row r="50" spans="1:36" s="64" customFormat="1" ht="18" hidden="1" customHeight="1" x14ac:dyDescent="0.35">
      <c r="A50" s="204">
        <v>3</v>
      </c>
      <c r="B50" s="320">
        <f t="shared" si="26"/>
        <v>1</v>
      </c>
      <c r="C50" s="322" t="str">
        <f t="shared" si="26"/>
        <v>02</v>
      </c>
      <c r="D50" s="322">
        <f t="shared" si="26"/>
        <v>12</v>
      </c>
      <c r="E50" s="322" t="str">
        <f t="shared" si="26"/>
        <v>01</v>
      </c>
      <c r="F50" s="322" t="str">
        <f t="shared" si="26"/>
        <v>02</v>
      </c>
      <c r="G50" s="321" t="s">
        <v>80</v>
      </c>
      <c r="H50" s="323"/>
      <c r="I50" s="324"/>
      <c r="J50" s="341" t="s">
        <v>74</v>
      </c>
      <c r="K50" s="729" t="s">
        <v>99</v>
      </c>
      <c r="L50" s="729"/>
      <c r="M50" s="729"/>
      <c r="N50" s="729"/>
      <c r="O50" s="730"/>
      <c r="P50" s="325">
        <v>224550000</v>
      </c>
      <c r="Q50" s="327">
        <f>P50/P16*100</f>
        <v>2.6768789658421586</v>
      </c>
      <c r="R50" s="332">
        <f t="shared" si="22"/>
        <v>0</v>
      </c>
      <c r="S50" s="332">
        <f t="shared" si="23"/>
        <v>0</v>
      </c>
      <c r="T50" s="328">
        <v>0</v>
      </c>
      <c r="U50" s="328">
        <v>0</v>
      </c>
      <c r="V50" s="328"/>
      <c r="W50" s="328"/>
      <c r="X50" s="328"/>
      <c r="Y50" s="328"/>
      <c r="Z50" s="328"/>
      <c r="AA50" s="328"/>
      <c r="AB50" s="328"/>
      <c r="AC50" s="328"/>
      <c r="AD50" s="328"/>
      <c r="AE50" s="328"/>
      <c r="AF50" s="344">
        <f t="shared" si="28"/>
        <v>0</v>
      </c>
      <c r="AG50" s="330">
        <f t="shared" si="25"/>
        <v>0</v>
      </c>
      <c r="AH50" s="331">
        <f t="shared" si="27"/>
        <v>224550000</v>
      </c>
      <c r="AI50" s="326">
        <f t="shared" si="29"/>
        <v>100</v>
      </c>
      <c r="AJ50" s="348"/>
    </row>
    <row r="51" spans="1:36" s="64" customFormat="1" ht="18" hidden="1" customHeight="1" x14ac:dyDescent="0.35">
      <c r="A51" s="204">
        <v>4</v>
      </c>
      <c r="B51" s="320">
        <f t="shared" si="26"/>
        <v>1</v>
      </c>
      <c r="C51" s="322" t="str">
        <f t="shared" si="26"/>
        <v>02</v>
      </c>
      <c r="D51" s="322">
        <f t="shared" si="26"/>
        <v>12</v>
      </c>
      <c r="E51" s="322" t="str">
        <f t="shared" si="26"/>
        <v>01</v>
      </c>
      <c r="F51" s="322" t="str">
        <f t="shared" si="26"/>
        <v>02</v>
      </c>
      <c r="G51" s="321" t="s">
        <v>100</v>
      </c>
      <c r="H51" s="323"/>
      <c r="I51" s="324"/>
      <c r="J51" s="341" t="s">
        <v>74</v>
      </c>
      <c r="K51" s="729" t="s">
        <v>101</v>
      </c>
      <c r="L51" s="729"/>
      <c r="M51" s="729"/>
      <c r="N51" s="729"/>
      <c r="O51" s="730"/>
      <c r="P51" s="325">
        <v>32900000</v>
      </c>
      <c r="Q51" s="327">
        <f>P51/P16*100</f>
        <v>0.39220359820176809</v>
      </c>
      <c r="R51" s="332">
        <v>0</v>
      </c>
      <c r="S51" s="332">
        <f t="shared" si="23"/>
        <v>0</v>
      </c>
      <c r="T51" s="328">
        <v>0</v>
      </c>
      <c r="U51" s="328">
        <v>0</v>
      </c>
      <c r="V51" s="328"/>
      <c r="W51" s="328"/>
      <c r="X51" s="328"/>
      <c r="Y51" s="328"/>
      <c r="Z51" s="328"/>
      <c r="AA51" s="328"/>
      <c r="AB51" s="328"/>
      <c r="AC51" s="328"/>
      <c r="AD51" s="328"/>
      <c r="AE51" s="328"/>
      <c r="AF51" s="344">
        <f t="shared" si="28"/>
        <v>0</v>
      </c>
      <c r="AG51" s="330">
        <v>0</v>
      </c>
      <c r="AH51" s="331">
        <f t="shared" si="27"/>
        <v>32900000</v>
      </c>
      <c r="AI51" s="326">
        <v>0</v>
      </c>
      <c r="AJ51" s="348"/>
    </row>
    <row r="52" spans="1:36" s="64" customFormat="1" ht="18" hidden="1" customHeight="1" x14ac:dyDescent="0.35">
      <c r="A52" s="204">
        <v>5</v>
      </c>
      <c r="B52" s="320">
        <f t="shared" si="26"/>
        <v>1</v>
      </c>
      <c r="C52" s="322" t="str">
        <f t="shared" si="26"/>
        <v>02</v>
      </c>
      <c r="D52" s="322">
        <f t="shared" si="26"/>
        <v>12</v>
      </c>
      <c r="E52" s="322" t="str">
        <f t="shared" si="26"/>
        <v>01</v>
      </c>
      <c r="F52" s="322" t="str">
        <f t="shared" si="26"/>
        <v>02</v>
      </c>
      <c r="G52" s="321" t="s">
        <v>102</v>
      </c>
      <c r="H52" s="323"/>
      <c r="I52" s="324"/>
      <c r="J52" s="341" t="s">
        <v>74</v>
      </c>
      <c r="K52" s="729" t="s">
        <v>103</v>
      </c>
      <c r="L52" s="729"/>
      <c r="M52" s="729"/>
      <c r="N52" s="729"/>
      <c r="O52" s="730"/>
      <c r="P52" s="325">
        <v>183500000</v>
      </c>
      <c r="Q52" s="326">
        <f>P52/P16*100</f>
        <v>2.1875185492408642</v>
      </c>
      <c r="R52" s="332">
        <f t="shared" si="22"/>
        <v>7.0844686648501369</v>
      </c>
      <c r="S52" s="332">
        <f t="shared" si="23"/>
        <v>0.15497406615875334</v>
      </c>
      <c r="T52" s="328">
        <v>0</v>
      </c>
      <c r="U52" s="328">
        <v>13000000</v>
      </c>
      <c r="V52" s="328"/>
      <c r="W52" s="328"/>
      <c r="X52" s="328"/>
      <c r="Y52" s="328"/>
      <c r="Z52" s="328"/>
      <c r="AA52" s="328"/>
      <c r="AB52" s="328"/>
      <c r="AC52" s="328"/>
      <c r="AD52" s="328"/>
      <c r="AE52" s="328"/>
      <c r="AF52" s="344">
        <f t="shared" si="28"/>
        <v>13000000</v>
      </c>
      <c r="AG52" s="330">
        <f>AF52/P52*100</f>
        <v>7.0844686648501369</v>
      </c>
      <c r="AH52" s="331">
        <f t="shared" si="27"/>
        <v>170500000</v>
      </c>
      <c r="AI52" s="326">
        <f t="shared" si="29"/>
        <v>92.915531335149865</v>
      </c>
      <c r="AJ52" s="348"/>
    </row>
    <row r="53" spans="1:36" s="64" customFormat="1" ht="18" hidden="1" customHeight="1" x14ac:dyDescent="0.35">
      <c r="A53" s="204">
        <v>6</v>
      </c>
      <c r="B53" s="320">
        <f t="shared" si="26"/>
        <v>1</v>
      </c>
      <c r="C53" s="322" t="str">
        <f t="shared" si="26"/>
        <v>02</v>
      </c>
      <c r="D53" s="322">
        <f t="shared" si="26"/>
        <v>12</v>
      </c>
      <c r="E53" s="322" t="str">
        <f t="shared" si="26"/>
        <v>01</v>
      </c>
      <c r="F53" s="322" t="str">
        <f t="shared" si="26"/>
        <v>02</v>
      </c>
      <c r="G53" s="321" t="s">
        <v>104</v>
      </c>
      <c r="H53" s="323"/>
      <c r="I53" s="324"/>
      <c r="J53" s="341" t="s">
        <v>74</v>
      </c>
      <c r="K53" s="729" t="s">
        <v>105</v>
      </c>
      <c r="L53" s="729"/>
      <c r="M53" s="729"/>
      <c r="N53" s="729"/>
      <c r="O53" s="730"/>
      <c r="P53" s="325">
        <v>42900000</v>
      </c>
      <c r="Q53" s="326">
        <f>P53/P16*100</f>
        <v>0.51141441832388601</v>
      </c>
      <c r="R53" s="332">
        <f t="shared" si="22"/>
        <v>0</v>
      </c>
      <c r="S53" s="332">
        <f t="shared" si="23"/>
        <v>0</v>
      </c>
      <c r="T53" s="328">
        <v>0</v>
      </c>
      <c r="U53" s="328">
        <v>0</v>
      </c>
      <c r="V53" s="328"/>
      <c r="W53" s="328"/>
      <c r="X53" s="328"/>
      <c r="Y53" s="328"/>
      <c r="Z53" s="328"/>
      <c r="AA53" s="328"/>
      <c r="AB53" s="328"/>
      <c r="AC53" s="328"/>
      <c r="AD53" s="328"/>
      <c r="AE53" s="328"/>
      <c r="AF53" s="344">
        <f t="shared" si="28"/>
        <v>0</v>
      </c>
      <c r="AG53" s="330">
        <f t="shared" si="25"/>
        <v>0</v>
      </c>
      <c r="AH53" s="331">
        <f t="shared" si="27"/>
        <v>42900000</v>
      </c>
      <c r="AI53" s="326">
        <f t="shared" si="29"/>
        <v>100</v>
      </c>
      <c r="AJ53" s="348"/>
    </row>
    <row r="54" spans="1:36" s="94" customFormat="1" ht="25" customHeight="1" x14ac:dyDescent="0.35">
      <c r="A54" s="306" t="s">
        <v>17</v>
      </c>
      <c r="B54" s="307">
        <f>B47</f>
        <v>1</v>
      </c>
      <c r="C54" s="309" t="str">
        <f>C47</f>
        <v>02</v>
      </c>
      <c r="D54" s="309">
        <f>D47</f>
        <v>12</v>
      </c>
      <c r="E54" s="309" t="str">
        <f>E47</f>
        <v>01</v>
      </c>
      <c r="F54" s="308" t="s">
        <v>56</v>
      </c>
      <c r="G54" s="308"/>
      <c r="H54" s="349"/>
      <c r="I54" s="350"/>
      <c r="J54" s="731" t="s">
        <v>108</v>
      </c>
      <c r="K54" s="731"/>
      <c r="L54" s="731"/>
      <c r="M54" s="731"/>
      <c r="N54" s="731"/>
      <c r="O54" s="732"/>
      <c r="P54" s="351">
        <f>SUM(P55:P56)</f>
        <v>145435000</v>
      </c>
      <c r="Q54" s="318">
        <f>SUM(Q55:Q56)</f>
        <v>1.7337425624460225</v>
      </c>
      <c r="R54" s="318">
        <f>AF54/P54*100</f>
        <v>64.224567676281495</v>
      </c>
      <c r="S54" s="318">
        <f>Q54*R54/100</f>
        <v>1.1134886653506428</v>
      </c>
      <c r="T54" s="352">
        <f>SUM(T55:T56)</f>
        <v>0</v>
      </c>
      <c r="U54" s="352">
        <f>SUM(U55:U56)</f>
        <v>93405000</v>
      </c>
      <c r="V54" s="352">
        <f t="shared" ref="V54:Y54" si="30">SUM(V55:V56)</f>
        <v>0</v>
      </c>
      <c r="W54" s="352">
        <f t="shared" si="30"/>
        <v>0</v>
      </c>
      <c r="X54" s="353">
        <f t="shared" si="30"/>
        <v>0</v>
      </c>
      <c r="Y54" s="353">
        <f t="shared" si="30"/>
        <v>0</v>
      </c>
      <c r="Z54" s="353">
        <f t="shared" ref="Z54:AE54" si="31">SUM(Z55)</f>
        <v>0</v>
      </c>
      <c r="AA54" s="353">
        <f>SUM(AA55:AA56)</f>
        <v>0</v>
      </c>
      <c r="AB54" s="353">
        <f>SUM(AB55:AB56)</f>
        <v>0</v>
      </c>
      <c r="AC54" s="353">
        <f t="shared" si="31"/>
        <v>0</v>
      </c>
      <c r="AD54" s="353">
        <f t="shared" si="31"/>
        <v>0</v>
      </c>
      <c r="AE54" s="353">
        <f t="shared" si="31"/>
        <v>0</v>
      </c>
      <c r="AF54" s="353">
        <f>SUM(AF55:AF56)</f>
        <v>93405000</v>
      </c>
      <c r="AG54" s="354">
        <f>AF54/P54*100</f>
        <v>64.224567676281495</v>
      </c>
      <c r="AH54" s="317">
        <f>P54-AF54</f>
        <v>52030000</v>
      </c>
      <c r="AI54" s="318">
        <f>AH54/P54*100</f>
        <v>35.775432323718498</v>
      </c>
      <c r="AJ54" s="355"/>
    </row>
    <row r="55" spans="1:36" s="94" customFormat="1" ht="18" hidden="1" customHeight="1" x14ac:dyDescent="0.35">
      <c r="A55" s="356">
        <v>1</v>
      </c>
      <c r="B55" s="320">
        <f t="shared" ref="B55:F56" si="32">B54</f>
        <v>1</v>
      </c>
      <c r="C55" s="322" t="str">
        <f t="shared" si="32"/>
        <v>02</v>
      </c>
      <c r="D55" s="322">
        <f t="shared" si="32"/>
        <v>12</v>
      </c>
      <c r="E55" s="322" t="str">
        <f t="shared" si="32"/>
        <v>01</v>
      </c>
      <c r="F55" s="322" t="str">
        <f t="shared" si="32"/>
        <v>05</v>
      </c>
      <c r="G55" s="321" t="s">
        <v>114</v>
      </c>
      <c r="H55" s="323"/>
      <c r="I55" s="324"/>
      <c r="J55" s="341" t="s">
        <v>74</v>
      </c>
      <c r="K55" s="729" t="s">
        <v>164</v>
      </c>
      <c r="L55" s="729"/>
      <c r="M55" s="729"/>
      <c r="N55" s="729"/>
      <c r="O55" s="730"/>
      <c r="P55" s="325">
        <v>93405000</v>
      </c>
      <c r="Q55" s="326">
        <f>P55/P16*100</f>
        <v>1.1134886653506428</v>
      </c>
      <c r="R55" s="332">
        <f>AF55/P55*100</f>
        <v>100</v>
      </c>
      <c r="S55" s="332">
        <f>Q55*R55/100</f>
        <v>1.1134886653506428</v>
      </c>
      <c r="T55" s="328">
        <v>0</v>
      </c>
      <c r="U55" s="328">
        <v>93405000</v>
      </c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344">
        <f>SUM(T55:AE55)</f>
        <v>93405000</v>
      </c>
      <c r="AG55" s="330">
        <f>AF55/P55*100</f>
        <v>100</v>
      </c>
      <c r="AH55" s="331">
        <f>P55-AF55</f>
        <v>0</v>
      </c>
      <c r="AI55" s="332">
        <f>AH55/P55*100</f>
        <v>0</v>
      </c>
      <c r="AJ55" s="348"/>
    </row>
    <row r="56" spans="1:36" s="94" customFormat="1" ht="18" hidden="1" customHeight="1" x14ac:dyDescent="0.35">
      <c r="A56" s="356">
        <v>2</v>
      </c>
      <c r="B56" s="320">
        <f t="shared" si="32"/>
        <v>1</v>
      </c>
      <c r="C56" s="322" t="str">
        <f t="shared" si="32"/>
        <v>02</v>
      </c>
      <c r="D56" s="322">
        <f t="shared" si="32"/>
        <v>12</v>
      </c>
      <c r="E56" s="322" t="str">
        <f t="shared" si="32"/>
        <v>01</v>
      </c>
      <c r="F56" s="322" t="str">
        <f t="shared" si="32"/>
        <v>05</v>
      </c>
      <c r="G56" s="321" t="s">
        <v>97</v>
      </c>
      <c r="H56" s="323"/>
      <c r="I56" s="324"/>
      <c r="J56" s="341" t="s">
        <v>74</v>
      </c>
      <c r="K56" s="729" t="s">
        <v>109</v>
      </c>
      <c r="L56" s="729"/>
      <c r="M56" s="729"/>
      <c r="N56" s="729"/>
      <c r="O56" s="730"/>
      <c r="P56" s="325">
        <v>52030000</v>
      </c>
      <c r="Q56" s="326">
        <f>P56/P16*100</f>
        <v>0.6202538970953797</v>
      </c>
      <c r="R56" s="332">
        <f>AF56/P56*100</f>
        <v>0</v>
      </c>
      <c r="S56" s="332">
        <f>Q56*R56/100</f>
        <v>0</v>
      </c>
      <c r="T56" s="328">
        <v>0</v>
      </c>
      <c r="U56" s="328">
        <v>0</v>
      </c>
      <c r="V56" s="328"/>
      <c r="W56" s="328"/>
      <c r="X56" s="328"/>
      <c r="Y56" s="328"/>
      <c r="Z56" s="328"/>
      <c r="AA56" s="328"/>
      <c r="AB56" s="328"/>
      <c r="AC56" s="328"/>
      <c r="AD56" s="328"/>
      <c r="AE56" s="328"/>
      <c r="AF56" s="344">
        <f>SUM(T56:AE56)</f>
        <v>0</v>
      </c>
      <c r="AG56" s="330">
        <f>AF56/P56*100</f>
        <v>0</v>
      </c>
      <c r="AH56" s="331">
        <f>P56-AF56</f>
        <v>52030000</v>
      </c>
      <c r="AI56" s="332">
        <f>AH56/P56*100</f>
        <v>100</v>
      </c>
      <c r="AJ56" s="348"/>
    </row>
    <row r="57" spans="1:36" s="125" customFormat="1" ht="30" customHeight="1" x14ac:dyDescent="0.35">
      <c r="A57" s="306" t="s">
        <v>107</v>
      </c>
      <c r="B57" s="307">
        <f>B52</f>
        <v>1</v>
      </c>
      <c r="C57" s="309" t="str">
        <f>C52</f>
        <v>02</v>
      </c>
      <c r="D57" s="309">
        <f>D52</f>
        <v>12</v>
      </c>
      <c r="E57" s="309" t="str">
        <f>E52</f>
        <v>01</v>
      </c>
      <c r="F57" s="308" t="s">
        <v>58</v>
      </c>
      <c r="G57" s="357" t="s">
        <v>58</v>
      </c>
      <c r="H57" s="358"/>
      <c r="I57" s="311"/>
      <c r="J57" s="731" t="s">
        <v>111</v>
      </c>
      <c r="K57" s="731"/>
      <c r="L57" s="731"/>
      <c r="M57" s="731"/>
      <c r="N57" s="731"/>
      <c r="O57" s="732"/>
      <c r="P57" s="312">
        <f>SUM(P58:P66)</f>
        <v>693852000</v>
      </c>
      <c r="Q57" s="313">
        <f>SUM(Q58:Q66)</f>
        <v>8.271466596337179</v>
      </c>
      <c r="R57" s="318">
        <f>AF57/P57*100</f>
        <v>6.1873425456725641</v>
      </c>
      <c r="S57" s="313">
        <f t="shared" ref="S57:S81" si="33">Q57*R57/100</f>
        <v>0.51178397186626468</v>
      </c>
      <c r="T57" s="337">
        <f>SUM(T58:T66)</f>
        <v>35331000</v>
      </c>
      <c r="U57" s="337">
        <f>SUM(U58:U66)</f>
        <v>7600000</v>
      </c>
      <c r="V57" s="337">
        <f t="shared" ref="V57:Z57" si="34">SUM(V58:V65)</f>
        <v>0</v>
      </c>
      <c r="W57" s="337">
        <f t="shared" si="34"/>
        <v>0</v>
      </c>
      <c r="X57" s="338">
        <f t="shared" si="34"/>
        <v>0</v>
      </c>
      <c r="Y57" s="338">
        <f t="shared" si="34"/>
        <v>0</v>
      </c>
      <c r="Z57" s="338">
        <f t="shared" si="34"/>
        <v>0</v>
      </c>
      <c r="AA57" s="338">
        <f>SUM(AA58:AA66)</f>
        <v>0</v>
      </c>
      <c r="AB57" s="338">
        <f>SUM(AB58:AB66)</f>
        <v>0</v>
      </c>
      <c r="AC57" s="338">
        <f>SUM(AC58:AC66)</f>
        <v>0</v>
      </c>
      <c r="AD57" s="338">
        <f>SUM(AD58:AD66)</f>
        <v>0</v>
      </c>
      <c r="AE57" s="338">
        <f>SUM(AE58:AE60)</f>
        <v>0</v>
      </c>
      <c r="AF57" s="338">
        <f>SUM(AF58:AF66)</f>
        <v>42931000</v>
      </c>
      <c r="AG57" s="316">
        <f t="shared" ref="AG57:AG81" si="35">AF57/P57*100</f>
        <v>6.1873425456725641</v>
      </c>
      <c r="AH57" s="317">
        <f>P57-AF57</f>
        <v>650921000</v>
      </c>
      <c r="AI57" s="318">
        <f t="shared" ref="AI57:AI85" si="36">AH57/P57*100</f>
        <v>93.812657454327436</v>
      </c>
      <c r="AJ57" s="339"/>
    </row>
    <row r="58" spans="1:36" s="94" customFormat="1" ht="18" hidden="1" customHeight="1" x14ac:dyDescent="0.35">
      <c r="A58" s="356">
        <v>1</v>
      </c>
      <c r="B58" s="320">
        <f t="shared" ref="B58:F64" si="37">B57</f>
        <v>1</v>
      </c>
      <c r="C58" s="322" t="str">
        <f t="shared" si="37"/>
        <v>02</v>
      </c>
      <c r="D58" s="322">
        <f t="shared" si="37"/>
        <v>12</v>
      </c>
      <c r="E58" s="322" t="str">
        <f t="shared" si="37"/>
        <v>01</v>
      </c>
      <c r="F58" s="322" t="str">
        <f t="shared" si="37"/>
        <v>06</v>
      </c>
      <c r="G58" s="321" t="s">
        <v>73</v>
      </c>
      <c r="H58" s="323"/>
      <c r="I58" s="324"/>
      <c r="J58" s="324" t="s">
        <v>74</v>
      </c>
      <c r="K58" s="729" t="s">
        <v>112</v>
      </c>
      <c r="L58" s="729"/>
      <c r="M58" s="729"/>
      <c r="N58" s="729"/>
      <c r="O58" s="730"/>
      <c r="P58" s="325">
        <v>71590000</v>
      </c>
      <c r="Q58" s="326">
        <f>P58/P16*100</f>
        <v>0.85343026125424237</v>
      </c>
      <c r="R58" s="332">
        <f t="shared" ref="R58:R81" si="38">AF58/P58*100</f>
        <v>37.653303534013133</v>
      </c>
      <c r="S58" s="332">
        <f t="shared" si="33"/>
        <v>0.32134468672118116</v>
      </c>
      <c r="T58" s="328">
        <v>26956000</v>
      </c>
      <c r="U58" s="328">
        <v>0</v>
      </c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44">
        <f t="shared" ref="AF58:AF65" si="39">SUM(T58:AE58)</f>
        <v>26956000</v>
      </c>
      <c r="AG58" s="330">
        <f t="shared" si="35"/>
        <v>37.653303534013133</v>
      </c>
      <c r="AH58" s="331">
        <f t="shared" ref="AH58:AH81" si="40">P58-AF58</f>
        <v>44634000</v>
      </c>
      <c r="AI58" s="332">
        <f t="shared" si="36"/>
        <v>62.346696465986874</v>
      </c>
      <c r="AJ58" s="348"/>
    </row>
    <row r="59" spans="1:36" s="64" customFormat="1" ht="18" hidden="1" customHeight="1" x14ac:dyDescent="0.35">
      <c r="A59" s="356">
        <v>2</v>
      </c>
      <c r="B59" s="320">
        <f t="shared" si="37"/>
        <v>1</v>
      </c>
      <c r="C59" s="322" t="str">
        <f t="shared" si="37"/>
        <v>02</v>
      </c>
      <c r="D59" s="322">
        <f t="shared" si="37"/>
        <v>12</v>
      </c>
      <c r="E59" s="322" t="str">
        <f t="shared" si="37"/>
        <v>01</v>
      </c>
      <c r="F59" s="322" t="str">
        <f t="shared" si="37"/>
        <v>06</v>
      </c>
      <c r="G59" s="321" t="s">
        <v>76</v>
      </c>
      <c r="H59" s="323"/>
      <c r="I59" s="324"/>
      <c r="J59" s="324" t="s">
        <v>74</v>
      </c>
      <c r="K59" s="729" t="s">
        <v>113</v>
      </c>
      <c r="L59" s="729"/>
      <c r="M59" s="729"/>
      <c r="N59" s="729"/>
      <c r="O59" s="730"/>
      <c r="P59" s="325">
        <v>47180000</v>
      </c>
      <c r="Q59" s="326">
        <f>P59/P16*100</f>
        <v>0.56243664933615245</v>
      </c>
      <c r="R59" s="332">
        <f t="shared" si="38"/>
        <v>16.854599406528191</v>
      </c>
      <c r="S59" s="332">
        <f t="shared" si="33"/>
        <v>9.479644416110819E-2</v>
      </c>
      <c r="T59" s="328">
        <v>5952000</v>
      </c>
      <c r="U59" s="328">
        <v>2000000</v>
      </c>
      <c r="V59" s="328"/>
      <c r="W59" s="328"/>
      <c r="X59" s="328"/>
      <c r="Y59" s="328"/>
      <c r="Z59" s="328"/>
      <c r="AA59" s="328"/>
      <c r="AB59" s="328"/>
      <c r="AC59" s="328"/>
      <c r="AD59" s="328"/>
      <c r="AE59" s="328"/>
      <c r="AF59" s="344">
        <f t="shared" si="39"/>
        <v>7952000</v>
      </c>
      <c r="AG59" s="330">
        <f t="shared" si="35"/>
        <v>16.854599406528191</v>
      </c>
      <c r="AH59" s="331">
        <f t="shared" si="40"/>
        <v>39228000</v>
      </c>
      <c r="AI59" s="332">
        <f t="shared" si="36"/>
        <v>83.145400593471805</v>
      </c>
      <c r="AJ59" s="348"/>
    </row>
    <row r="60" spans="1:36" s="64" customFormat="1" ht="18" hidden="1" customHeight="1" x14ac:dyDescent="0.35">
      <c r="A60" s="356">
        <v>3</v>
      </c>
      <c r="B60" s="320">
        <f t="shared" si="37"/>
        <v>1</v>
      </c>
      <c r="C60" s="322" t="str">
        <f t="shared" si="37"/>
        <v>02</v>
      </c>
      <c r="D60" s="322">
        <f t="shared" si="37"/>
        <v>12</v>
      </c>
      <c r="E60" s="322" t="str">
        <f t="shared" si="37"/>
        <v>01</v>
      </c>
      <c r="F60" s="322" t="str">
        <f t="shared" si="37"/>
        <v>06</v>
      </c>
      <c r="G60" s="321" t="s">
        <v>114</v>
      </c>
      <c r="H60" s="323"/>
      <c r="I60" s="324"/>
      <c r="J60" s="324" t="s">
        <v>74</v>
      </c>
      <c r="K60" s="729" t="s">
        <v>115</v>
      </c>
      <c r="L60" s="729"/>
      <c r="M60" s="729"/>
      <c r="N60" s="729"/>
      <c r="O60" s="730"/>
      <c r="P60" s="325">
        <v>47180000</v>
      </c>
      <c r="Q60" s="326">
        <f>P60/P16*100</f>
        <v>0.56243664933615245</v>
      </c>
      <c r="R60" s="332">
        <f t="shared" si="38"/>
        <v>0</v>
      </c>
      <c r="S60" s="332">
        <f t="shared" si="33"/>
        <v>0</v>
      </c>
      <c r="T60" s="328">
        <v>0</v>
      </c>
      <c r="U60" s="328">
        <v>0</v>
      </c>
      <c r="V60" s="328"/>
      <c r="W60" s="328"/>
      <c r="X60" s="328"/>
      <c r="Y60" s="328"/>
      <c r="Z60" s="328"/>
      <c r="AA60" s="328"/>
      <c r="AB60" s="328"/>
      <c r="AC60" s="328"/>
      <c r="AD60" s="328"/>
      <c r="AE60" s="328"/>
      <c r="AF60" s="344">
        <f t="shared" si="39"/>
        <v>0</v>
      </c>
      <c r="AG60" s="330">
        <f t="shared" si="35"/>
        <v>0</v>
      </c>
      <c r="AH60" s="331">
        <f t="shared" si="40"/>
        <v>47180000</v>
      </c>
      <c r="AI60" s="332">
        <f t="shared" si="36"/>
        <v>100</v>
      </c>
      <c r="AJ60" s="348"/>
    </row>
    <row r="61" spans="1:36" s="64" customFormat="1" ht="18" hidden="1" customHeight="1" x14ac:dyDescent="0.35">
      <c r="A61" s="356">
        <v>4</v>
      </c>
      <c r="B61" s="320">
        <f t="shared" si="37"/>
        <v>1</v>
      </c>
      <c r="C61" s="322" t="str">
        <f t="shared" si="37"/>
        <v>02</v>
      </c>
      <c r="D61" s="322">
        <f t="shared" si="37"/>
        <v>12</v>
      </c>
      <c r="E61" s="322" t="str">
        <f t="shared" si="37"/>
        <v>01</v>
      </c>
      <c r="F61" s="322" t="str">
        <f t="shared" si="37"/>
        <v>06</v>
      </c>
      <c r="G61" s="321" t="s">
        <v>116</v>
      </c>
      <c r="H61" s="323"/>
      <c r="I61" s="324"/>
      <c r="J61" s="324" t="s">
        <v>74</v>
      </c>
      <c r="K61" s="729" t="s">
        <v>117</v>
      </c>
      <c r="L61" s="729"/>
      <c r="M61" s="729"/>
      <c r="N61" s="729"/>
      <c r="O61" s="730"/>
      <c r="P61" s="325">
        <v>224452000</v>
      </c>
      <c r="Q61" s="326">
        <f>P61/P16*100</f>
        <v>2.675710699804962</v>
      </c>
      <c r="R61" s="332">
        <f>AF61/P61*100</f>
        <v>0.89774205620800884</v>
      </c>
      <c r="S61" s="332">
        <f t="shared" si="33"/>
        <v>2.4020980254606767E-2</v>
      </c>
      <c r="T61" s="328">
        <v>2015000</v>
      </c>
      <c r="U61" s="328">
        <v>0</v>
      </c>
      <c r="V61" s="328"/>
      <c r="W61" s="328"/>
      <c r="X61" s="328"/>
      <c r="Y61" s="328"/>
      <c r="Z61" s="328"/>
      <c r="AA61" s="328"/>
      <c r="AB61" s="328"/>
      <c r="AC61" s="328"/>
      <c r="AD61" s="328"/>
      <c r="AE61" s="328"/>
      <c r="AF61" s="344">
        <f t="shared" si="39"/>
        <v>2015000</v>
      </c>
      <c r="AG61" s="330">
        <f t="shared" si="35"/>
        <v>0.89774205620800884</v>
      </c>
      <c r="AH61" s="331">
        <f t="shared" si="40"/>
        <v>222437000</v>
      </c>
      <c r="AI61" s="332">
        <f t="shared" si="36"/>
        <v>99.102257943791997</v>
      </c>
      <c r="AJ61" s="348"/>
    </row>
    <row r="62" spans="1:36" s="64" customFormat="1" ht="18" hidden="1" customHeight="1" x14ac:dyDescent="0.35">
      <c r="A62" s="356">
        <v>5</v>
      </c>
      <c r="B62" s="320">
        <f t="shared" si="37"/>
        <v>1</v>
      </c>
      <c r="C62" s="322" t="str">
        <f t="shared" si="37"/>
        <v>02</v>
      </c>
      <c r="D62" s="322">
        <f t="shared" si="37"/>
        <v>12</v>
      </c>
      <c r="E62" s="322" t="str">
        <f t="shared" si="37"/>
        <v>01</v>
      </c>
      <c r="F62" s="322" t="str">
        <f t="shared" si="37"/>
        <v>06</v>
      </c>
      <c r="G62" s="321" t="s">
        <v>95</v>
      </c>
      <c r="H62" s="323"/>
      <c r="I62" s="324"/>
      <c r="J62" s="324" t="s">
        <v>74</v>
      </c>
      <c r="K62" s="729" t="s">
        <v>118</v>
      </c>
      <c r="L62" s="729"/>
      <c r="M62" s="729"/>
      <c r="N62" s="729"/>
      <c r="O62" s="730"/>
      <c r="P62" s="325">
        <v>62180000</v>
      </c>
      <c r="Q62" s="326">
        <f>P62/P16*100</f>
        <v>0.74125287951932939</v>
      </c>
      <c r="R62" s="332">
        <f>AF62/P62*100</f>
        <v>1.6082341588935349</v>
      </c>
      <c r="S62" s="332">
        <f t="shared" si="33"/>
        <v>1.1921082012211794E-2</v>
      </c>
      <c r="T62" s="328">
        <v>0</v>
      </c>
      <c r="U62" s="328">
        <v>1000000</v>
      </c>
      <c r="V62" s="328"/>
      <c r="W62" s="328"/>
      <c r="X62" s="328"/>
      <c r="Y62" s="328"/>
      <c r="Z62" s="328"/>
      <c r="AA62" s="328"/>
      <c r="AB62" s="328"/>
      <c r="AC62" s="328"/>
      <c r="AD62" s="328"/>
      <c r="AE62" s="328"/>
      <c r="AF62" s="344">
        <f t="shared" si="39"/>
        <v>1000000</v>
      </c>
      <c r="AG62" s="330">
        <f t="shared" si="35"/>
        <v>1.6082341588935349</v>
      </c>
      <c r="AH62" s="331">
        <f t="shared" si="40"/>
        <v>61180000</v>
      </c>
      <c r="AI62" s="332">
        <f t="shared" si="36"/>
        <v>98.391765841106462</v>
      </c>
      <c r="AJ62" s="348"/>
    </row>
    <row r="63" spans="1:36" s="64" customFormat="1" ht="18" hidden="1" customHeight="1" x14ac:dyDescent="0.35">
      <c r="A63" s="356">
        <v>6</v>
      </c>
      <c r="B63" s="320">
        <f t="shared" si="37"/>
        <v>1</v>
      </c>
      <c r="C63" s="322" t="str">
        <f t="shared" si="37"/>
        <v>02</v>
      </c>
      <c r="D63" s="322">
        <f t="shared" si="37"/>
        <v>12</v>
      </c>
      <c r="E63" s="322" t="str">
        <f t="shared" si="37"/>
        <v>01</v>
      </c>
      <c r="F63" s="322" t="str">
        <f t="shared" si="37"/>
        <v>06</v>
      </c>
      <c r="G63" s="321" t="s">
        <v>78</v>
      </c>
      <c r="H63" s="323"/>
      <c r="I63" s="324"/>
      <c r="J63" s="324" t="s">
        <v>74</v>
      </c>
      <c r="K63" s="729" t="s">
        <v>119</v>
      </c>
      <c r="L63" s="729"/>
      <c r="M63" s="729"/>
      <c r="N63" s="729"/>
      <c r="O63" s="730"/>
      <c r="P63" s="325">
        <v>30000000</v>
      </c>
      <c r="Q63" s="326">
        <f>P63/P16*100</f>
        <v>0.35763246036635388</v>
      </c>
      <c r="R63" s="332">
        <f>AF63/P63*100</f>
        <v>5.3333333333333339</v>
      </c>
      <c r="S63" s="332">
        <f t="shared" si="33"/>
        <v>1.9073731219538877E-2</v>
      </c>
      <c r="T63" s="328">
        <v>0</v>
      </c>
      <c r="U63" s="328">
        <v>1600000</v>
      </c>
      <c r="V63" s="328"/>
      <c r="W63" s="328"/>
      <c r="X63" s="328"/>
      <c r="Y63" s="328"/>
      <c r="Z63" s="328"/>
      <c r="AA63" s="328"/>
      <c r="AB63" s="328"/>
      <c r="AC63" s="328"/>
      <c r="AD63" s="328"/>
      <c r="AE63" s="328"/>
      <c r="AF63" s="344">
        <f t="shared" si="39"/>
        <v>1600000</v>
      </c>
      <c r="AG63" s="330">
        <f t="shared" si="35"/>
        <v>5.3333333333333339</v>
      </c>
      <c r="AH63" s="331">
        <f t="shared" si="40"/>
        <v>28400000</v>
      </c>
      <c r="AI63" s="332">
        <f t="shared" si="36"/>
        <v>94.666666666666671</v>
      </c>
      <c r="AJ63" s="348"/>
    </row>
    <row r="64" spans="1:36" s="64" customFormat="1" ht="18" hidden="1" customHeight="1" x14ac:dyDescent="0.35">
      <c r="A64" s="356">
        <v>7</v>
      </c>
      <c r="B64" s="320">
        <f t="shared" si="37"/>
        <v>1</v>
      </c>
      <c r="C64" s="322" t="str">
        <f t="shared" si="37"/>
        <v>02</v>
      </c>
      <c r="D64" s="322">
        <f t="shared" si="37"/>
        <v>12</v>
      </c>
      <c r="E64" s="322" t="str">
        <f t="shared" si="37"/>
        <v>01</v>
      </c>
      <c r="F64" s="322" t="str">
        <f t="shared" si="37"/>
        <v>06</v>
      </c>
      <c r="G64" s="321" t="s">
        <v>97</v>
      </c>
      <c r="H64" s="323"/>
      <c r="I64" s="324"/>
      <c r="J64" s="324" t="s">
        <v>74</v>
      </c>
      <c r="K64" s="729" t="s">
        <v>120</v>
      </c>
      <c r="L64" s="729"/>
      <c r="M64" s="729"/>
      <c r="N64" s="729"/>
      <c r="O64" s="730"/>
      <c r="P64" s="325">
        <v>88590000</v>
      </c>
      <c r="Q64" s="326">
        <f>P64/P16*100</f>
        <v>1.0560886554618429</v>
      </c>
      <c r="R64" s="332">
        <f>AF64/P64*100</f>
        <v>0</v>
      </c>
      <c r="S64" s="332">
        <f t="shared" si="33"/>
        <v>0</v>
      </c>
      <c r="T64" s="328">
        <v>0</v>
      </c>
      <c r="U64" s="328">
        <v>0</v>
      </c>
      <c r="V64" s="328"/>
      <c r="W64" s="328"/>
      <c r="X64" s="328"/>
      <c r="Y64" s="328"/>
      <c r="Z64" s="328"/>
      <c r="AA64" s="328"/>
      <c r="AB64" s="328"/>
      <c r="AC64" s="328"/>
      <c r="AD64" s="328"/>
      <c r="AE64" s="328"/>
      <c r="AF64" s="344">
        <f t="shared" si="39"/>
        <v>0</v>
      </c>
      <c r="AG64" s="330">
        <f t="shared" si="35"/>
        <v>0</v>
      </c>
      <c r="AH64" s="331">
        <f t="shared" si="40"/>
        <v>88590000</v>
      </c>
      <c r="AI64" s="332">
        <f t="shared" si="36"/>
        <v>100</v>
      </c>
      <c r="AJ64" s="348"/>
    </row>
    <row r="65" spans="1:36" s="64" customFormat="1" ht="18" hidden="1" customHeight="1" x14ac:dyDescent="0.35">
      <c r="A65" s="356">
        <v>8</v>
      </c>
      <c r="B65" s="320">
        <f t="shared" ref="B65:F66" si="41">B61</f>
        <v>1</v>
      </c>
      <c r="C65" s="322" t="str">
        <f t="shared" si="41"/>
        <v>02</v>
      </c>
      <c r="D65" s="322">
        <f t="shared" si="41"/>
        <v>12</v>
      </c>
      <c r="E65" s="322" t="str">
        <f t="shared" si="41"/>
        <v>01</v>
      </c>
      <c r="F65" s="322" t="str">
        <f t="shared" si="41"/>
        <v>06</v>
      </c>
      <c r="G65" s="321" t="s">
        <v>80</v>
      </c>
      <c r="H65" s="323"/>
      <c r="I65" s="324"/>
      <c r="J65" s="324" t="s">
        <v>74</v>
      </c>
      <c r="K65" s="729" t="s">
        <v>121</v>
      </c>
      <c r="L65" s="729"/>
      <c r="M65" s="729"/>
      <c r="N65" s="729"/>
      <c r="O65" s="730"/>
      <c r="P65" s="325">
        <v>77180000</v>
      </c>
      <c r="Q65" s="326">
        <f>P65/P16*100</f>
        <v>0.92006910970250633</v>
      </c>
      <c r="R65" s="332">
        <f t="shared" si="38"/>
        <v>1.295672454003628</v>
      </c>
      <c r="S65" s="332">
        <f t="shared" si="33"/>
        <v>1.1921082012211797E-2</v>
      </c>
      <c r="T65" s="328">
        <v>0</v>
      </c>
      <c r="U65" s="328">
        <v>1000000</v>
      </c>
      <c r="V65" s="328"/>
      <c r="W65" s="328"/>
      <c r="X65" s="328"/>
      <c r="Y65" s="328"/>
      <c r="Z65" s="328"/>
      <c r="AA65" s="328"/>
      <c r="AB65" s="328"/>
      <c r="AC65" s="328"/>
      <c r="AD65" s="328"/>
      <c r="AE65" s="328"/>
      <c r="AF65" s="344">
        <f t="shared" si="39"/>
        <v>1000000</v>
      </c>
      <c r="AG65" s="330">
        <f t="shared" si="35"/>
        <v>1.295672454003628</v>
      </c>
      <c r="AH65" s="331">
        <f t="shared" si="40"/>
        <v>76180000</v>
      </c>
      <c r="AI65" s="332">
        <f t="shared" si="36"/>
        <v>98.704327545996378</v>
      </c>
      <c r="AJ65" s="348"/>
    </row>
    <row r="66" spans="1:36" s="64" customFormat="1" ht="18" hidden="1" customHeight="1" x14ac:dyDescent="0.35">
      <c r="A66" s="356">
        <v>9</v>
      </c>
      <c r="B66" s="320">
        <f t="shared" si="41"/>
        <v>1</v>
      </c>
      <c r="C66" s="322" t="str">
        <f t="shared" si="41"/>
        <v>02</v>
      </c>
      <c r="D66" s="322">
        <f t="shared" si="41"/>
        <v>12</v>
      </c>
      <c r="E66" s="322" t="str">
        <f t="shared" si="41"/>
        <v>01</v>
      </c>
      <c r="F66" s="322" t="str">
        <f t="shared" si="41"/>
        <v>06</v>
      </c>
      <c r="G66" s="321" t="s">
        <v>122</v>
      </c>
      <c r="H66" s="323"/>
      <c r="I66" s="324"/>
      <c r="J66" s="324" t="s">
        <v>74</v>
      </c>
      <c r="K66" s="729" t="s">
        <v>123</v>
      </c>
      <c r="L66" s="729"/>
      <c r="M66" s="729"/>
      <c r="N66" s="729"/>
      <c r="O66" s="730"/>
      <c r="P66" s="325">
        <v>45500000</v>
      </c>
      <c r="Q66" s="326">
        <f>P66/P16*100</f>
        <v>0.54240923155563669</v>
      </c>
      <c r="R66" s="332">
        <f t="shared" si="38"/>
        <v>5.2923076923076922</v>
      </c>
      <c r="S66" s="332">
        <f t="shared" si="33"/>
        <v>2.8705965485406004E-2</v>
      </c>
      <c r="T66" s="328">
        <v>408000</v>
      </c>
      <c r="U66" s="328">
        <v>2000000</v>
      </c>
      <c r="V66" s="328"/>
      <c r="W66" s="328"/>
      <c r="X66" s="328"/>
      <c r="Y66" s="328"/>
      <c r="Z66" s="328"/>
      <c r="AA66" s="328"/>
      <c r="AB66" s="328"/>
      <c r="AC66" s="328"/>
      <c r="AD66" s="328"/>
      <c r="AE66" s="328"/>
      <c r="AF66" s="344">
        <f>SUM(T66:AE66)</f>
        <v>2408000</v>
      </c>
      <c r="AG66" s="330">
        <f t="shared" si="35"/>
        <v>5.2923076923076922</v>
      </c>
      <c r="AH66" s="331">
        <f t="shared" si="40"/>
        <v>43092000</v>
      </c>
      <c r="AI66" s="332">
        <f t="shared" si="36"/>
        <v>94.707692307692298</v>
      </c>
      <c r="AJ66" s="348"/>
    </row>
    <row r="67" spans="1:36" s="142" customFormat="1" ht="25" customHeight="1" x14ac:dyDescent="0.35">
      <c r="A67" s="306" t="s">
        <v>110</v>
      </c>
      <c r="B67" s="307">
        <v>1</v>
      </c>
      <c r="C67" s="308" t="s">
        <v>47</v>
      </c>
      <c r="D67" s="309">
        <v>12</v>
      </c>
      <c r="E67" s="308" t="s">
        <v>44</v>
      </c>
      <c r="F67" s="308">
        <v>15</v>
      </c>
      <c r="G67" s="357"/>
      <c r="H67" s="336"/>
      <c r="I67" s="311"/>
      <c r="J67" s="731" t="s">
        <v>125</v>
      </c>
      <c r="K67" s="731"/>
      <c r="L67" s="731"/>
      <c r="M67" s="731"/>
      <c r="N67" s="731"/>
      <c r="O67" s="732"/>
      <c r="P67" s="312">
        <f>SUM(P68:P70)</f>
        <v>324870000</v>
      </c>
      <c r="Q67" s="313">
        <f>SUM(Q68:Q70)</f>
        <v>3.8728019133072458</v>
      </c>
      <c r="R67" s="318">
        <f t="shared" si="38"/>
        <v>0</v>
      </c>
      <c r="S67" s="313">
        <f t="shared" si="33"/>
        <v>0</v>
      </c>
      <c r="T67" s="337">
        <f>SUM(T68:T70)</f>
        <v>0</v>
      </c>
      <c r="U67" s="337">
        <f>SUM(U68:U70)</f>
        <v>0</v>
      </c>
      <c r="V67" s="337">
        <f t="shared" ref="V67:AE67" si="42">SUM(V68:V70)</f>
        <v>0</v>
      </c>
      <c r="W67" s="337">
        <f t="shared" si="42"/>
        <v>0</v>
      </c>
      <c r="X67" s="337">
        <f t="shared" si="42"/>
        <v>0</v>
      </c>
      <c r="Y67" s="337">
        <f t="shared" si="42"/>
        <v>0</v>
      </c>
      <c r="Z67" s="337">
        <f t="shared" si="42"/>
        <v>0</v>
      </c>
      <c r="AA67" s="337">
        <f t="shared" si="42"/>
        <v>0</v>
      </c>
      <c r="AB67" s="352">
        <f t="shared" si="42"/>
        <v>0</v>
      </c>
      <c r="AC67" s="337">
        <f t="shared" si="42"/>
        <v>0</v>
      </c>
      <c r="AD67" s="337">
        <f t="shared" si="42"/>
        <v>0</v>
      </c>
      <c r="AE67" s="337">
        <f t="shared" si="42"/>
        <v>0</v>
      </c>
      <c r="AF67" s="338">
        <f>SUM(AF68:AF70)</f>
        <v>0</v>
      </c>
      <c r="AG67" s="316">
        <f t="shared" si="35"/>
        <v>0</v>
      </c>
      <c r="AH67" s="317">
        <f t="shared" si="40"/>
        <v>324870000</v>
      </c>
      <c r="AI67" s="318">
        <f t="shared" si="36"/>
        <v>100</v>
      </c>
      <c r="AJ67" s="339"/>
    </row>
    <row r="68" spans="1:36" s="39" customFormat="1" ht="30" hidden="1" customHeight="1" x14ac:dyDescent="0.35">
      <c r="A68" s="204">
        <v>1</v>
      </c>
      <c r="B68" s="320">
        <f t="shared" ref="B68:F70" si="43">B67</f>
        <v>1</v>
      </c>
      <c r="C68" s="322" t="str">
        <f t="shared" si="43"/>
        <v>02</v>
      </c>
      <c r="D68" s="322">
        <f t="shared" si="43"/>
        <v>12</v>
      </c>
      <c r="E68" s="322" t="str">
        <f t="shared" si="43"/>
        <v>01</v>
      </c>
      <c r="F68" s="322">
        <f t="shared" si="43"/>
        <v>15</v>
      </c>
      <c r="G68" s="321" t="s">
        <v>73</v>
      </c>
      <c r="H68" s="323"/>
      <c r="I68" s="198"/>
      <c r="J68" s="198" t="s">
        <v>74</v>
      </c>
      <c r="K68" s="733" t="s">
        <v>126</v>
      </c>
      <c r="L68" s="733"/>
      <c r="M68" s="733"/>
      <c r="N68" s="733"/>
      <c r="O68" s="734"/>
      <c r="P68" s="325">
        <v>46050000</v>
      </c>
      <c r="Q68" s="326">
        <f>P68/P16*100</f>
        <v>0.54896582666235316</v>
      </c>
      <c r="R68" s="326">
        <f t="shared" si="38"/>
        <v>0</v>
      </c>
      <c r="S68" s="326">
        <f t="shared" si="33"/>
        <v>0</v>
      </c>
      <c r="T68" s="328">
        <v>0</v>
      </c>
      <c r="U68" s="328">
        <v>0</v>
      </c>
      <c r="V68" s="328"/>
      <c r="W68" s="328"/>
      <c r="X68" s="328"/>
      <c r="Y68" s="328"/>
      <c r="Z68" s="328"/>
      <c r="AA68" s="328"/>
      <c r="AB68" s="328"/>
      <c r="AC68" s="328"/>
      <c r="AD68" s="328"/>
      <c r="AE68" s="328"/>
      <c r="AF68" s="359">
        <f>SUM(T68:AE68)</f>
        <v>0</v>
      </c>
      <c r="AG68" s="345">
        <f t="shared" si="35"/>
        <v>0</v>
      </c>
      <c r="AH68" s="346">
        <f t="shared" si="40"/>
        <v>46050000</v>
      </c>
      <c r="AI68" s="326">
        <f t="shared" si="36"/>
        <v>100</v>
      </c>
      <c r="AJ68" s="360"/>
    </row>
    <row r="69" spans="1:36" s="64" customFormat="1" ht="18" hidden="1" customHeight="1" x14ac:dyDescent="0.35">
      <c r="A69" s="356">
        <v>2</v>
      </c>
      <c r="B69" s="320">
        <f t="shared" si="43"/>
        <v>1</v>
      </c>
      <c r="C69" s="322" t="str">
        <f t="shared" si="43"/>
        <v>02</v>
      </c>
      <c r="D69" s="322">
        <f t="shared" si="43"/>
        <v>12</v>
      </c>
      <c r="E69" s="322" t="str">
        <f t="shared" si="43"/>
        <v>01</v>
      </c>
      <c r="F69" s="322">
        <f t="shared" si="43"/>
        <v>15</v>
      </c>
      <c r="G69" s="321" t="s">
        <v>80</v>
      </c>
      <c r="H69" s="323"/>
      <c r="I69" s="324"/>
      <c r="J69" s="324" t="s">
        <v>74</v>
      </c>
      <c r="K69" s="729" t="s">
        <v>127</v>
      </c>
      <c r="L69" s="729"/>
      <c r="M69" s="729"/>
      <c r="N69" s="729"/>
      <c r="O69" s="730"/>
      <c r="P69" s="361">
        <v>132300000</v>
      </c>
      <c r="Q69" s="326">
        <f>P69/P16*100</f>
        <v>1.5771591502156204</v>
      </c>
      <c r="R69" s="332">
        <f t="shared" si="38"/>
        <v>0</v>
      </c>
      <c r="S69" s="332">
        <f t="shared" si="33"/>
        <v>0</v>
      </c>
      <c r="T69" s="343">
        <v>0</v>
      </c>
      <c r="U69" s="343">
        <v>0</v>
      </c>
      <c r="V69" s="343"/>
      <c r="W69" s="343"/>
      <c r="X69" s="343"/>
      <c r="Y69" s="343"/>
      <c r="Z69" s="328"/>
      <c r="AA69" s="343"/>
      <c r="AB69" s="328"/>
      <c r="AC69" s="343"/>
      <c r="AD69" s="343"/>
      <c r="AE69" s="343"/>
      <c r="AF69" s="344">
        <f>SUM(T69:AE69)</f>
        <v>0</v>
      </c>
      <c r="AG69" s="330">
        <f t="shared" si="35"/>
        <v>0</v>
      </c>
      <c r="AH69" s="331">
        <f t="shared" si="40"/>
        <v>132300000</v>
      </c>
      <c r="AI69" s="332">
        <f t="shared" si="36"/>
        <v>100</v>
      </c>
      <c r="AJ69" s="348"/>
    </row>
    <row r="70" spans="1:36" s="64" customFormat="1" ht="18" hidden="1" customHeight="1" x14ac:dyDescent="0.35">
      <c r="A70" s="356">
        <v>3</v>
      </c>
      <c r="B70" s="320">
        <f t="shared" si="43"/>
        <v>1</v>
      </c>
      <c r="C70" s="322" t="str">
        <f t="shared" si="43"/>
        <v>02</v>
      </c>
      <c r="D70" s="322">
        <f t="shared" si="43"/>
        <v>12</v>
      </c>
      <c r="E70" s="322" t="str">
        <f t="shared" si="43"/>
        <v>01</v>
      </c>
      <c r="F70" s="322">
        <f t="shared" si="43"/>
        <v>15</v>
      </c>
      <c r="G70" s="321" t="s">
        <v>122</v>
      </c>
      <c r="H70" s="323"/>
      <c r="I70" s="324"/>
      <c r="J70" s="324" t="s">
        <v>74</v>
      </c>
      <c r="K70" s="729" t="s">
        <v>128</v>
      </c>
      <c r="L70" s="729"/>
      <c r="M70" s="729"/>
      <c r="N70" s="729"/>
      <c r="O70" s="730"/>
      <c r="P70" s="361">
        <v>146520000</v>
      </c>
      <c r="Q70" s="326">
        <f>P70/P16*100</f>
        <v>1.746676936429272</v>
      </c>
      <c r="R70" s="332">
        <f t="shared" si="38"/>
        <v>0</v>
      </c>
      <c r="S70" s="332">
        <f t="shared" si="33"/>
        <v>0</v>
      </c>
      <c r="T70" s="343">
        <v>0</v>
      </c>
      <c r="U70" s="343">
        <v>0</v>
      </c>
      <c r="V70" s="343"/>
      <c r="W70" s="343"/>
      <c r="X70" s="343"/>
      <c r="Y70" s="343"/>
      <c r="Z70" s="343"/>
      <c r="AA70" s="343"/>
      <c r="AB70" s="343"/>
      <c r="AC70" s="343"/>
      <c r="AD70" s="343"/>
      <c r="AE70" s="343"/>
      <c r="AF70" s="344">
        <f>SUM(T70:AE70)</f>
        <v>0</v>
      </c>
      <c r="AG70" s="330">
        <f t="shared" si="35"/>
        <v>0</v>
      </c>
      <c r="AH70" s="331">
        <f t="shared" si="40"/>
        <v>146520000</v>
      </c>
      <c r="AI70" s="332">
        <f t="shared" si="36"/>
        <v>100</v>
      </c>
      <c r="AJ70" s="348"/>
    </row>
    <row r="71" spans="1:36" s="142" customFormat="1" ht="25" customHeight="1" x14ac:dyDescent="0.35">
      <c r="A71" s="306" t="s">
        <v>124</v>
      </c>
      <c r="B71" s="307">
        <v>1</v>
      </c>
      <c r="C71" s="308" t="s">
        <v>47</v>
      </c>
      <c r="D71" s="309">
        <v>12</v>
      </c>
      <c r="E71" s="308" t="s">
        <v>44</v>
      </c>
      <c r="F71" s="308">
        <v>16</v>
      </c>
      <c r="G71" s="357"/>
      <c r="H71" s="336"/>
      <c r="I71" s="311"/>
      <c r="J71" s="731" t="s">
        <v>130</v>
      </c>
      <c r="K71" s="731"/>
      <c r="L71" s="731"/>
      <c r="M71" s="731"/>
      <c r="N71" s="731"/>
      <c r="O71" s="732"/>
      <c r="P71" s="362">
        <f>SUM(P72:P73)</f>
        <v>169750000</v>
      </c>
      <c r="Q71" s="313">
        <f>SUM(Q72:Q73)</f>
        <v>2.023603671572952</v>
      </c>
      <c r="R71" s="318">
        <f t="shared" si="38"/>
        <v>0</v>
      </c>
      <c r="S71" s="313">
        <f t="shared" si="33"/>
        <v>0</v>
      </c>
      <c r="T71" s="337">
        <f>SUM(T72:T73)</f>
        <v>0</v>
      </c>
      <c r="U71" s="337">
        <f>SUM(U72:U73)</f>
        <v>0</v>
      </c>
      <c r="V71" s="337">
        <f t="shared" ref="V71:AE71" si="44">SUM(V72:V73)</f>
        <v>0</v>
      </c>
      <c r="W71" s="337">
        <f t="shared" si="44"/>
        <v>0</v>
      </c>
      <c r="X71" s="337">
        <f t="shared" si="44"/>
        <v>0</v>
      </c>
      <c r="Y71" s="337">
        <f t="shared" si="44"/>
        <v>0</v>
      </c>
      <c r="Z71" s="337">
        <f t="shared" si="44"/>
        <v>0</v>
      </c>
      <c r="AA71" s="337">
        <f t="shared" si="44"/>
        <v>0</v>
      </c>
      <c r="AB71" s="337">
        <f t="shared" si="44"/>
        <v>0</v>
      </c>
      <c r="AC71" s="337">
        <f t="shared" si="44"/>
        <v>0</v>
      </c>
      <c r="AD71" s="337">
        <f t="shared" si="44"/>
        <v>0</v>
      </c>
      <c r="AE71" s="337">
        <f t="shared" si="44"/>
        <v>0</v>
      </c>
      <c r="AF71" s="338">
        <f>SUM(AF72:AF73)</f>
        <v>0</v>
      </c>
      <c r="AG71" s="316">
        <f t="shared" si="35"/>
        <v>0</v>
      </c>
      <c r="AH71" s="317">
        <f t="shared" si="40"/>
        <v>169750000</v>
      </c>
      <c r="AI71" s="318">
        <f t="shared" si="36"/>
        <v>100</v>
      </c>
      <c r="AJ71" s="339"/>
    </row>
    <row r="72" spans="1:36" s="64" customFormat="1" ht="18" hidden="1" customHeight="1" x14ac:dyDescent="0.35">
      <c r="A72" s="356">
        <v>1</v>
      </c>
      <c r="B72" s="320">
        <f t="shared" ref="B72:F73" si="45">B71</f>
        <v>1</v>
      </c>
      <c r="C72" s="322" t="str">
        <f t="shared" si="45"/>
        <v>02</v>
      </c>
      <c r="D72" s="322">
        <f t="shared" si="45"/>
        <v>12</v>
      </c>
      <c r="E72" s="322" t="str">
        <f t="shared" si="45"/>
        <v>01</v>
      </c>
      <c r="F72" s="322">
        <f t="shared" si="45"/>
        <v>16</v>
      </c>
      <c r="G72" s="321" t="s">
        <v>95</v>
      </c>
      <c r="H72" s="323"/>
      <c r="I72" s="324"/>
      <c r="J72" s="324" t="s">
        <v>74</v>
      </c>
      <c r="K72" s="729" t="s">
        <v>131</v>
      </c>
      <c r="L72" s="729"/>
      <c r="M72" s="729"/>
      <c r="N72" s="729"/>
      <c r="O72" s="730"/>
      <c r="P72" s="361">
        <v>96100000</v>
      </c>
      <c r="Q72" s="326">
        <f>P72/P16*100</f>
        <v>1.1456159813735534</v>
      </c>
      <c r="R72" s="332">
        <f t="shared" si="38"/>
        <v>0</v>
      </c>
      <c r="S72" s="332">
        <f t="shared" si="33"/>
        <v>0</v>
      </c>
      <c r="T72" s="328">
        <v>0</v>
      </c>
      <c r="U72" s="328">
        <v>0</v>
      </c>
      <c r="V72" s="328"/>
      <c r="W72" s="328"/>
      <c r="X72" s="328"/>
      <c r="Y72" s="328"/>
      <c r="Z72" s="328"/>
      <c r="AA72" s="328"/>
      <c r="AB72" s="328"/>
      <c r="AC72" s="328"/>
      <c r="AD72" s="328"/>
      <c r="AE72" s="328"/>
      <c r="AF72" s="344">
        <f>SUM(T72:AE72)</f>
        <v>0</v>
      </c>
      <c r="AG72" s="330">
        <f t="shared" si="35"/>
        <v>0</v>
      </c>
      <c r="AH72" s="331">
        <f t="shared" si="40"/>
        <v>96100000</v>
      </c>
      <c r="AI72" s="332">
        <f t="shared" si="36"/>
        <v>100</v>
      </c>
      <c r="AJ72" s="348"/>
    </row>
    <row r="73" spans="1:36" s="64" customFormat="1" ht="18" hidden="1" customHeight="1" x14ac:dyDescent="0.35">
      <c r="A73" s="356">
        <v>2</v>
      </c>
      <c r="B73" s="320">
        <f t="shared" si="45"/>
        <v>1</v>
      </c>
      <c r="C73" s="322" t="str">
        <f t="shared" si="45"/>
        <v>02</v>
      </c>
      <c r="D73" s="322">
        <f t="shared" si="45"/>
        <v>12</v>
      </c>
      <c r="E73" s="322" t="str">
        <f t="shared" si="45"/>
        <v>01</v>
      </c>
      <c r="F73" s="322">
        <f t="shared" si="45"/>
        <v>16</v>
      </c>
      <c r="G73" s="321" t="s">
        <v>80</v>
      </c>
      <c r="H73" s="323"/>
      <c r="I73" s="324"/>
      <c r="J73" s="324" t="s">
        <v>74</v>
      </c>
      <c r="K73" s="729" t="s">
        <v>132</v>
      </c>
      <c r="L73" s="729"/>
      <c r="M73" s="729"/>
      <c r="N73" s="729"/>
      <c r="O73" s="730"/>
      <c r="P73" s="361">
        <v>73650000</v>
      </c>
      <c r="Q73" s="326">
        <f>P73/P16*100</f>
        <v>0.87798769019939871</v>
      </c>
      <c r="R73" s="332">
        <f t="shared" si="38"/>
        <v>0</v>
      </c>
      <c r="S73" s="332">
        <f t="shared" si="33"/>
        <v>0</v>
      </c>
      <c r="T73" s="328">
        <v>0</v>
      </c>
      <c r="U73" s="328">
        <v>0</v>
      </c>
      <c r="V73" s="328"/>
      <c r="W73" s="328"/>
      <c r="X73" s="328"/>
      <c r="Y73" s="328"/>
      <c r="Z73" s="328"/>
      <c r="AA73" s="328"/>
      <c r="AB73" s="328"/>
      <c r="AC73" s="328"/>
      <c r="AD73" s="328"/>
      <c r="AE73" s="328"/>
      <c r="AF73" s="344">
        <f>SUM(T73:AE73)</f>
        <v>0</v>
      </c>
      <c r="AG73" s="330">
        <f t="shared" si="35"/>
        <v>0</v>
      </c>
      <c r="AH73" s="331">
        <f t="shared" si="40"/>
        <v>73650000</v>
      </c>
      <c r="AI73" s="332">
        <f t="shared" si="36"/>
        <v>100</v>
      </c>
      <c r="AJ73" s="348"/>
    </row>
    <row r="74" spans="1:36" s="142" customFormat="1" ht="30" customHeight="1" x14ac:dyDescent="0.35">
      <c r="A74" s="306" t="s">
        <v>129</v>
      </c>
      <c r="B74" s="307">
        <v>1</v>
      </c>
      <c r="C74" s="308" t="s">
        <v>47</v>
      </c>
      <c r="D74" s="309">
        <v>12</v>
      </c>
      <c r="E74" s="308" t="s">
        <v>44</v>
      </c>
      <c r="F74" s="308">
        <v>17</v>
      </c>
      <c r="G74" s="357"/>
      <c r="H74" s="336"/>
      <c r="I74" s="311"/>
      <c r="J74" s="731" t="s">
        <v>134</v>
      </c>
      <c r="K74" s="731"/>
      <c r="L74" s="731"/>
      <c r="M74" s="731"/>
      <c r="N74" s="731"/>
      <c r="O74" s="732"/>
      <c r="P74" s="312">
        <f>SUM(P75:P77)</f>
        <v>487725000</v>
      </c>
      <c r="Q74" s="313">
        <f>SUM(Q75:Q77)</f>
        <v>5.8142097244059983</v>
      </c>
      <c r="R74" s="318">
        <f t="shared" si="38"/>
        <v>0</v>
      </c>
      <c r="S74" s="313">
        <f t="shared" si="33"/>
        <v>0</v>
      </c>
      <c r="T74" s="337">
        <f>SUM(T75:T77)</f>
        <v>0</v>
      </c>
      <c r="U74" s="337">
        <f>SUM(U75:U77)</f>
        <v>0</v>
      </c>
      <c r="V74" s="337">
        <f>SUM(V75)</f>
        <v>0</v>
      </c>
      <c r="W74" s="337">
        <f>SUM(W75)</f>
        <v>0</v>
      </c>
      <c r="X74" s="337">
        <f>SUM(X75)</f>
        <v>0</v>
      </c>
      <c r="Y74" s="337">
        <f>SUM(Y75)</f>
        <v>0</v>
      </c>
      <c r="Z74" s="337">
        <f t="shared" ref="Z74:AE74" si="46">SUM(Z75)</f>
        <v>0</v>
      </c>
      <c r="AA74" s="337">
        <f t="shared" si="46"/>
        <v>0</v>
      </c>
      <c r="AB74" s="337">
        <f t="shared" si="46"/>
        <v>0</v>
      </c>
      <c r="AC74" s="337">
        <f t="shared" si="46"/>
        <v>0</v>
      </c>
      <c r="AD74" s="337">
        <f t="shared" si="46"/>
        <v>0</v>
      </c>
      <c r="AE74" s="337">
        <f t="shared" si="46"/>
        <v>0</v>
      </c>
      <c r="AF74" s="338">
        <f>SUM(AF75:AF77)</f>
        <v>0</v>
      </c>
      <c r="AG74" s="316">
        <f t="shared" si="35"/>
        <v>0</v>
      </c>
      <c r="AH74" s="317">
        <f t="shared" si="40"/>
        <v>487725000</v>
      </c>
      <c r="AI74" s="318">
        <f t="shared" si="36"/>
        <v>100</v>
      </c>
      <c r="AJ74" s="339"/>
    </row>
    <row r="75" spans="1:36" s="142" customFormat="1" ht="18" hidden="1" customHeight="1" x14ac:dyDescent="0.35">
      <c r="A75" s="363">
        <v>1</v>
      </c>
      <c r="B75" s="320">
        <f t="shared" ref="B75:F77" si="47">B74</f>
        <v>1</v>
      </c>
      <c r="C75" s="322" t="str">
        <f t="shared" si="47"/>
        <v>02</v>
      </c>
      <c r="D75" s="322">
        <f t="shared" si="47"/>
        <v>12</v>
      </c>
      <c r="E75" s="322" t="str">
        <f t="shared" si="47"/>
        <v>01</v>
      </c>
      <c r="F75" s="322">
        <f t="shared" si="47"/>
        <v>17</v>
      </c>
      <c r="G75" s="321" t="s">
        <v>73</v>
      </c>
      <c r="H75" s="364"/>
      <c r="I75" s="341"/>
      <c r="J75" s="341" t="s">
        <v>74</v>
      </c>
      <c r="K75" s="729" t="s">
        <v>165</v>
      </c>
      <c r="L75" s="729"/>
      <c r="M75" s="729"/>
      <c r="N75" s="729"/>
      <c r="O75" s="730"/>
      <c r="P75" s="342">
        <v>321100000</v>
      </c>
      <c r="Q75" s="327">
        <f>P75/P16*100</f>
        <v>3.8278594341212071</v>
      </c>
      <c r="R75" s="332">
        <f t="shared" si="38"/>
        <v>0</v>
      </c>
      <c r="S75" s="332">
        <f t="shared" si="33"/>
        <v>0</v>
      </c>
      <c r="T75" s="328">
        <v>0</v>
      </c>
      <c r="U75" s="328">
        <v>0</v>
      </c>
      <c r="V75" s="328"/>
      <c r="W75" s="328"/>
      <c r="X75" s="328"/>
      <c r="Y75" s="328"/>
      <c r="Z75" s="328"/>
      <c r="AA75" s="328"/>
      <c r="AB75" s="328"/>
      <c r="AC75" s="328"/>
      <c r="AD75" s="328"/>
      <c r="AE75" s="328"/>
      <c r="AF75" s="344">
        <f>SUM(T75:AE75)</f>
        <v>0</v>
      </c>
      <c r="AG75" s="330">
        <f t="shared" si="35"/>
        <v>0</v>
      </c>
      <c r="AH75" s="331">
        <f t="shared" si="40"/>
        <v>321100000</v>
      </c>
      <c r="AI75" s="332">
        <f t="shared" si="36"/>
        <v>100</v>
      </c>
      <c r="AJ75" s="365"/>
    </row>
    <row r="76" spans="1:36" s="142" customFormat="1" ht="18" hidden="1" customHeight="1" x14ac:dyDescent="0.35">
      <c r="A76" s="363">
        <v>2</v>
      </c>
      <c r="B76" s="320">
        <f t="shared" si="47"/>
        <v>1</v>
      </c>
      <c r="C76" s="322" t="str">
        <f t="shared" si="47"/>
        <v>02</v>
      </c>
      <c r="D76" s="322">
        <f t="shared" si="47"/>
        <v>12</v>
      </c>
      <c r="E76" s="322" t="str">
        <f t="shared" si="47"/>
        <v>01</v>
      </c>
      <c r="F76" s="322">
        <f t="shared" si="47"/>
        <v>17</v>
      </c>
      <c r="G76" s="321" t="s">
        <v>106</v>
      </c>
      <c r="H76" s="364"/>
      <c r="I76" s="341"/>
      <c r="J76" s="341" t="s">
        <v>74</v>
      </c>
      <c r="K76" s="729" t="s">
        <v>166</v>
      </c>
      <c r="L76" s="729"/>
      <c r="M76" s="729"/>
      <c r="N76" s="729"/>
      <c r="O76" s="730"/>
      <c r="P76" s="342">
        <v>92975000</v>
      </c>
      <c r="Q76" s="327">
        <f>P76/P16*100</f>
        <v>1.1083626000853917</v>
      </c>
      <c r="R76" s="332">
        <f t="shared" si="38"/>
        <v>0</v>
      </c>
      <c r="S76" s="332">
        <f t="shared" si="33"/>
        <v>0</v>
      </c>
      <c r="T76" s="328">
        <v>0</v>
      </c>
      <c r="U76" s="328">
        <v>0</v>
      </c>
      <c r="V76" s="328"/>
      <c r="W76" s="328"/>
      <c r="X76" s="328"/>
      <c r="Y76" s="328"/>
      <c r="Z76" s="328"/>
      <c r="AA76" s="328"/>
      <c r="AB76" s="328"/>
      <c r="AC76" s="328"/>
      <c r="AD76" s="328"/>
      <c r="AE76" s="328"/>
      <c r="AF76" s="344">
        <f>SUM(T76:AE76)</f>
        <v>0</v>
      </c>
      <c r="AG76" s="330">
        <f t="shared" si="35"/>
        <v>0</v>
      </c>
      <c r="AH76" s="331">
        <f t="shared" si="40"/>
        <v>92975000</v>
      </c>
      <c r="AI76" s="332">
        <f t="shared" si="36"/>
        <v>100</v>
      </c>
      <c r="AJ76" s="365"/>
    </row>
    <row r="77" spans="1:36" s="142" customFormat="1" ht="18" hidden="1" customHeight="1" x14ac:dyDescent="0.35">
      <c r="A77" s="363">
        <v>3</v>
      </c>
      <c r="B77" s="320">
        <f t="shared" si="47"/>
        <v>1</v>
      </c>
      <c r="C77" s="322" t="str">
        <f t="shared" si="47"/>
        <v>02</v>
      </c>
      <c r="D77" s="322">
        <f t="shared" si="47"/>
        <v>12</v>
      </c>
      <c r="E77" s="322" t="str">
        <f t="shared" si="47"/>
        <v>01</v>
      </c>
      <c r="F77" s="322">
        <f t="shared" si="47"/>
        <v>17</v>
      </c>
      <c r="G77" s="321" t="s">
        <v>114</v>
      </c>
      <c r="H77" s="364"/>
      <c r="I77" s="341"/>
      <c r="J77" s="341" t="s">
        <v>74</v>
      </c>
      <c r="K77" s="729" t="s">
        <v>167</v>
      </c>
      <c r="L77" s="729"/>
      <c r="M77" s="729"/>
      <c r="N77" s="729"/>
      <c r="O77" s="730"/>
      <c r="P77" s="342">
        <v>73650000</v>
      </c>
      <c r="Q77" s="327">
        <f>P77/P16*100</f>
        <v>0.87798769019939871</v>
      </c>
      <c r="R77" s="332">
        <f t="shared" si="38"/>
        <v>0</v>
      </c>
      <c r="S77" s="332">
        <f t="shared" si="33"/>
        <v>0</v>
      </c>
      <c r="T77" s="328">
        <v>0</v>
      </c>
      <c r="U77" s="328">
        <v>0</v>
      </c>
      <c r="V77" s="328"/>
      <c r="W77" s="328"/>
      <c r="X77" s="328"/>
      <c r="Y77" s="328"/>
      <c r="Z77" s="328"/>
      <c r="AA77" s="328"/>
      <c r="AB77" s="328"/>
      <c r="AC77" s="328"/>
      <c r="AD77" s="328"/>
      <c r="AE77" s="328"/>
      <c r="AF77" s="344">
        <f>SUM(T77:AE77)</f>
        <v>0</v>
      </c>
      <c r="AG77" s="330">
        <f t="shared" si="35"/>
        <v>0</v>
      </c>
      <c r="AH77" s="331">
        <f t="shared" si="40"/>
        <v>73650000</v>
      </c>
      <c r="AI77" s="332">
        <f t="shared" si="36"/>
        <v>100</v>
      </c>
      <c r="AJ77" s="365"/>
    </row>
    <row r="78" spans="1:36" s="142" customFormat="1" ht="30" customHeight="1" x14ac:dyDescent="0.35">
      <c r="A78" s="306" t="s">
        <v>133</v>
      </c>
      <c r="B78" s="307">
        <v>1</v>
      </c>
      <c r="C78" s="308" t="s">
        <v>47</v>
      </c>
      <c r="D78" s="309">
        <v>12</v>
      </c>
      <c r="E78" s="308" t="s">
        <v>44</v>
      </c>
      <c r="F78" s="308">
        <v>18</v>
      </c>
      <c r="G78" s="357"/>
      <c r="H78" s="336"/>
      <c r="I78" s="311"/>
      <c r="J78" s="731" t="s">
        <v>136</v>
      </c>
      <c r="K78" s="731"/>
      <c r="L78" s="731"/>
      <c r="M78" s="731"/>
      <c r="N78" s="731"/>
      <c r="O78" s="732"/>
      <c r="P78" s="362">
        <f>SUM(P79:P81)</f>
        <v>226480000</v>
      </c>
      <c r="Q78" s="313">
        <f>SUM(Q79:Q81)</f>
        <v>2.6998866541257271</v>
      </c>
      <c r="R78" s="318">
        <f t="shared" si="38"/>
        <v>0</v>
      </c>
      <c r="S78" s="313">
        <f t="shared" si="33"/>
        <v>0</v>
      </c>
      <c r="T78" s="337">
        <f>SUM(T79:T81)</f>
        <v>0</v>
      </c>
      <c r="U78" s="337">
        <f>SUM(U79:U81)</f>
        <v>0</v>
      </c>
      <c r="V78" s="337">
        <f t="shared" ref="V78:Z78" si="48">SUM(V79:V81)</f>
        <v>0</v>
      </c>
      <c r="W78" s="337">
        <f t="shared" si="48"/>
        <v>0</v>
      </c>
      <c r="X78" s="337">
        <f t="shared" si="48"/>
        <v>0</v>
      </c>
      <c r="Y78" s="337">
        <f t="shared" si="48"/>
        <v>0</v>
      </c>
      <c r="Z78" s="337">
        <f t="shared" si="48"/>
        <v>0</v>
      </c>
      <c r="AA78" s="337">
        <f>SUM(AA79:AA79)</f>
        <v>0</v>
      </c>
      <c r="AB78" s="337">
        <f>SUM(AB79:AB79)</f>
        <v>0</v>
      </c>
      <c r="AC78" s="337">
        <f>SUM(AC79:AC79)</f>
        <v>0</v>
      </c>
      <c r="AD78" s="337">
        <f>SUM(AD79:AD79)</f>
        <v>0</v>
      </c>
      <c r="AE78" s="337">
        <f>SUM(AE79:AE81)</f>
        <v>0</v>
      </c>
      <c r="AF78" s="338">
        <f>SUM(AF79:AF81)</f>
        <v>0</v>
      </c>
      <c r="AG78" s="316">
        <f t="shared" si="35"/>
        <v>0</v>
      </c>
      <c r="AH78" s="317">
        <f t="shared" si="40"/>
        <v>226480000</v>
      </c>
      <c r="AI78" s="318">
        <f t="shared" si="36"/>
        <v>100</v>
      </c>
      <c r="AJ78" s="339"/>
    </row>
    <row r="79" spans="1:36" s="64" customFormat="1" ht="18" hidden="1" customHeight="1" x14ac:dyDescent="0.35">
      <c r="A79" s="356">
        <v>2</v>
      </c>
      <c r="B79" s="320">
        <v>1</v>
      </c>
      <c r="C79" s="322" t="s">
        <v>47</v>
      </c>
      <c r="D79" s="322">
        <v>12</v>
      </c>
      <c r="E79" s="322" t="s">
        <v>44</v>
      </c>
      <c r="F79" s="322">
        <v>18</v>
      </c>
      <c r="G79" s="321" t="s">
        <v>47</v>
      </c>
      <c r="H79" s="323"/>
      <c r="I79" s="324"/>
      <c r="J79" s="324" t="s">
        <v>74</v>
      </c>
      <c r="K79" s="729" t="s">
        <v>137</v>
      </c>
      <c r="L79" s="729"/>
      <c r="M79" s="729"/>
      <c r="N79" s="729"/>
      <c r="O79" s="730"/>
      <c r="P79" s="361">
        <v>41100000</v>
      </c>
      <c r="Q79" s="326">
        <f>P79/P16*100</f>
        <v>0.48995647070190479</v>
      </c>
      <c r="R79" s="332">
        <f t="shared" si="38"/>
        <v>0</v>
      </c>
      <c r="S79" s="332">
        <f t="shared" si="33"/>
        <v>0</v>
      </c>
      <c r="T79" s="328">
        <v>0</v>
      </c>
      <c r="U79" s="328">
        <v>0</v>
      </c>
      <c r="V79" s="328"/>
      <c r="W79" s="328"/>
      <c r="X79" s="328"/>
      <c r="Y79" s="328"/>
      <c r="Z79" s="328"/>
      <c r="AA79" s="328"/>
      <c r="AB79" s="328"/>
      <c r="AC79" s="328"/>
      <c r="AD79" s="328"/>
      <c r="AE79" s="328"/>
      <c r="AF79" s="344">
        <f t="shared" ref="AF79:AF81" si="49">SUM(T79:AE79)</f>
        <v>0</v>
      </c>
      <c r="AG79" s="330">
        <f t="shared" si="35"/>
        <v>0</v>
      </c>
      <c r="AH79" s="331">
        <f t="shared" si="40"/>
        <v>41100000</v>
      </c>
      <c r="AI79" s="332">
        <f t="shared" si="36"/>
        <v>100</v>
      </c>
      <c r="AJ79" s="348"/>
    </row>
    <row r="80" spans="1:36" s="64" customFormat="1" ht="18" hidden="1" customHeight="1" x14ac:dyDescent="0.35">
      <c r="A80" s="356">
        <v>5</v>
      </c>
      <c r="B80" s="320">
        <v>1</v>
      </c>
      <c r="C80" s="322" t="s">
        <v>47</v>
      </c>
      <c r="D80" s="322">
        <v>12</v>
      </c>
      <c r="E80" s="322" t="s">
        <v>44</v>
      </c>
      <c r="F80" s="322">
        <v>18</v>
      </c>
      <c r="G80" s="321" t="s">
        <v>56</v>
      </c>
      <c r="H80" s="323"/>
      <c r="I80" s="324"/>
      <c r="J80" s="324" t="s">
        <v>74</v>
      </c>
      <c r="K80" s="729" t="s">
        <v>138</v>
      </c>
      <c r="L80" s="729"/>
      <c r="M80" s="729"/>
      <c r="N80" s="729"/>
      <c r="O80" s="730"/>
      <c r="P80" s="361">
        <v>147180000</v>
      </c>
      <c r="Q80" s="326">
        <f>P80/P16*100</f>
        <v>1.754544850557332</v>
      </c>
      <c r="R80" s="332">
        <f t="shared" si="38"/>
        <v>0</v>
      </c>
      <c r="S80" s="332">
        <f t="shared" si="33"/>
        <v>0</v>
      </c>
      <c r="T80" s="328">
        <v>0</v>
      </c>
      <c r="U80" s="328">
        <v>0</v>
      </c>
      <c r="V80" s="328"/>
      <c r="W80" s="328"/>
      <c r="X80" s="328"/>
      <c r="Y80" s="328"/>
      <c r="Z80" s="328"/>
      <c r="AA80" s="328"/>
      <c r="AB80" s="328"/>
      <c r="AC80" s="328"/>
      <c r="AD80" s="328"/>
      <c r="AE80" s="328"/>
      <c r="AF80" s="344">
        <f t="shared" si="49"/>
        <v>0</v>
      </c>
      <c r="AG80" s="330">
        <f t="shared" si="35"/>
        <v>0</v>
      </c>
      <c r="AH80" s="331">
        <f t="shared" si="40"/>
        <v>147180000</v>
      </c>
      <c r="AI80" s="332">
        <f t="shared" si="36"/>
        <v>100</v>
      </c>
      <c r="AJ80" s="348"/>
    </row>
    <row r="81" spans="1:36" s="64" customFormat="1" ht="18" hidden="1" customHeight="1" x14ac:dyDescent="0.35">
      <c r="A81" s="356">
        <v>6</v>
      </c>
      <c r="B81" s="320">
        <v>1</v>
      </c>
      <c r="C81" s="322" t="s">
        <v>47</v>
      </c>
      <c r="D81" s="322">
        <v>12</v>
      </c>
      <c r="E81" s="322" t="s">
        <v>44</v>
      </c>
      <c r="F81" s="322">
        <v>18</v>
      </c>
      <c r="G81" s="321" t="s">
        <v>58</v>
      </c>
      <c r="H81" s="323"/>
      <c r="I81" s="324"/>
      <c r="J81" s="324" t="s">
        <v>74</v>
      </c>
      <c r="K81" s="729" t="s">
        <v>139</v>
      </c>
      <c r="L81" s="729"/>
      <c r="M81" s="729"/>
      <c r="N81" s="729"/>
      <c r="O81" s="730"/>
      <c r="P81" s="361">
        <v>38200000</v>
      </c>
      <c r="Q81" s="326">
        <f>P81/P16*100</f>
        <v>0.45538533286649063</v>
      </c>
      <c r="R81" s="332">
        <f t="shared" si="38"/>
        <v>0</v>
      </c>
      <c r="S81" s="332">
        <f t="shared" si="33"/>
        <v>0</v>
      </c>
      <c r="T81" s="328">
        <v>0</v>
      </c>
      <c r="U81" s="328">
        <v>0</v>
      </c>
      <c r="V81" s="328"/>
      <c r="W81" s="328"/>
      <c r="X81" s="328"/>
      <c r="Y81" s="328"/>
      <c r="Z81" s="328"/>
      <c r="AA81" s="328"/>
      <c r="AB81" s="328"/>
      <c r="AC81" s="328"/>
      <c r="AD81" s="328"/>
      <c r="AE81" s="328"/>
      <c r="AF81" s="344">
        <f t="shared" si="49"/>
        <v>0</v>
      </c>
      <c r="AG81" s="330">
        <f t="shared" si="35"/>
        <v>0</v>
      </c>
      <c r="AH81" s="331">
        <f t="shared" si="40"/>
        <v>38200000</v>
      </c>
      <c r="AI81" s="332">
        <f t="shared" si="36"/>
        <v>100</v>
      </c>
      <c r="AJ81" s="348"/>
    </row>
    <row r="82" spans="1:36" s="142" customFormat="1" ht="30" customHeight="1" x14ac:dyDescent="0.35">
      <c r="A82" s="306" t="s">
        <v>135</v>
      </c>
      <c r="B82" s="307">
        <v>1</v>
      </c>
      <c r="C82" s="308" t="s">
        <v>47</v>
      </c>
      <c r="D82" s="309">
        <v>12</v>
      </c>
      <c r="E82" s="308" t="s">
        <v>44</v>
      </c>
      <c r="F82" s="308">
        <v>19</v>
      </c>
      <c r="G82" s="357"/>
      <c r="H82" s="336"/>
      <c r="I82" s="311"/>
      <c r="J82" s="731" t="s">
        <v>140</v>
      </c>
      <c r="K82" s="731"/>
      <c r="L82" s="731"/>
      <c r="M82" s="731"/>
      <c r="N82" s="731"/>
      <c r="O82" s="732"/>
      <c r="P82" s="312">
        <f>SUM(P83:P85)</f>
        <v>98700000</v>
      </c>
      <c r="Q82" s="313">
        <f>SUM(Q83:Q85)</f>
        <v>1.1766107946053042</v>
      </c>
      <c r="R82" s="313">
        <f>AF82/P82*100</f>
        <v>0</v>
      </c>
      <c r="S82" s="313">
        <f>Q82*R82/100</f>
        <v>0</v>
      </c>
      <c r="T82" s="337">
        <f>SUM(T83:T85)</f>
        <v>0</v>
      </c>
      <c r="U82" s="337">
        <f>SUM(U83:U85)</f>
        <v>0</v>
      </c>
      <c r="V82" s="337">
        <f t="shared" ref="V82:AE82" si="50">SUM(V83:V85)</f>
        <v>0</v>
      </c>
      <c r="W82" s="337">
        <f t="shared" si="50"/>
        <v>0</v>
      </c>
      <c r="X82" s="337">
        <f t="shared" si="50"/>
        <v>0</v>
      </c>
      <c r="Y82" s="337">
        <f t="shared" si="50"/>
        <v>0</v>
      </c>
      <c r="Z82" s="337">
        <f t="shared" si="50"/>
        <v>0</v>
      </c>
      <c r="AA82" s="337">
        <f t="shared" si="50"/>
        <v>0</v>
      </c>
      <c r="AB82" s="337">
        <f t="shared" si="50"/>
        <v>0</v>
      </c>
      <c r="AC82" s="337">
        <f t="shared" si="50"/>
        <v>0</v>
      </c>
      <c r="AD82" s="337">
        <f t="shared" si="50"/>
        <v>0</v>
      </c>
      <c r="AE82" s="337">
        <f t="shared" si="50"/>
        <v>0</v>
      </c>
      <c r="AF82" s="338">
        <f>SUM(AF83:AF85)</f>
        <v>0</v>
      </c>
      <c r="AG82" s="316">
        <f>AF82/P82*100</f>
        <v>0</v>
      </c>
      <c r="AH82" s="317">
        <f>P82-AF82</f>
        <v>98700000</v>
      </c>
      <c r="AI82" s="318">
        <f t="shared" si="36"/>
        <v>100</v>
      </c>
      <c r="AJ82" s="339"/>
    </row>
    <row r="83" spans="1:36" s="142" customFormat="1" ht="30" hidden="1" customHeight="1" x14ac:dyDescent="0.35">
      <c r="A83" s="53">
        <v>1</v>
      </c>
      <c r="B83" s="54">
        <f t="shared" ref="B83:F85" si="51">B82</f>
        <v>1</v>
      </c>
      <c r="C83" s="55" t="str">
        <f t="shared" si="51"/>
        <v>02</v>
      </c>
      <c r="D83" s="55">
        <f t="shared" si="51"/>
        <v>12</v>
      </c>
      <c r="E83" s="55" t="str">
        <f t="shared" si="51"/>
        <v>01</v>
      </c>
      <c r="F83" s="55">
        <f t="shared" si="51"/>
        <v>19</v>
      </c>
      <c r="G83" s="44" t="s">
        <v>44</v>
      </c>
      <c r="H83" s="147"/>
      <c r="I83" s="137"/>
      <c r="J83" s="137" t="s">
        <v>74</v>
      </c>
      <c r="K83" s="721" t="s">
        <v>141</v>
      </c>
      <c r="L83" s="721"/>
      <c r="M83" s="721"/>
      <c r="N83" s="721"/>
      <c r="O83" s="722"/>
      <c r="P83" s="148">
        <v>42900000</v>
      </c>
      <c r="Q83" s="149">
        <f>P83/P16*100</f>
        <v>0.51141441832388601</v>
      </c>
      <c r="R83" s="58">
        <f>AF83/P83*100</f>
        <v>0</v>
      </c>
      <c r="S83" s="58">
        <f>Q83*R83/100</f>
        <v>0</v>
      </c>
      <c r="T83" s="59">
        <v>0</v>
      </c>
      <c r="U83" s="59">
        <v>0</v>
      </c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70">
        <f>SUM(T83:AE83)</f>
        <v>0</v>
      </c>
      <c r="AG83" s="61">
        <f>AF83/P83*100</f>
        <v>0</v>
      </c>
      <c r="AH83" s="62">
        <f>P83-AF83</f>
        <v>42900000</v>
      </c>
      <c r="AI83" s="58">
        <f t="shared" si="36"/>
        <v>100</v>
      </c>
      <c r="AJ83" s="150"/>
    </row>
    <row r="84" spans="1:36" s="142" customFormat="1" ht="30" hidden="1" customHeight="1" x14ac:dyDescent="0.35">
      <c r="A84" s="53">
        <v>2</v>
      </c>
      <c r="B84" s="54">
        <f t="shared" si="51"/>
        <v>1</v>
      </c>
      <c r="C84" s="55" t="str">
        <f t="shared" si="51"/>
        <v>02</v>
      </c>
      <c r="D84" s="55">
        <f t="shared" si="51"/>
        <v>12</v>
      </c>
      <c r="E84" s="55" t="str">
        <f t="shared" si="51"/>
        <v>01</v>
      </c>
      <c r="F84" s="55">
        <f t="shared" si="51"/>
        <v>19</v>
      </c>
      <c r="G84" s="44" t="s">
        <v>52</v>
      </c>
      <c r="H84" s="147"/>
      <c r="I84" s="137"/>
      <c r="J84" s="137" t="s">
        <v>74</v>
      </c>
      <c r="K84" s="721" t="s">
        <v>142</v>
      </c>
      <c r="L84" s="721"/>
      <c r="M84" s="721"/>
      <c r="N84" s="721"/>
      <c r="O84" s="722"/>
      <c r="P84" s="148">
        <v>27900000</v>
      </c>
      <c r="Q84" s="149">
        <f>P84/P16*100</f>
        <v>0.33259818814070907</v>
      </c>
      <c r="R84" s="58">
        <f>AF84/P84*100</f>
        <v>0</v>
      </c>
      <c r="S84" s="58">
        <f>Q84*R84/100</f>
        <v>0</v>
      </c>
      <c r="T84" s="59">
        <v>0</v>
      </c>
      <c r="U84" s="59">
        <v>0</v>
      </c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70">
        <f>SUM(T84:AE84)</f>
        <v>0</v>
      </c>
      <c r="AG84" s="61">
        <f>AF84/P84*100</f>
        <v>0</v>
      </c>
      <c r="AH84" s="62">
        <f>P84-AF84</f>
        <v>27900000</v>
      </c>
      <c r="AI84" s="58">
        <f t="shared" si="36"/>
        <v>100</v>
      </c>
      <c r="AJ84" s="150"/>
    </row>
    <row r="85" spans="1:36" s="142" customFormat="1" ht="30" hidden="1" customHeight="1" x14ac:dyDescent="0.35">
      <c r="A85" s="53">
        <v>3</v>
      </c>
      <c r="B85" s="54">
        <f t="shared" si="51"/>
        <v>1</v>
      </c>
      <c r="C85" s="55" t="str">
        <f t="shared" si="51"/>
        <v>02</v>
      </c>
      <c r="D85" s="55">
        <f t="shared" si="51"/>
        <v>12</v>
      </c>
      <c r="E85" s="55" t="str">
        <f t="shared" si="51"/>
        <v>01</v>
      </c>
      <c r="F85" s="55">
        <f t="shared" si="51"/>
        <v>19</v>
      </c>
      <c r="G85" s="44" t="s">
        <v>54</v>
      </c>
      <c r="H85" s="147"/>
      <c r="I85" s="137"/>
      <c r="J85" s="137" t="s">
        <v>74</v>
      </c>
      <c r="K85" s="721" t="s">
        <v>143</v>
      </c>
      <c r="L85" s="721"/>
      <c r="M85" s="721"/>
      <c r="N85" s="721"/>
      <c r="O85" s="722"/>
      <c r="P85" s="148">
        <v>27900000</v>
      </c>
      <c r="Q85" s="149">
        <f>P85/P16*100</f>
        <v>0.33259818814070907</v>
      </c>
      <c r="R85" s="58">
        <f>AF85/P85*100</f>
        <v>0</v>
      </c>
      <c r="S85" s="58">
        <f>Q85*R85/100</f>
        <v>0</v>
      </c>
      <c r="T85" s="59">
        <v>0</v>
      </c>
      <c r="U85" s="59">
        <v>0</v>
      </c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70">
        <f>SUM(T85:AE85)</f>
        <v>0</v>
      </c>
      <c r="AG85" s="61">
        <f>AF85/P85*100</f>
        <v>0</v>
      </c>
      <c r="AH85" s="62">
        <f>P85-AF85</f>
        <v>27900000</v>
      </c>
      <c r="AI85" s="58">
        <f t="shared" si="36"/>
        <v>100</v>
      </c>
      <c r="AJ85" s="150"/>
    </row>
    <row r="86" spans="1:36" s="94" customFormat="1" ht="4.5" hidden="1" customHeight="1" x14ac:dyDescent="0.35">
      <c r="A86" s="151"/>
      <c r="B86" s="138"/>
      <c r="C86" s="139"/>
      <c r="D86" s="139"/>
      <c r="E86" s="139"/>
      <c r="F86" s="139"/>
      <c r="G86" s="139"/>
      <c r="H86" s="140"/>
      <c r="I86" s="152"/>
      <c r="J86" s="152"/>
      <c r="K86" s="152"/>
      <c r="L86" s="152"/>
      <c r="M86" s="152"/>
      <c r="N86" s="152"/>
      <c r="O86" s="153"/>
      <c r="P86" s="154"/>
      <c r="Q86" s="155"/>
      <c r="R86" s="153"/>
      <c r="S86" s="155"/>
      <c r="T86" s="156"/>
      <c r="U86" s="156"/>
      <c r="V86" s="156"/>
      <c r="W86" s="156"/>
      <c r="X86" s="155"/>
      <c r="Y86" s="155"/>
      <c r="Z86" s="155"/>
      <c r="AA86" s="155"/>
      <c r="AB86" s="155"/>
      <c r="AC86" s="155"/>
      <c r="AD86" s="155"/>
      <c r="AE86" s="155"/>
      <c r="AF86" s="141"/>
      <c r="AG86" s="155"/>
      <c r="AH86" s="153"/>
      <c r="AI86" s="155"/>
      <c r="AJ86" s="153"/>
    </row>
    <row r="87" spans="1:36" ht="15" customHeight="1" x14ac:dyDescent="0.35">
      <c r="S87" s="7"/>
      <c r="T87" s="158"/>
      <c r="U87" s="158"/>
      <c r="V87" s="158"/>
      <c r="W87" s="158"/>
      <c r="X87" s="7"/>
      <c r="Y87" s="7"/>
      <c r="Z87" s="7"/>
      <c r="AA87" s="7"/>
      <c r="AB87" s="7"/>
      <c r="AC87" s="7"/>
      <c r="AD87" s="7"/>
      <c r="AE87" s="7"/>
    </row>
    <row r="88" spans="1:36" ht="15" customHeight="1" x14ac:dyDescent="0.35">
      <c r="S88" s="7"/>
      <c r="T88" s="158"/>
      <c r="U88" s="158"/>
      <c r="V88" s="158"/>
      <c r="W88" s="158"/>
      <c r="X88" s="7"/>
      <c r="Y88" s="7"/>
      <c r="Z88" s="7"/>
      <c r="AA88" s="7"/>
      <c r="AB88" s="7"/>
      <c r="AC88" s="7"/>
      <c r="AD88" s="7"/>
      <c r="AE88" s="7"/>
      <c r="AF88" s="159" t="s">
        <v>173</v>
      </c>
      <c r="AG88" s="159"/>
      <c r="AH88" s="159"/>
      <c r="AI88" s="159"/>
    </row>
    <row r="89" spans="1:36" ht="15" customHeight="1" x14ac:dyDescent="0.35">
      <c r="S89" s="7"/>
      <c r="T89" s="158"/>
      <c r="U89" s="158"/>
      <c r="V89" s="158"/>
      <c r="W89" s="158"/>
      <c r="X89" s="7"/>
      <c r="Y89" s="7"/>
      <c r="Z89" s="7"/>
      <c r="AA89" s="7"/>
      <c r="AB89" s="7"/>
      <c r="AC89" s="7"/>
      <c r="AD89" s="7"/>
      <c r="AE89" s="7"/>
      <c r="AF89" s="294" t="s">
        <v>144</v>
      </c>
      <c r="AG89" s="160"/>
      <c r="AH89" s="160"/>
      <c r="AI89" s="160"/>
    </row>
    <row r="90" spans="1:36" ht="15" customHeight="1" x14ac:dyDescent="0.35">
      <c r="S90" s="7"/>
      <c r="T90" s="158"/>
      <c r="U90" s="158"/>
      <c r="V90" s="158"/>
      <c r="W90" s="158"/>
      <c r="X90" s="7"/>
      <c r="Y90" s="7"/>
      <c r="Z90" s="7"/>
      <c r="AA90" s="7"/>
      <c r="AB90" s="7"/>
      <c r="AC90" s="7"/>
      <c r="AD90" s="7"/>
      <c r="AE90" s="7"/>
      <c r="AF90" s="161" t="s">
        <v>145</v>
      </c>
      <c r="AG90" s="160"/>
      <c r="AH90" s="160"/>
      <c r="AI90" s="160"/>
    </row>
    <row r="91" spans="1:36" ht="15" customHeight="1" x14ac:dyDescent="0.35">
      <c r="S91" s="7"/>
      <c r="T91" s="158"/>
      <c r="U91" s="158"/>
      <c r="V91" s="158"/>
      <c r="W91" s="158"/>
      <c r="X91" s="7"/>
      <c r="Y91" s="7"/>
      <c r="Z91" s="7"/>
      <c r="AA91" s="7"/>
      <c r="AB91" s="7"/>
      <c r="AC91" s="7"/>
      <c r="AD91" s="7"/>
      <c r="AE91" s="7"/>
      <c r="AF91" s="162"/>
      <c r="AG91" s="162"/>
      <c r="AH91" s="217"/>
    </row>
    <row r="92" spans="1:36" ht="15" customHeight="1" x14ac:dyDescent="0.35">
      <c r="S92" s="7"/>
      <c r="T92" s="158"/>
      <c r="U92" s="158"/>
      <c r="V92" s="158"/>
      <c r="W92" s="158"/>
      <c r="X92" s="7"/>
      <c r="Y92" s="7"/>
      <c r="Z92" s="7"/>
      <c r="AA92" s="7"/>
      <c r="AB92" s="7"/>
      <c r="AC92" s="7"/>
      <c r="AD92" s="7"/>
      <c r="AE92" s="7"/>
      <c r="AF92" s="162"/>
      <c r="AG92" s="162"/>
      <c r="AH92" s="217"/>
    </row>
    <row r="93" spans="1:36" ht="15" customHeight="1" x14ac:dyDescent="0.35">
      <c r="S93" s="7"/>
      <c r="T93" s="158"/>
      <c r="U93" s="158"/>
      <c r="V93" s="158"/>
      <c r="W93" s="158"/>
      <c r="X93" s="7"/>
      <c r="Y93" s="7"/>
      <c r="Z93" s="7"/>
      <c r="AA93" s="7"/>
      <c r="AB93" s="7"/>
      <c r="AC93" s="7"/>
      <c r="AD93" s="7"/>
      <c r="AE93" s="7"/>
      <c r="AF93" s="162"/>
      <c r="AG93" s="162"/>
      <c r="AH93" s="217"/>
    </row>
    <row r="94" spans="1:36" ht="18.75" customHeight="1" x14ac:dyDescent="0.5">
      <c r="O94" s="735"/>
      <c r="P94" s="735"/>
      <c r="Q94" s="736"/>
      <c r="AF94" s="164" t="s">
        <v>146</v>
      </c>
      <c r="AG94" s="165"/>
      <c r="AH94" s="165"/>
      <c r="AI94" s="160"/>
    </row>
    <row r="95" spans="1:36" ht="15" customHeight="1" x14ac:dyDescent="0.35">
      <c r="O95" s="737"/>
      <c r="P95" s="737"/>
      <c r="Q95" s="737"/>
      <c r="AF95" s="295" t="s">
        <v>147</v>
      </c>
      <c r="AG95" s="159"/>
      <c r="AH95" s="159"/>
      <c r="AI95" s="159"/>
    </row>
    <row r="96" spans="1:36" ht="15" customHeight="1" x14ac:dyDescent="0.35">
      <c r="O96" s="737"/>
      <c r="P96" s="737"/>
      <c r="Q96" s="737"/>
      <c r="AF96" s="295" t="s">
        <v>4</v>
      </c>
      <c r="AG96" s="159"/>
      <c r="AH96" s="159"/>
      <c r="AI96" s="159"/>
    </row>
    <row r="97" spans="2:34" ht="15" customHeight="1" x14ac:dyDescent="0.35">
      <c r="AG97" s="166"/>
      <c r="AH97" s="157"/>
    </row>
    <row r="98" spans="2:34" ht="15" customHeight="1" x14ac:dyDescent="0.35">
      <c r="B98" s="167"/>
      <c r="C98" s="167"/>
      <c r="D98" s="167"/>
      <c r="E98" s="167"/>
      <c r="F98" s="167"/>
      <c r="G98" s="167"/>
      <c r="H98" s="167"/>
      <c r="AH98" s="157"/>
    </row>
    <row r="99" spans="2:34" ht="15" customHeight="1" x14ac:dyDescent="0.35">
      <c r="B99" s="167"/>
      <c r="C99" s="167"/>
      <c r="D99" s="167"/>
      <c r="E99" s="167"/>
      <c r="F99" s="167"/>
      <c r="G99" s="167"/>
      <c r="H99" s="167"/>
    </row>
    <row r="100" spans="2:34" ht="15" customHeight="1" x14ac:dyDescent="0.35"/>
    <row r="101" spans="2:34" ht="15" customHeight="1" x14ac:dyDescent="0.35"/>
    <row r="102" spans="2:34" ht="15" customHeight="1" x14ac:dyDescent="0.35"/>
    <row r="103" spans="2:34" ht="15" customHeight="1" x14ac:dyDescent="0.35"/>
    <row r="104" spans="2:34" ht="15" customHeight="1" x14ac:dyDescent="0.35"/>
    <row r="105" spans="2:34" ht="15" customHeight="1" x14ac:dyDescent="0.35"/>
    <row r="106" spans="2:34" ht="15" customHeight="1" x14ac:dyDescent="0.35"/>
    <row r="107" spans="2:34" ht="15" customHeight="1" x14ac:dyDescent="0.35"/>
    <row r="108" spans="2:34" ht="15" customHeight="1" x14ac:dyDescent="0.35"/>
    <row r="109" spans="2:34" ht="15" customHeight="1" x14ac:dyDescent="0.35"/>
    <row r="110" spans="2:34" ht="15" customHeight="1" x14ac:dyDescent="0.35"/>
    <row r="111" spans="2:34" ht="15" customHeight="1" x14ac:dyDescent="0.35"/>
    <row r="112" spans="2:34" ht="15" customHeight="1" x14ac:dyDescent="0.35"/>
    <row r="113" ht="15" customHeight="1" x14ac:dyDescent="0.35"/>
    <row r="114" ht="15" customHeight="1" x14ac:dyDescent="0.35"/>
    <row r="115" ht="15" customHeight="1" x14ac:dyDescent="0.35"/>
    <row r="116" ht="15" customHeight="1" x14ac:dyDescent="0.35"/>
    <row r="117" ht="15" customHeight="1" x14ac:dyDescent="0.35"/>
    <row r="118" ht="15" customHeight="1" x14ac:dyDescent="0.35"/>
    <row r="119" ht="15" customHeight="1" x14ac:dyDescent="0.35"/>
    <row r="120" ht="15" customHeight="1" x14ac:dyDescent="0.35"/>
  </sheetData>
  <sheetProtection formatColumns="0"/>
  <mergeCells count="102">
    <mergeCell ref="K85:O85"/>
    <mergeCell ref="O94:Q94"/>
    <mergeCell ref="O95:Q95"/>
    <mergeCell ref="O96:Q96"/>
    <mergeCell ref="K79:O79"/>
    <mergeCell ref="K80:O80"/>
    <mergeCell ref="K81:O81"/>
    <mergeCell ref="J82:O82"/>
    <mergeCell ref="K83:O83"/>
    <mergeCell ref="K84:O84"/>
    <mergeCell ref="K73:O73"/>
    <mergeCell ref="J74:O74"/>
    <mergeCell ref="K75:O75"/>
    <mergeCell ref="K76:O76"/>
    <mergeCell ref="K77:O77"/>
    <mergeCell ref="J78:O78"/>
    <mergeCell ref="J67:O67"/>
    <mergeCell ref="K68:O68"/>
    <mergeCell ref="K69:O69"/>
    <mergeCell ref="K70:O70"/>
    <mergeCell ref="J71:O71"/>
    <mergeCell ref="K72:O72"/>
    <mergeCell ref="K61:O61"/>
    <mergeCell ref="K62:O62"/>
    <mergeCell ref="K63:O63"/>
    <mergeCell ref="K64:O64"/>
    <mergeCell ref="K65:O65"/>
    <mergeCell ref="K66:O66"/>
    <mergeCell ref="K55:O55"/>
    <mergeCell ref="K56:O56"/>
    <mergeCell ref="J57:O57"/>
    <mergeCell ref="K58:O58"/>
    <mergeCell ref="K59:O59"/>
    <mergeCell ref="K60:O60"/>
    <mergeCell ref="K49:O49"/>
    <mergeCell ref="K50:O50"/>
    <mergeCell ref="K51:O51"/>
    <mergeCell ref="K52:O52"/>
    <mergeCell ref="K53:O53"/>
    <mergeCell ref="J54:O54"/>
    <mergeCell ref="K43:O43"/>
    <mergeCell ref="K44:O44"/>
    <mergeCell ref="K45:O45"/>
    <mergeCell ref="K46:O46"/>
    <mergeCell ref="J47:O47"/>
    <mergeCell ref="K48:O48"/>
    <mergeCell ref="K36:O36"/>
    <mergeCell ref="K37:O37"/>
    <mergeCell ref="K39:O39"/>
    <mergeCell ref="K40:O40"/>
    <mergeCell ref="K41:O41"/>
    <mergeCell ref="K42:O42"/>
    <mergeCell ref="J29:O29"/>
    <mergeCell ref="K30:O30"/>
    <mergeCell ref="K31:O31"/>
    <mergeCell ref="J32:O32"/>
    <mergeCell ref="K33:O33"/>
    <mergeCell ref="J35:O35"/>
    <mergeCell ref="K23:O23"/>
    <mergeCell ref="K24:O24"/>
    <mergeCell ref="K25:O25"/>
    <mergeCell ref="K26:O26"/>
    <mergeCell ref="K27:O27"/>
    <mergeCell ref="K28:O28"/>
    <mergeCell ref="J17:O17"/>
    <mergeCell ref="J18:O18"/>
    <mergeCell ref="J19:O19"/>
    <mergeCell ref="K20:O20"/>
    <mergeCell ref="K21:O21"/>
    <mergeCell ref="K22:O22"/>
    <mergeCell ref="B11:H11"/>
    <mergeCell ref="I11:O11"/>
    <mergeCell ref="J14:O14"/>
    <mergeCell ref="K15:O15"/>
    <mergeCell ref="X9:X10"/>
    <mergeCell ref="Y9:Y10"/>
    <mergeCell ref="Z9:Z10"/>
    <mergeCell ref="AA9:AA10"/>
    <mergeCell ref="AB9:AB10"/>
    <mergeCell ref="A1:AJ1"/>
    <mergeCell ref="A2:AJ2"/>
    <mergeCell ref="A3:AJ3"/>
    <mergeCell ref="A7:A10"/>
    <mergeCell ref="B7:H10"/>
    <mergeCell ref="I7:O10"/>
    <mergeCell ref="P7:P10"/>
    <mergeCell ref="Q7:Q10"/>
    <mergeCell ref="R7:AE8"/>
    <mergeCell ref="AF7:AF10"/>
    <mergeCell ref="AG7:AG10"/>
    <mergeCell ref="AH7:AH10"/>
    <mergeCell ref="AI7:AI10"/>
    <mergeCell ref="AJ7:AJ10"/>
    <mergeCell ref="R9:R10"/>
    <mergeCell ref="S9:S10"/>
    <mergeCell ref="T9:T10"/>
    <mergeCell ref="U9:U10"/>
    <mergeCell ref="V9:V10"/>
    <mergeCell ref="W9:W10"/>
    <mergeCell ref="AD9:AD10"/>
    <mergeCell ref="AE9:AE10"/>
    <mergeCell ref="AC9:AC10"/>
  </mergeCells>
  <pageMargins left="0.48" right="0.19685039370078741" top="0.51" bottom="0.27559055118110237" header="0.23622047244094491" footer="0.19685039370078741"/>
  <pageSetup paperSize="256" scale="75" orientation="landscape" horizontalDpi="4294967293" r:id="rId1"/>
  <rowBreaks count="1" manualBreakCount="1">
    <brk id="6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opLeftCell="A49" zoomScaleNormal="100" zoomScaleSheetLayoutView="100" workbookViewId="0">
      <selection activeCell="E101" sqref="E101"/>
    </sheetView>
  </sheetViews>
  <sheetFormatPr defaultRowHeight="14.5" x14ac:dyDescent="0.35"/>
  <cols>
    <col min="1" max="1" width="5" style="1" customWidth="1"/>
    <col min="2" max="2" width="2" style="1" customWidth="1"/>
    <col min="3" max="7" width="8.7265625" style="1"/>
    <col min="8" max="8" width="34.453125" style="1" customWidth="1"/>
    <col min="9" max="9" width="20.7265625" style="1" customWidth="1"/>
    <col min="10" max="10" width="19.26953125" style="1" customWidth="1"/>
    <col min="11" max="11" width="10.453125" style="1" customWidth="1"/>
    <col min="12" max="12" width="20.26953125" style="1" customWidth="1"/>
    <col min="13" max="193" width="8.7265625" style="1"/>
    <col min="194" max="194" width="5" style="1" customWidth="1"/>
    <col min="195" max="195" width="2" style="1" customWidth="1"/>
    <col min="196" max="200" width="8.7265625" style="1"/>
    <col min="201" max="201" width="34.453125" style="1" customWidth="1"/>
    <col min="202" max="202" width="20.7265625" style="1" customWidth="1"/>
    <col min="203" max="203" width="19.26953125" style="1" customWidth="1"/>
    <col min="204" max="204" width="10.453125" style="1" customWidth="1"/>
    <col min="205" max="205" width="20.26953125" style="1" customWidth="1"/>
    <col min="206" max="206" width="8.7265625" style="1"/>
    <col min="207" max="207" width="16.81640625" style="1" bestFit="1" customWidth="1"/>
    <col min="208" max="213" width="8.7265625" style="1"/>
    <col min="214" max="214" width="0" style="1" hidden="1" customWidth="1"/>
    <col min="215" max="216" width="8.7265625" style="1"/>
    <col min="217" max="224" width="0" style="1" hidden="1" customWidth="1"/>
    <col min="225" max="449" width="8.7265625" style="1"/>
    <col min="450" max="450" width="5" style="1" customWidth="1"/>
    <col min="451" max="451" width="2" style="1" customWidth="1"/>
    <col min="452" max="456" width="8.7265625" style="1"/>
    <col min="457" max="457" width="34.453125" style="1" customWidth="1"/>
    <col min="458" max="458" width="20.7265625" style="1" customWidth="1"/>
    <col min="459" max="459" width="19.26953125" style="1" customWidth="1"/>
    <col min="460" max="460" width="10.453125" style="1" customWidth="1"/>
    <col min="461" max="461" width="20.26953125" style="1" customWidth="1"/>
    <col min="462" max="462" width="8.7265625" style="1"/>
    <col min="463" max="463" width="16.81640625" style="1" bestFit="1" customWidth="1"/>
    <col min="464" max="469" width="8.7265625" style="1"/>
    <col min="470" max="470" width="0" style="1" hidden="1" customWidth="1"/>
    <col min="471" max="472" width="8.7265625" style="1"/>
    <col min="473" max="480" width="0" style="1" hidden="1" customWidth="1"/>
    <col min="481" max="705" width="8.7265625" style="1"/>
    <col min="706" max="706" width="5" style="1" customWidth="1"/>
    <col min="707" max="707" width="2" style="1" customWidth="1"/>
    <col min="708" max="712" width="8.7265625" style="1"/>
    <col min="713" max="713" width="34.453125" style="1" customWidth="1"/>
    <col min="714" max="714" width="20.7265625" style="1" customWidth="1"/>
    <col min="715" max="715" width="19.26953125" style="1" customWidth="1"/>
    <col min="716" max="716" width="10.453125" style="1" customWidth="1"/>
    <col min="717" max="717" width="20.26953125" style="1" customWidth="1"/>
    <col min="718" max="718" width="8.7265625" style="1"/>
    <col min="719" max="719" width="16.81640625" style="1" bestFit="1" customWidth="1"/>
    <col min="720" max="725" width="8.7265625" style="1"/>
    <col min="726" max="726" width="0" style="1" hidden="1" customWidth="1"/>
    <col min="727" max="728" width="8.7265625" style="1"/>
    <col min="729" max="736" width="0" style="1" hidden="1" customWidth="1"/>
    <col min="737" max="961" width="8.7265625" style="1"/>
    <col min="962" max="962" width="5" style="1" customWidth="1"/>
    <col min="963" max="963" width="2" style="1" customWidth="1"/>
    <col min="964" max="968" width="8.7265625" style="1"/>
    <col min="969" max="969" width="34.453125" style="1" customWidth="1"/>
    <col min="970" max="970" width="20.7265625" style="1" customWidth="1"/>
    <col min="971" max="971" width="19.26953125" style="1" customWidth="1"/>
    <col min="972" max="972" width="10.453125" style="1" customWidth="1"/>
    <col min="973" max="973" width="20.26953125" style="1" customWidth="1"/>
    <col min="974" max="974" width="8.7265625" style="1"/>
    <col min="975" max="975" width="16.81640625" style="1" bestFit="1" customWidth="1"/>
    <col min="976" max="981" width="8.7265625" style="1"/>
    <col min="982" max="982" width="0" style="1" hidden="1" customWidth="1"/>
    <col min="983" max="984" width="8.7265625" style="1"/>
    <col min="985" max="992" width="0" style="1" hidden="1" customWidth="1"/>
    <col min="993" max="1217" width="8.7265625" style="1"/>
    <col min="1218" max="1218" width="5" style="1" customWidth="1"/>
    <col min="1219" max="1219" width="2" style="1" customWidth="1"/>
    <col min="1220" max="1224" width="8.7265625" style="1"/>
    <col min="1225" max="1225" width="34.453125" style="1" customWidth="1"/>
    <col min="1226" max="1226" width="20.7265625" style="1" customWidth="1"/>
    <col min="1227" max="1227" width="19.26953125" style="1" customWidth="1"/>
    <col min="1228" max="1228" width="10.453125" style="1" customWidth="1"/>
    <col min="1229" max="1229" width="20.26953125" style="1" customWidth="1"/>
    <col min="1230" max="1230" width="8.7265625" style="1"/>
    <col min="1231" max="1231" width="16.81640625" style="1" bestFit="1" customWidth="1"/>
    <col min="1232" max="1237" width="8.7265625" style="1"/>
    <col min="1238" max="1238" width="0" style="1" hidden="1" customWidth="1"/>
    <col min="1239" max="1240" width="8.7265625" style="1"/>
    <col min="1241" max="1248" width="0" style="1" hidden="1" customWidth="1"/>
    <col min="1249" max="1473" width="8.7265625" style="1"/>
    <col min="1474" max="1474" width="5" style="1" customWidth="1"/>
    <col min="1475" max="1475" width="2" style="1" customWidth="1"/>
    <col min="1476" max="1480" width="8.7265625" style="1"/>
    <col min="1481" max="1481" width="34.453125" style="1" customWidth="1"/>
    <col min="1482" max="1482" width="20.7265625" style="1" customWidth="1"/>
    <col min="1483" max="1483" width="19.26953125" style="1" customWidth="1"/>
    <col min="1484" max="1484" width="10.453125" style="1" customWidth="1"/>
    <col min="1485" max="1485" width="20.26953125" style="1" customWidth="1"/>
    <col min="1486" max="1486" width="8.7265625" style="1"/>
    <col min="1487" max="1487" width="16.81640625" style="1" bestFit="1" customWidth="1"/>
    <col min="1488" max="1493" width="8.7265625" style="1"/>
    <col min="1494" max="1494" width="0" style="1" hidden="1" customWidth="1"/>
    <col min="1495" max="1496" width="8.7265625" style="1"/>
    <col min="1497" max="1504" width="0" style="1" hidden="1" customWidth="1"/>
    <col min="1505" max="1729" width="8.7265625" style="1"/>
    <col min="1730" max="1730" width="5" style="1" customWidth="1"/>
    <col min="1731" max="1731" width="2" style="1" customWidth="1"/>
    <col min="1732" max="1736" width="8.7265625" style="1"/>
    <col min="1737" max="1737" width="34.453125" style="1" customWidth="1"/>
    <col min="1738" max="1738" width="20.7265625" style="1" customWidth="1"/>
    <col min="1739" max="1739" width="19.26953125" style="1" customWidth="1"/>
    <col min="1740" max="1740" width="10.453125" style="1" customWidth="1"/>
    <col min="1741" max="1741" width="20.26953125" style="1" customWidth="1"/>
    <col min="1742" max="1742" width="8.7265625" style="1"/>
    <col min="1743" max="1743" width="16.81640625" style="1" bestFit="1" customWidth="1"/>
    <col min="1744" max="1749" width="8.7265625" style="1"/>
    <col min="1750" max="1750" width="0" style="1" hidden="1" customWidth="1"/>
    <col min="1751" max="1752" width="8.7265625" style="1"/>
    <col min="1753" max="1760" width="0" style="1" hidden="1" customWidth="1"/>
    <col min="1761" max="1985" width="8.7265625" style="1"/>
    <col min="1986" max="1986" width="5" style="1" customWidth="1"/>
    <col min="1987" max="1987" width="2" style="1" customWidth="1"/>
    <col min="1988" max="1992" width="8.7265625" style="1"/>
    <col min="1993" max="1993" width="34.453125" style="1" customWidth="1"/>
    <col min="1994" max="1994" width="20.7265625" style="1" customWidth="1"/>
    <col min="1995" max="1995" width="19.26953125" style="1" customWidth="1"/>
    <col min="1996" max="1996" width="10.453125" style="1" customWidth="1"/>
    <col min="1997" max="1997" width="20.26953125" style="1" customWidth="1"/>
    <col min="1998" max="1998" width="8.7265625" style="1"/>
    <col min="1999" max="1999" width="16.81640625" style="1" bestFit="1" customWidth="1"/>
    <col min="2000" max="2005" width="8.7265625" style="1"/>
    <col min="2006" max="2006" width="0" style="1" hidden="1" customWidth="1"/>
    <col min="2007" max="2008" width="8.7265625" style="1"/>
    <col min="2009" max="2016" width="0" style="1" hidden="1" customWidth="1"/>
    <col min="2017" max="2241" width="8.7265625" style="1"/>
    <col min="2242" max="2242" width="5" style="1" customWidth="1"/>
    <col min="2243" max="2243" width="2" style="1" customWidth="1"/>
    <col min="2244" max="2248" width="8.7265625" style="1"/>
    <col min="2249" max="2249" width="34.453125" style="1" customWidth="1"/>
    <col min="2250" max="2250" width="20.7265625" style="1" customWidth="1"/>
    <col min="2251" max="2251" width="19.26953125" style="1" customWidth="1"/>
    <col min="2252" max="2252" width="10.453125" style="1" customWidth="1"/>
    <col min="2253" max="2253" width="20.26953125" style="1" customWidth="1"/>
    <col min="2254" max="2254" width="8.7265625" style="1"/>
    <col min="2255" max="2255" width="16.81640625" style="1" bestFit="1" customWidth="1"/>
    <col min="2256" max="2261" width="8.7265625" style="1"/>
    <col min="2262" max="2262" width="0" style="1" hidden="1" customWidth="1"/>
    <col min="2263" max="2264" width="8.7265625" style="1"/>
    <col min="2265" max="2272" width="0" style="1" hidden="1" customWidth="1"/>
    <col min="2273" max="2497" width="8.7265625" style="1"/>
    <col min="2498" max="2498" width="5" style="1" customWidth="1"/>
    <col min="2499" max="2499" width="2" style="1" customWidth="1"/>
    <col min="2500" max="2504" width="8.7265625" style="1"/>
    <col min="2505" max="2505" width="34.453125" style="1" customWidth="1"/>
    <col min="2506" max="2506" width="20.7265625" style="1" customWidth="1"/>
    <col min="2507" max="2507" width="19.26953125" style="1" customWidth="1"/>
    <col min="2508" max="2508" width="10.453125" style="1" customWidth="1"/>
    <col min="2509" max="2509" width="20.26953125" style="1" customWidth="1"/>
    <col min="2510" max="2510" width="8.7265625" style="1"/>
    <col min="2511" max="2511" width="16.81640625" style="1" bestFit="1" customWidth="1"/>
    <col min="2512" max="2517" width="8.7265625" style="1"/>
    <col min="2518" max="2518" width="0" style="1" hidden="1" customWidth="1"/>
    <col min="2519" max="2520" width="8.7265625" style="1"/>
    <col min="2521" max="2528" width="0" style="1" hidden="1" customWidth="1"/>
    <col min="2529" max="2753" width="8.7265625" style="1"/>
    <col min="2754" max="2754" width="5" style="1" customWidth="1"/>
    <col min="2755" max="2755" width="2" style="1" customWidth="1"/>
    <col min="2756" max="2760" width="8.7265625" style="1"/>
    <col min="2761" max="2761" width="34.453125" style="1" customWidth="1"/>
    <col min="2762" max="2762" width="20.7265625" style="1" customWidth="1"/>
    <col min="2763" max="2763" width="19.26953125" style="1" customWidth="1"/>
    <col min="2764" max="2764" width="10.453125" style="1" customWidth="1"/>
    <col min="2765" max="2765" width="20.26953125" style="1" customWidth="1"/>
    <col min="2766" max="2766" width="8.7265625" style="1"/>
    <col min="2767" max="2767" width="16.81640625" style="1" bestFit="1" customWidth="1"/>
    <col min="2768" max="2773" width="8.7265625" style="1"/>
    <col min="2774" max="2774" width="0" style="1" hidden="1" customWidth="1"/>
    <col min="2775" max="2776" width="8.7265625" style="1"/>
    <col min="2777" max="2784" width="0" style="1" hidden="1" customWidth="1"/>
    <col min="2785" max="3009" width="8.7265625" style="1"/>
    <col min="3010" max="3010" width="5" style="1" customWidth="1"/>
    <col min="3011" max="3011" width="2" style="1" customWidth="1"/>
    <col min="3012" max="3016" width="8.7265625" style="1"/>
    <col min="3017" max="3017" width="34.453125" style="1" customWidth="1"/>
    <col min="3018" max="3018" width="20.7265625" style="1" customWidth="1"/>
    <col min="3019" max="3019" width="19.26953125" style="1" customWidth="1"/>
    <col min="3020" max="3020" width="10.453125" style="1" customWidth="1"/>
    <col min="3021" max="3021" width="20.26953125" style="1" customWidth="1"/>
    <col min="3022" max="3022" width="8.7265625" style="1"/>
    <col min="3023" max="3023" width="16.81640625" style="1" bestFit="1" customWidth="1"/>
    <col min="3024" max="3029" width="8.7265625" style="1"/>
    <col min="3030" max="3030" width="0" style="1" hidden="1" customWidth="1"/>
    <col min="3031" max="3032" width="8.7265625" style="1"/>
    <col min="3033" max="3040" width="0" style="1" hidden="1" customWidth="1"/>
    <col min="3041" max="3265" width="8.7265625" style="1"/>
    <col min="3266" max="3266" width="5" style="1" customWidth="1"/>
    <col min="3267" max="3267" width="2" style="1" customWidth="1"/>
    <col min="3268" max="3272" width="8.7265625" style="1"/>
    <col min="3273" max="3273" width="34.453125" style="1" customWidth="1"/>
    <col min="3274" max="3274" width="20.7265625" style="1" customWidth="1"/>
    <col min="3275" max="3275" width="19.26953125" style="1" customWidth="1"/>
    <col min="3276" max="3276" width="10.453125" style="1" customWidth="1"/>
    <col min="3277" max="3277" width="20.26953125" style="1" customWidth="1"/>
    <col min="3278" max="3278" width="8.7265625" style="1"/>
    <col min="3279" max="3279" width="16.81640625" style="1" bestFit="1" customWidth="1"/>
    <col min="3280" max="3285" width="8.7265625" style="1"/>
    <col min="3286" max="3286" width="0" style="1" hidden="1" customWidth="1"/>
    <col min="3287" max="3288" width="8.7265625" style="1"/>
    <col min="3289" max="3296" width="0" style="1" hidden="1" customWidth="1"/>
    <col min="3297" max="3521" width="8.7265625" style="1"/>
    <col min="3522" max="3522" width="5" style="1" customWidth="1"/>
    <col min="3523" max="3523" width="2" style="1" customWidth="1"/>
    <col min="3524" max="3528" width="8.7265625" style="1"/>
    <col min="3529" max="3529" width="34.453125" style="1" customWidth="1"/>
    <col min="3530" max="3530" width="20.7265625" style="1" customWidth="1"/>
    <col min="3531" max="3531" width="19.26953125" style="1" customWidth="1"/>
    <col min="3532" max="3532" width="10.453125" style="1" customWidth="1"/>
    <col min="3533" max="3533" width="20.26953125" style="1" customWidth="1"/>
    <col min="3534" max="3534" width="8.7265625" style="1"/>
    <col min="3535" max="3535" width="16.81640625" style="1" bestFit="1" customWidth="1"/>
    <col min="3536" max="3541" width="8.7265625" style="1"/>
    <col min="3542" max="3542" width="0" style="1" hidden="1" customWidth="1"/>
    <col min="3543" max="3544" width="8.7265625" style="1"/>
    <col min="3545" max="3552" width="0" style="1" hidden="1" customWidth="1"/>
    <col min="3553" max="3777" width="8.7265625" style="1"/>
    <col min="3778" max="3778" width="5" style="1" customWidth="1"/>
    <col min="3779" max="3779" width="2" style="1" customWidth="1"/>
    <col min="3780" max="3784" width="8.7265625" style="1"/>
    <col min="3785" max="3785" width="34.453125" style="1" customWidth="1"/>
    <col min="3786" max="3786" width="20.7265625" style="1" customWidth="1"/>
    <col min="3787" max="3787" width="19.26953125" style="1" customWidth="1"/>
    <col min="3788" max="3788" width="10.453125" style="1" customWidth="1"/>
    <col min="3789" max="3789" width="20.26953125" style="1" customWidth="1"/>
    <col min="3790" max="3790" width="8.7265625" style="1"/>
    <col min="3791" max="3791" width="16.81640625" style="1" bestFit="1" customWidth="1"/>
    <col min="3792" max="3797" width="8.7265625" style="1"/>
    <col min="3798" max="3798" width="0" style="1" hidden="1" customWidth="1"/>
    <col min="3799" max="3800" width="8.7265625" style="1"/>
    <col min="3801" max="3808" width="0" style="1" hidden="1" customWidth="1"/>
    <col min="3809" max="4033" width="8.7265625" style="1"/>
    <col min="4034" max="4034" width="5" style="1" customWidth="1"/>
    <col min="4035" max="4035" width="2" style="1" customWidth="1"/>
    <col min="4036" max="4040" width="8.7265625" style="1"/>
    <col min="4041" max="4041" width="34.453125" style="1" customWidth="1"/>
    <col min="4042" max="4042" width="20.7265625" style="1" customWidth="1"/>
    <col min="4043" max="4043" width="19.26953125" style="1" customWidth="1"/>
    <col min="4044" max="4044" width="10.453125" style="1" customWidth="1"/>
    <col min="4045" max="4045" width="20.26953125" style="1" customWidth="1"/>
    <col min="4046" max="4046" width="8.7265625" style="1"/>
    <col min="4047" max="4047" width="16.81640625" style="1" bestFit="1" customWidth="1"/>
    <col min="4048" max="4053" width="8.7265625" style="1"/>
    <col min="4054" max="4054" width="0" style="1" hidden="1" customWidth="1"/>
    <col min="4055" max="4056" width="8.7265625" style="1"/>
    <col min="4057" max="4064" width="0" style="1" hidden="1" customWidth="1"/>
    <col min="4065" max="4289" width="8.7265625" style="1"/>
    <col min="4290" max="4290" width="5" style="1" customWidth="1"/>
    <col min="4291" max="4291" width="2" style="1" customWidth="1"/>
    <col min="4292" max="4296" width="8.7265625" style="1"/>
    <col min="4297" max="4297" width="34.453125" style="1" customWidth="1"/>
    <col min="4298" max="4298" width="20.7265625" style="1" customWidth="1"/>
    <col min="4299" max="4299" width="19.26953125" style="1" customWidth="1"/>
    <col min="4300" max="4300" width="10.453125" style="1" customWidth="1"/>
    <col min="4301" max="4301" width="20.26953125" style="1" customWidth="1"/>
    <col min="4302" max="4302" width="8.7265625" style="1"/>
    <col min="4303" max="4303" width="16.81640625" style="1" bestFit="1" customWidth="1"/>
    <col min="4304" max="4309" width="8.7265625" style="1"/>
    <col min="4310" max="4310" width="0" style="1" hidden="1" customWidth="1"/>
    <col min="4311" max="4312" width="8.7265625" style="1"/>
    <col min="4313" max="4320" width="0" style="1" hidden="1" customWidth="1"/>
    <col min="4321" max="4545" width="8.7265625" style="1"/>
    <col min="4546" max="4546" width="5" style="1" customWidth="1"/>
    <col min="4547" max="4547" width="2" style="1" customWidth="1"/>
    <col min="4548" max="4552" width="8.7265625" style="1"/>
    <col min="4553" max="4553" width="34.453125" style="1" customWidth="1"/>
    <col min="4554" max="4554" width="20.7265625" style="1" customWidth="1"/>
    <col min="4555" max="4555" width="19.26953125" style="1" customWidth="1"/>
    <col min="4556" max="4556" width="10.453125" style="1" customWidth="1"/>
    <col min="4557" max="4557" width="20.26953125" style="1" customWidth="1"/>
    <col min="4558" max="4558" width="8.7265625" style="1"/>
    <col min="4559" max="4559" width="16.81640625" style="1" bestFit="1" customWidth="1"/>
    <col min="4560" max="4565" width="8.7265625" style="1"/>
    <col min="4566" max="4566" width="0" style="1" hidden="1" customWidth="1"/>
    <col min="4567" max="4568" width="8.7265625" style="1"/>
    <col min="4569" max="4576" width="0" style="1" hidden="1" customWidth="1"/>
    <col min="4577" max="4801" width="8.7265625" style="1"/>
    <col min="4802" max="4802" width="5" style="1" customWidth="1"/>
    <col min="4803" max="4803" width="2" style="1" customWidth="1"/>
    <col min="4804" max="4808" width="8.7265625" style="1"/>
    <col min="4809" max="4809" width="34.453125" style="1" customWidth="1"/>
    <col min="4810" max="4810" width="20.7265625" style="1" customWidth="1"/>
    <col min="4811" max="4811" width="19.26953125" style="1" customWidth="1"/>
    <col min="4812" max="4812" width="10.453125" style="1" customWidth="1"/>
    <col min="4813" max="4813" width="20.26953125" style="1" customWidth="1"/>
    <col min="4814" max="4814" width="8.7265625" style="1"/>
    <col min="4815" max="4815" width="16.81640625" style="1" bestFit="1" customWidth="1"/>
    <col min="4816" max="4821" width="8.7265625" style="1"/>
    <col min="4822" max="4822" width="0" style="1" hidden="1" customWidth="1"/>
    <col min="4823" max="4824" width="8.7265625" style="1"/>
    <col min="4825" max="4832" width="0" style="1" hidden="1" customWidth="1"/>
    <col min="4833" max="5057" width="8.7265625" style="1"/>
    <col min="5058" max="5058" width="5" style="1" customWidth="1"/>
    <col min="5059" max="5059" width="2" style="1" customWidth="1"/>
    <col min="5060" max="5064" width="8.7265625" style="1"/>
    <col min="5065" max="5065" width="34.453125" style="1" customWidth="1"/>
    <col min="5066" max="5066" width="20.7265625" style="1" customWidth="1"/>
    <col min="5067" max="5067" width="19.26953125" style="1" customWidth="1"/>
    <col min="5068" max="5068" width="10.453125" style="1" customWidth="1"/>
    <col min="5069" max="5069" width="20.26953125" style="1" customWidth="1"/>
    <col min="5070" max="5070" width="8.7265625" style="1"/>
    <col min="5071" max="5071" width="16.81640625" style="1" bestFit="1" customWidth="1"/>
    <col min="5072" max="5077" width="8.7265625" style="1"/>
    <col min="5078" max="5078" width="0" style="1" hidden="1" customWidth="1"/>
    <col min="5079" max="5080" width="8.7265625" style="1"/>
    <col min="5081" max="5088" width="0" style="1" hidden="1" customWidth="1"/>
    <col min="5089" max="5313" width="8.7265625" style="1"/>
    <col min="5314" max="5314" width="5" style="1" customWidth="1"/>
    <col min="5315" max="5315" width="2" style="1" customWidth="1"/>
    <col min="5316" max="5320" width="8.7265625" style="1"/>
    <col min="5321" max="5321" width="34.453125" style="1" customWidth="1"/>
    <col min="5322" max="5322" width="20.7265625" style="1" customWidth="1"/>
    <col min="5323" max="5323" width="19.26953125" style="1" customWidth="1"/>
    <col min="5324" max="5324" width="10.453125" style="1" customWidth="1"/>
    <col min="5325" max="5325" width="20.26953125" style="1" customWidth="1"/>
    <col min="5326" max="5326" width="8.7265625" style="1"/>
    <col min="5327" max="5327" width="16.81640625" style="1" bestFit="1" customWidth="1"/>
    <col min="5328" max="5333" width="8.7265625" style="1"/>
    <col min="5334" max="5334" width="0" style="1" hidden="1" customWidth="1"/>
    <col min="5335" max="5336" width="8.7265625" style="1"/>
    <col min="5337" max="5344" width="0" style="1" hidden="1" customWidth="1"/>
    <col min="5345" max="5569" width="8.7265625" style="1"/>
    <col min="5570" max="5570" width="5" style="1" customWidth="1"/>
    <col min="5571" max="5571" width="2" style="1" customWidth="1"/>
    <col min="5572" max="5576" width="8.7265625" style="1"/>
    <col min="5577" max="5577" width="34.453125" style="1" customWidth="1"/>
    <col min="5578" max="5578" width="20.7265625" style="1" customWidth="1"/>
    <col min="5579" max="5579" width="19.26953125" style="1" customWidth="1"/>
    <col min="5580" max="5580" width="10.453125" style="1" customWidth="1"/>
    <col min="5581" max="5581" width="20.26953125" style="1" customWidth="1"/>
    <col min="5582" max="5582" width="8.7265625" style="1"/>
    <col min="5583" max="5583" width="16.81640625" style="1" bestFit="1" customWidth="1"/>
    <col min="5584" max="5589" width="8.7265625" style="1"/>
    <col min="5590" max="5590" width="0" style="1" hidden="1" customWidth="1"/>
    <col min="5591" max="5592" width="8.7265625" style="1"/>
    <col min="5593" max="5600" width="0" style="1" hidden="1" customWidth="1"/>
    <col min="5601" max="5825" width="8.7265625" style="1"/>
    <col min="5826" max="5826" width="5" style="1" customWidth="1"/>
    <col min="5827" max="5827" width="2" style="1" customWidth="1"/>
    <col min="5828" max="5832" width="8.7265625" style="1"/>
    <col min="5833" max="5833" width="34.453125" style="1" customWidth="1"/>
    <col min="5834" max="5834" width="20.7265625" style="1" customWidth="1"/>
    <col min="5835" max="5835" width="19.26953125" style="1" customWidth="1"/>
    <col min="5836" max="5836" width="10.453125" style="1" customWidth="1"/>
    <col min="5837" max="5837" width="20.26953125" style="1" customWidth="1"/>
    <col min="5838" max="5838" width="8.7265625" style="1"/>
    <col min="5839" max="5839" width="16.81640625" style="1" bestFit="1" customWidth="1"/>
    <col min="5840" max="5845" width="8.7265625" style="1"/>
    <col min="5846" max="5846" width="0" style="1" hidden="1" customWidth="1"/>
    <col min="5847" max="5848" width="8.7265625" style="1"/>
    <col min="5849" max="5856" width="0" style="1" hidden="1" customWidth="1"/>
    <col min="5857" max="6081" width="8.7265625" style="1"/>
    <col min="6082" max="6082" width="5" style="1" customWidth="1"/>
    <col min="6083" max="6083" width="2" style="1" customWidth="1"/>
    <col min="6084" max="6088" width="8.7265625" style="1"/>
    <col min="6089" max="6089" width="34.453125" style="1" customWidth="1"/>
    <col min="6090" max="6090" width="20.7265625" style="1" customWidth="1"/>
    <col min="6091" max="6091" width="19.26953125" style="1" customWidth="1"/>
    <col min="6092" max="6092" width="10.453125" style="1" customWidth="1"/>
    <col min="6093" max="6093" width="20.26953125" style="1" customWidth="1"/>
    <col min="6094" max="6094" width="8.7265625" style="1"/>
    <col min="6095" max="6095" width="16.81640625" style="1" bestFit="1" customWidth="1"/>
    <col min="6096" max="6101" width="8.7265625" style="1"/>
    <col min="6102" max="6102" width="0" style="1" hidden="1" customWidth="1"/>
    <col min="6103" max="6104" width="8.7265625" style="1"/>
    <col min="6105" max="6112" width="0" style="1" hidden="1" customWidth="1"/>
    <col min="6113" max="6337" width="8.7265625" style="1"/>
    <col min="6338" max="6338" width="5" style="1" customWidth="1"/>
    <col min="6339" max="6339" width="2" style="1" customWidth="1"/>
    <col min="6340" max="6344" width="8.7265625" style="1"/>
    <col min="6345" max="6345" width="34.453125" style="1" customWidth="1"/>
    <col min="6346" max="6346" width="20.7265625" style="1" customWidth="1"/>
    <col min="6347" max="6347" width="19.26953125" style="1" customWidth="1"/>
    <col min="6348" max="6348" width="10.453125" style="1" customWidth="1"/>
    <col min="6349" max="6349" width="20.26953125" style="1" customWidth="1"/>
    <col min="6350" max="6350" width="8.7265625" style="1"/>
    <col min="6351" max="6351" width="16.81640625" style="1" bestFit="1" customWidth="1"/>
    <col min="6352" max="6357" width="8.7265625" style="1"/>
    <col min="6358" max="6358" width="0" style="1" hidden="1" customWidth="1"/>
    <col min="6359" max="6360" width="8.7265625" style="1"/>
    <col min="6361" max="6368" width="0" style="1" hidden="1" customWidth="1"/>
    <col min="6369" max="6593" width="8.7265625" style="1"/>
    <col min="6594" max="6594" width="5" style="1" customWidth="1"/>
    <col min="6595" max="6595" width="2" style="1" customWidth="1"/>
    <col min="6596" max="6600" width="8.7265625" style="1"/>
    <col min="6601" max="6601" width="34.453125" style="1" customWidth="1"/>
    <col min="6602" max="6602" width="20.7265625" style="1" customWidth="1"/>
    <col min="6603" max="6603" width="19.26953125" style="1" customWidth="1"/>
    <col min="6604" max="6604" width="10.453125" style="1" customWidth="1"/>
    <col min="6605" max="6605" width="20.26953125" style="1" customWidth="1"/>
    <col min="6606" max="6606" width="8.7265625" style="1"/>
    <col min="6607" max="6607" width="16.81640625" style="1" bestFit="1" customWidth="1"/>
    <col min="6608" max="6613" width="8.7265625" style="1"/>
    <col min="6614" max="6614" width="0" style="1" hidden="1" customWidth="1"/>
    <col min="6615" max="6616" width="8.7265625" style="1"/>
    <col min="6617" max="6624" width="0" style="1" hidden="1" customWidth="1"/>
    <col min="6625" max="6849" width="8.7265625" style="1"/>
    <col min="6850" max="6850" width="5" style="1" customWidth="1"/>
    <col min="6851" max="6851" width="2" style="1" customWidth="1"/>
    <col min="6852" max="6856" width="8.7265625" style="1"/>
    <col min="6857" max="6857" width="34.453125" style="1" customWidth="1"/>
    <col min="6858" max="6858" width="20.7265625" style="1" customWidth="1"/>
    <col min="6859" max="6859" width="19.26953125" style="1" customWidth="1"/>
    <col min="6860" max="6860" width="10.453125" style="1" customWidth="1"/>
    <col min="6861" max="6861" width="20.26953125" style="1" customWidth="1"/>
    <col min="6862" max="6862" width="8.7265625" style="1"/>
    <col min="6863" max="6863" width="16.81640625" style="1" bestFit="1" customWidth="1"/>
    <col min="6864" max="6869" width="8.7265625" style="1"/>
    <col min="6870" max="6870" width="0" style="1" hidden="1" customWidth="1"/>
    <col min="6871" max="6872" width="8.7265625" style="1"/>
    <col min="6873" max="6880" width="0" style="1" hidden="1" customWidth="1"/>
    <col min="6881" max="7105" width="8.7265625" style="1"/>
    <col min="7106" max="7106" width="5" style="1" customWidth="1"/>
    <col min="7107" max="7107" width="2" style="1" customWidth="1"/>
    <col min="7108" max="7112" width="8.7265625" style="1"/>
    <col min="7113" max="7113" width="34.453125" style="1" customWidth="1"/>
    <col min="7114" max="7114" width="20.7265625" style="1" customWidth="1"/>
    <col min="7115" max="7115" width="19.26953125" style="1" customWidth="1"/>
    <col min="7116" max="7116" width="10.453125" style="1" customWidth="1"/>
    <col min="7117" max="7117" width="20.26953125" style="1" customWidth="1"/>
    <col min="7118" max="7118" width="8.7265625" style="1"/>
    <col min="7119" max="7119" width="16.81640625" style="1" bestFit="1" customWidth="1"/>
    <col min="7120" max="7125" width="8.7265625" style="1"/>
    <col min="7126" max="7126" width="0" style="1" hidden="1" customWidth="1"/>
    <col min="7127" max="7128" width="8.7265625" style="1"/>
    <col min="7129" max="7136" width="0" style="1" hidden="1" customWidth="1"/>
    <col min="7137" max="7361" width="8.7265625" style="1"/>
    <col min="7362" max="7362" width="5" style="1" customWidth="1"/>
    <col min="7363" max="7363" width="2" style="1" customWidth="1"/>
    <col min="7364" max="7368" width="8.7265625" style="1"/>
    <col min="7369" max="7369" width="34.453125" style="1" customWidth="1"/>
    <col min="7370" max="7370" width="20.7265625" style="1" customWidth="1"/>
    <col min="7371" max="7371" width="19.26953125" style="1" customWidth="1"/>
    <col min="7372" max="7372" width="10.453125" style="1" customWidth="1"/>
    <col min="7373" max="7373" width="20.26953125" style="1" customWidth="1"/>
    <col min="7374" max="7374" width="8.7265625" style="1"/>
    <col min="7375" max="7375" width="16.81640625" style="1" bestFit="1" customWidth="1"/>
    <col min="7376" max="7381" width="8.7265625" style="1"/>
    <col min="7382" max="7382" width="0" style="1" hidden="1" customWidth="1"/>
    <col min="7383" max="7384" width="8.7265625" style="1"/>
    <col min="7385" max="7392" width="0" style="1" hidden="1" customWidth="1"/>
    <col min="7393" max="7617" width="8.7265625" style="1"/>
    <col min="7618" max="7618" width="5" style="1" customWidth="1"/>
    <col min="7619" max="7619" width="2" style="1" customWidth="1"/>
    <col min="7620" max="7624" width="8.7265625" style="1"/>
    <col min="7625" max="7625" width="34.453125" style="1" customWidth="1"/>
    <col min="7626" max="7626" width="20.7265625" style="1" customWidth="1"/>
    <col min="7627" max="7627" width="19.26953125" style="1" customWidth="1"/>
    <col min="7628" max="7628" width="10.453125" style="1" customWidth="1"/>
    <col min="7629" max="7629" width="20.26953125" style="1" customWidth="1"/>
    <col min="7630" max="7630" width="8.7265625" style="1"/>
    <col min="7631" max="7631" width="16.81640625" style="1" bestFit="1" customWidth="1"/>
    <col min="7632" max="7637" width="8.7265625" style="1"/>
    <col min="7638" max="7638" width="0" style="1" hidden="1" customWidth="1"/>
    <col min="7639" max="7640" width="8.7265625" style="1"/>
    <col min="7641" max="7648" width="0" style="1" hidden="1" customWidth="1"/>
    <col min="7649" max="7873" width="8.7265625" style="1"/>
    <col min="7874" max="7874" width="5" style="1" customWidth="1"/>
    <col min="7875" max="7875" width="2" style="1" customWidth="1"/>
    <col min="7876" max="7880" width="8.7265625" style="1"/>
    <col min="7881" max="7881" width="34.453125" style="1" customWidth="1"/>
    <col min="7882" max="7882" width="20.7265625" style="1" customWidth="1"/>
    <col min="7883" max="7883" width="19.26953125" style="1" customWidth="1"/>
    <col min="7884" max="7884" width="10.453125" style="1" customWidth="1"/>
    <col min="7885" max="7885" width="20.26953125" style="1" customWidth="1"/>
    <col min="7886" max="7886" width="8.7265625" style="1"/>
    <col min="7887" max="7887" width="16.81640625" style="1" bestFit="1" customWidth="1"/>
    <col min="7888" max="7893" width="8.7265625" style="1"/>
    <col min="7894" max="7894" width="0" style="1" hidden="1" customWidth="1"/>
    <col min="7895" max="7896" width="8.7265625" style="1"/>
    <col min="7897" max="7904" width="0" style="1" hidden="1" customWidth="1"/>
    <col min="7905" max="8129" width="8.7265625" style="1"/>
    <col min="8130" max="8130" width="5" style="1" customWidth="1"/>
    <col min="8131" max="8131" width="2" style="1" customWidth="1"/>
    <col min="8132" max="8136" width="8.7265625" style="1"/>
    <col min="8137" max="8137" width="34.453125" style="1" customWidth="1"/>
    <col min="8138" max="8138" width="20.7265625" style="1" customWidth="1"/>
    <col min="8139" max="8139" width="19.26953125" style="1" customWidth="1"/>
    <col min="8140" max="8140" width="10.453125" style="1" customWidth="1"/>
    <col min="8141" max="8141" width="20.26953125" style="1" customWidth="1"/>
    <col min="8142" max="8142" width="8.7265625" style="1"/>
    <col min="8143" max="8143" width="16.81640625" style="1" bestFit="1" customWidth="1"/>
    <col min="8144" max="8149" width="8.7265625" style="1"/>
    <col min="8150" max="8150" width="0" style="1" hidden="1" customWidth="1"/>
    <col min="8151" max="8152" width="8.7265625" style="1"/>
    <col min="8153" max="8160" width="0" style="1" hidden="1" customWidth="1"/>
    <col min="8161" max="8385" width="8.7265625" style="1"/>
    <col min="8386" max="8386" width="5" style="1" customWidth="1"/>
    <col min="8387" max="8387" width="2" style="1" customWidth="1"/>
    <col min="8388" max="8392" width="8.7265625" style="1"/>
    <col min="8393" max="8393" width="34.453125" style="1" customWidth="1"/>
    <col min="8394" max="8394" width="20.7265625" style="1" customWidth="1"/>
    <col min="8395" max="8395" width="19.26953125" style="1" customWidth="1"/>
    <col min="8396" max="8396" width="10.453125" style="1" customWidth="1"/>
    <col min="8397" max="8397" width="20.26953125" style="1" customWidth="1"/>
    <col min="8398" max="8398" width="8.7265625" style="1"/>
    <col min="8399" max="8399" width="16.81640625" style="1" bestFit="1" customWidth="1"/>
    <col min="8400" max="8405" width="8.7265625" style="1"/>
    <col min="8406" max="8406" width="0" style="1" hidden="1" customWidth="1"/>
    <col min="8407" max="8408" width="8.7265625" style="1"/>
    <col min="8409" max="8416" width="0" style="1" hidden="1" customWidth="1"/>
    <col min="8417" max="8641" width="8.7265625" style="1"/>
    <col min="8642" max="8642" width="5" style="1" customWidth="1"/>
    <col min="8643" max="8643" width="2" style="1" customWidth="1"/>
    <col min="8644" max="8648" width="8.7265625" style="1"/>
    <col min="8649" max="8649" width="34.453125" style="1" customWidth="1"/>
    <col min="8650" max="8650" width="20.7265625" style="1" customWidth="1"/>
    <col min="8651" max="8651" width="19.26953125" style="1" customWidth="1"/>
    <col min="8652" max="8652" width="10.453125" style="1" customWidth="1"/>
    <col min="8653" max="8653" width="20.26953125" style="1" customWidth="1"/>
    <col min="8654" max="8654" width="8.7265625" style="1"/>
    <col min="8655" max="8655" width="16.81640625" style="1" bestFit="1" customWidth="1"/>
    <col min="8656" max="8661" width="8.7265625" style="1"/>
    <col min="8662" max="8662" width="0" style="1" hidden="1" customWidth="1"/>
    <col min="8663" max="8664" width="8.7265625" style="1"/>
    <col min="8665" max="8672" width="0" style="1" hidden="1" customWidth="1"/>
    <col min="8673" max="8897" width="8.7265625" style="1"/>
    <col min="8898" max="8898" width="5" style="1" customWidth="1"/>
    <col min="8899" max="8899" width="2" style="1" customWidth="1"/>
    <col min="8900" max="8904" width="8.7265625" style="1"/>
    <col min="8905" max="8905" width="34.453125" style="1" customWidth="1"/>
    <col min="8906" max="8906" width="20.7265625" style="1" customWidth="1"/>
    <col min="8907" max="8907" width="19.26953125" style="1" customWidth="1"/>
    <col min="8908" max="8908" width="10.453125" style="1" customWidth="1"/>
    <col min="8909" max="8909" width="20.26953125" style="1" customWidth="1"/>
    <col min="8910" max="8910" width="8.7265625" style="1"/>
    <col min="8911" max="8911" width="16.81640625" style="1" bestFit="1" customWidth="1"/>
    <col min="8912" max="8917" width="8.7265625" style="1"/>
    <col min="8918" max="8918" width="0" style="1" hidden="1" customWidth="1"/>
    <col min="8919" max="8920" width="8.7265625" style="1"/>
    <col min="8921" max="8928" width="0" style="1" hidden="1" customWidth="1"/>
    <col min="8929" max="9153" width="8.7265625" style="1"/>
    <col min="9154" max="9154" width="5" style="1" customWidth="1"/>
    <col min="9155" max="9155" width="2" style="1" customWidth="1"/>
    <col min="9156" max="9160" width="8.7265625" style="1"/>
    <col min="9161" max="9161" width="34.453125" style="1" customWidth="1"/>
    <col min="9162" max="9162" width="20.7265625" style="1" customWidth="1"/>
    <col min="9163" max="9163" width="19.26953125" style="1" customWidth="1"/>
    <col min="9164" max="9164" width="10.453125" style="1" customWidth="1"/>
    <col min="9165" max="9165" width="20.26953125" style="1" customWidth="1"/>
    <col min="9166" max="9166" width="8.7265625" style="1"/>
    <col min="9167" max="9167" width="16.81640625" style="1" bestFit="1" customWidth="1"/>
    <col min="9168" max="9173" width="8.7265625" style="1"/>
    <col min="9174" max="9174" width="0" style="1" hidden="1" customWidth="1"/>
    <col min="9175" max="9176" width="8.7265625" style="1"/>
    <col min="9177" max="9184" width="0" style="1" hidden="1" customWidth="1"/>
    <col min="9185" max="9409" width="8.7265625" style="1"/>
    <col min="9410" max="9410" width="5" style="1" customWidth="1"/>
    <col min="9411" max="9411" width="2" style="1" customWidth="1"/>
    <col min="9412" max="9416" width="8.7265625" style="1"/>
    <col min="9417" max="9417" width="34.453125" style="1" customWidth="1"/>
    <col min="9418" max="9418" width="20.7265625" style="1" customWidth="1"/>
    <col min="9419" max="9419" width="19.26953125" style="1" customWidth="1"/>
    <col min="9420" max="9420" width="10.453125" style="1" customWidth="1"/>
    <col min="9421" max="9421" width="20.26953125" style="1" customWidth="1"/>
    <col min="9422" max="9422" width="8.7265625" style="1"/>
    <col min="9423" max="9423" width="16.81640625" style="1" bestFit="1" customWidth="1"/>
    <col min="9424" max="9429" width="8.7265625" style="1"/>
    <col min="9430" max="9430" width="0" style="1" hidden="1" customWidth="1"/>
    <col min="9431" max="9432" width="8.7265625" style="1"/>
    <col min="9433" max="9440" width="0" style="1" hidden="1" customWidth="1"/>
    <col min="9441" max="9665" width="8.7265625" style="1"/>
    <col min="9666" max="9666" width="5" style="1" customWidth="1"/>
    <col min="9667" max="9667" width="2" style="1" customWidth="1"/>
    <col min="9668" max="9672" width="8.7265625" style="1"/>
    <col min="9673" max="9673" width="34.453125" style="1" customWidth="1"/>
    <col min="9674" max="9674" width="20.7265625" style="1" customWidth="1"/>
    <col min="9675" max="9675" width="19.26953125" style="1" customWidth="1"/>
    <col min="9676" max="9676" width="10.453125" style="1" customWidth="1"/>
    <col min="9677" max="9677" width="20.26953125" style="1" customWidth="1"/>
    <col min="9678" max="9678" width="8.7265625" style="1"/>
    <col min="9679" max="9679" width="16.81640625" style="1" bestFit="1" customWidth="1"/>
    <col min="9680" max="9685" width="8.7265625" style="1"/>
    <col min="9686" max="9686" width="0" style="1" hidden="1" customWidth="1"/>
    <col min="9687" max="9688" width="8.7265625" style="1"/>
    <col min="9689" max="9696" width="0" style="1" hidden="1" customWidth="1"/>
    <col min="9697" max="9921" width="8.7265625" style="1"/>
    <col min="9922" max="9922" width="5" style="1" customWidth="1"/>
    <col min="9923" max="9923" width="2" style="1" customWidth="1"/>
    <col min="9924" max="9928" width="8.7265625" style="1"/>
    <col min="9929" max="9929" width="34.453125" style="1" customWidth="1"/>
    <col min="9930" max="9930" width="20.7265625" style="1" customWidth="1"/>
    <col min="9931" max="9931" width="19.26953125" style="1" customWidth="1"/>
    <col min="9932" max="9932" width="10.453125" style="1" customWidth="1"/>
    <col min="9933" max="9933" width="20.26953125" style="1" customWidth="1"/>
    <col min="9934" max="9934" width="8.7265625" style="1"/>
    <col min="9935" max="9935" width="16.81640625" style="1" bestFit="1" customWidth="1"/>
    <col min="9936" max="9941" width="8.7265625" style="1"/>
    <col min="9942" max="9942" width="0" style="1" hidden="1" customWidth="1"/>
    <col min="9943" max="9944" width="8.7265625" style="1"/>
    <col min="9945" max="9952" width="0" style="1" hidden="1" customWidth="1"/>
    <col min="9953" max="10177" width="8.7265625" style="1"/>
    <col min="10178" max="10178" width="5" style="1" customWidth="1"/>
    <col min="10179" max="10179" width="2" style="1" customWidth="1"/>
    <col min="10180" max="10184" width="8.7265625" style="1"/>
    <col min="10185" max="10185" width="34.453125" style="1" customWidth="1"/>
    <col min="10186" max="10186" width="20.7265625" style="1" customWidth="1"/>
    <col min="10187" max="10187" width="19.26953125" style="1" customWidth="1"/>
    <col min="10188" max="10188" width="10.453125" style="1" customWidth="1"/>
    <col min="10189" max="10189" width="20.26953125" style="1" customWidth="1"/>
    <col min="10190" max="10190" width="8.7265625" style="1"/>
    <col min="10191" max="10191" width="16.81640625" style="1" bestFit="1" customWidth="1"/>
    <col min="10192" max="10197" width="8.7265625" style="1"/>
    <col min="10198" max="10198" width="0" style="1" hidden="1" customWidth="1"/>
    <col min="10199" max="10200" width="8.7265625" style="1"/>
    <col min="10201" max="10208" width="0" style="1" hidden="1" customWidth="1"/>
    <col min="10209" max="10433" width="8.7265625" style="1"/>
    <col min="10434" max="10434" width="5" style="1" customWidth="1"/>
    <col min="10435" max="10435" width="2" style="1" customWidth="1"/>
    <col min="10436" max="10440" width="8.7265625" style="1"/>
    <col min="10441" max="10441" width="34.453125" style="1" customWidth="1"/>
    <col min="10442" max="10442" width="20.7265625" style="1" customWidth="1"/>
    <col min="10443" max="10443" width="19.26953125" style="1" customWidth="1"/>
    <col min="10444" max="10444" width="10.453125" style="1" customWidth="1"/>
    <col min="10445" max="10445" width="20.26953125" style="1" customWidth="1"/>
    <col min="10446" max="10446" width="8.7265625" style="1"/>
    <col min="10447" max="10447" width="16.81640625" style="1" bestFit="1" customWidth="1"/>
    <col min="10448" max="10453" width="8.7265625" style="1"/>
    <col min="10454" max="10454" width="0" style="1" hidden="1" customWidth="1"/>
    <col min="10455" max="10456" width="8.7265625" style="1"/>
    <col min="10457" max="10464" width="0" style="1" hidden="1" customWidth="1"/>
    <col min="10465" max="10689" width="8.7265625" style="1"/>
    <col min="10690" max="10690" width="5" style="1" customWidth="1"/>
    <col min="10691" max="10691" width="2" style="1" customWidth="1"/>
    <col min="10692" max="10696" width="8.7265625" style="1"/>
    <col min="10697" max="10697" width="34.453125" style="1" customWidth="1"/>
    <col min="10698" max="10698" width="20.7265625" style="1" customWidth="1"/>
    <col min="10699" max="10699" width="19.26953125" style="1" customWidth="1"/>
    <col min="10700" max="10700" width="10.453125" style="1" customWidth="1"/>
    <col min="10701" max="10701" width="20.26953125" style="1" customWidth="1"/>
    <col min="10702" max="10702" width="8.7265625" style="1"/>
    <col min="10703" max="10703" width="16.81640625" style="1" bestFit="1" customWidth="1"/>
    <col min="10704" max="10709" width="8.7265625" style="1"/>
    <col min="10710" max="10710" width="0" style="1" hidden="1" customWidth="1"/>
    <col min="10711" max="10712" width="8.7265625" style="1"/>
    <col min="10713" max="10720" width="0" style="1" hidden="1" customWidth="1"/>
    <col min="10721" max="10945" width="8.7265625" style="1"/>
    <col min="10946" max="10946" width="5" style="1" customWidth="1"/>
    <col min="10947" max="10947" width="2" style="1" customWidth="1"/>
    <col min="10948" max="10952" width="8.7265625" style="1"/>
    <col min="10953" max="10953" width="34.453125" style="1" customWidth="1"/>
    <col min="10954" max="10954" width="20.7265625" style="1" customWidth="1"/>
    <col min="10955" max="10955" width="19.26953125" style="1" customWidth="1"/>
    <col min="10956" max="10956" width="10.453125" style="1" customWidth="1"/>
    <col min="10957" max="10957" width="20.26953125" style="1" customWidth="1"/>
    <col min="10958" max="10958" width="8.7265625" style="1"/>
    <col min="10959" max="10959" width="16.81640625" style="1" bestFit="1" customWidth="1"/>
    <col min="10960" max="10965" width="8.7265625" style="1"/>
    <col min="10966" max="10966" width="0" style="1" hidden="1" customWidth="1"/>
    <col min="10967" max="10968" width="8.7265625" style="1"/>
    <col min="10969" max="10976" width="0" style="1" hidden="1" customWidth="1"/>
    <col min="10977" max="11201" width="8.7265625" style="1"/>
    <col min="11202" max="11202" width="5" style="1" customWidth="1"/>
    <col min="11203" max="11203" width="2" style="1" customWidth="1"/>
    <col min="11204" max="11208" width="8.7265625" style="1"/>
    <col min="11209" max="11209" width="34.453125" style="1" customWidth="1"/>
    <col min="11210" max="11210" width="20.7265625" style="1" customWidth="1"/>
    <col min="11211" max="11211" width="19.26953125" style="1" customWidth="1"/>
    <col min="11212" max="11212" width="10.453125" style="1" customWidth="1"/>
    <col min="11213" max="11213" width="20.26953125" style="1" customWidth="1"/>
    <col min="11214" max="11214" width="8.7265625" style="1"/>
    <col min="11215" max="11215" width="16.81640625" style="1" bestFit="1" customWidth="1"/>
    <col min="11216" max="11221" width="8.7265625" style="1"/>
    <col min="11222" max="11222" width="0" style="1" hidden="1" customWidth="1"/>
    <col min="11223" max="11224" width="8.7265625" style="1"/>
    <col min="11225" max="11232" width="0" style="1" hidden="1" customWidth="1"/>
    <col min="11233" max="11457" width="8.7265625" style="1"/>
    <col min="11458" max="11458" width="5" style="1" customWidth="1"/>
    <col min="11459" max="11459" width="2" style="1" customWidth="1"/>
    <col min="11460" max="11464" width="8.7265625" style="1"/>
    <col min="11465" max="11465" width="34.453125" style="1" customWidth="1"/>
    <col min="11466" max="11466" width="20.7265625" style="1" customWidth="1"/>
    <col min="11467" max="11467" width="19.26953125" style="1" customWidth="1"/>
    <col min="11468" max="11468" width="10.453125" style="1" customWidth="1"/>
    <col min="11469" max="11469" width="20.26953125" style="1" customWidth="1"/>
    <col min="11470" max="11470" width="8.7265625" style="1"/>
    <col min="11471" max="11471" width="16.81640625" style="1" bestFit="1" customWidth="1"/>
    <col min="11472" max="11477" width="8.7265625" style="1"/>
    <col min="11478" max="11478" width="0" style="1" hidden="1" customWidth="1"/>
    <col min="11479" max="11480" width="8.7265625" style="1"/>
    <col min="11481" max="11488" width="0" style="1" hidden="1" customWidth="1"/>
    <col min="11489" max="11713" width="8.7265625" style="1"/>
    <col min="11714" max="11714" width="5" style="1" customWidth="1"/>
    <col min="11715" max="11715" width="2" style="1" customWidth="1"/>
    <col min="11716" max="11720" width="8.7265625" style="1"/>
    <col min="11721" max="11721" width="34.453125" style="1" customWidth="1"/>
    <col min="11722" max="11722" width="20.7265625" style="1" customWidth="1"/>
    <col min="11723" max="11723" width="19.26953125" style="1" customWidth="1"/>
    <col min="11724" max="11724" width="10.453125" style="1" customWidth="1"/>
    <col min="11725" max="11725" width="20.26953125" style="1" customWidth="1"/>
    <col min="11726" max="11726" width="8.7265625" style="1"/>
    <col min="11727" max="11727" width="16.81640625" style="1" bestFit="1" customWidth="1"/>
    <col min="11728" max="11733" width="8.7265625" style="1"/>
    <col min="11734" max="11734" width="0" style="1" hidden="1" customWidth="1"/>
    <col min="11735" max="11736" width="8.7265625" style="1"/>
    <col min="11737" max="11744" width="0" style="1" hidden="1" customWidth="1"/>
    <col min="11745" max="11969" width="8.7265625" style="1"/>
    <col min="11970" max="11970" width="5" style="1" customWidth="1"/>
    <col min="11971" max="11971" width="2" style="1" customWidth="1"/>
    <col min="11972" max="11976" width="8.7265625" style="1"/>
    <col min="11977" max="11977" width="34.453125" style="1" customWidth="1"/>
    <col min="11978" max="11978" width="20.7265625" style="1" customWidth="1"/>
    <col min="11979" max="11979" width="19.26953125" style="1" customWidth="1"/>
    <col min="11980" max="11980" width="10.453125" style="1" customWidth="1"/>
    <col min="11981" max="11981" width="20.26953125" style="1" customWidth="1"/>
    <col min="11982" max="11982" width="8.7265625" style="1"/>
    <col min="11983" max="11983" width="16.81640625" style="1" bestFit="1" customWidth="1"/>
    <col min="11984" max="11989" width="8.7265625" style="1"/>
    <col min="11990" max="11990" width="0" style="1" hidden="1" customWidth="1"/>
    <col min="11991" max="11992" width="8.7265625" style="1"/>
    <col min="11993" max="12000" width="0" style="1" hidden="1" customWidth="1"/>
    <col min="12001" max="12225" width="8.7265625" style="1"/>
    <col min="12226" max="12226" width="5" style="1" customWidth="1"/>
    <col min="12227" max="12227" width="2" style="1" customWidth="1"/>
    <col min="12228" max="12232" width="8.7265625" style="1"/>
    <col min="12233" max="12233" width="34.453125" style="1" customWidth="1"/>
    <col min="12234" max="12234" width="20.7265625" style="1" customWidth="1"/>
    <col min="12235" max="12235" width="19.26953125" style="1" customWidth="1"/>
    <col min="12236" max="12236" width="10.453125" style="1" customWidth="1"/>
    <col min="12237" max="12237" width="20.26953125" style="1" customWidth="1"/>
    <col min="12238" max="12238" width="8.7265625" style="1"/>
    <col min="12239" max="12239" width="16.81640625" style="1" bestFit="1" customWidth="1"/>
    <col min="12240" max="12245" width="8.7265625" style="1"/>
    <col min="12246" max="12246" width="0" style="1" hidden="1" customWidth="1"/>
    <col min="12247" max="12248" width="8.7265625" style="1"/>
    <col min="12249" max="12256" width="0" style="1" hidden="1" customWidth="1"/>
    <col min="12257" max="12481" width="8.7265625" style="1"/>
    <col min="12482" max="12482" width="5" style="1" customWidth="1"/>
    <col min="12483" max="12483" width="2" style="1" customWidth="1"/>
    <col min="12484" max="12488" width="8.7265625" style="1"/>
    <col min="12489" max="12489" width="34.453125" style="1" customWidth="1"/>
    <col min="12490" max="12490" width="20.7265625" style="1" customWidth="1"/>
    <col min="12491" max="12491" width="19.26953125" style="1" customWidth="1"/>
    <col min="12492" max="12492" width="10.453125" style="1" customWidth="1"/>
    <col min="12493" max="12493" width="20.26953125" style="1" customWidth="1"/>
    <col min="12494" max="12494" width="8.7265625" style="1"/>
    <col min="12495" max="12495" width="16.81640625" style="1" bestFit="1" customWidth="1"/>
    <col min="12496" max="12501" width="8.7265625" style="1"/>
    <col min="12502" max="12502" width="0" style="1" hidden="1" customWidth="1"/>
    <col min="12503" max="12504" width="8.7265625" style="1"/>
    <col min="12505" max="12512" width="0" style="1" hidden="1" customWidth="1"/>
    <col min="12513" max="12737" width="8.7265625" style="1"/>
    <col min="12738" max="12738" width="5" style="1" customWidth="1"/>
    <col min="12739" max="12739" width="2" style="1" customWidth="1"/>
    <col min="12740" max="12744" width="8.7265625" style="1"/>
    <col min="12745" max="12745" width="34.453125" style="1" customWidth="1"/>
    <col min="12746" max="12746" width="20.7265625" style="1" customWidth="1"/>
    <col min="12747" max="12747" width="19.26953125" style="1" customWidth="1"/>
    <col min="12748" max="12748" width="10.453125" style="1" customWidth="1"/>
    <col min="12749" max="12749" width="20.26953125" style="1" customWidth="1"/>
    <col min="12750" max="12750" width="8.7265625" style="1"/>
    <col min="12751" max="12751" width="16.81640625" style="1" bestFit="1" customWidth="1"/>
    <col min="12752" max="12757" width="8.7265625" style="1"/>
    <col min="12758" max="12758" width="0" style="1" hidden="1" customWidth="1"/>
    <col min="12759" max="12760" width="8.7265625" style="1"/>
    <col min="12761" max="12768" width="0" style="1" hidden="1" customWidth="1"/>
    <col min="12769" max="12993" width="8.7265625" style="1"/>
    <col min="12994" max="12994" width="5" style="1" customWidth="1"/>
    <col min="12995" max="12995" width="2" style="1" customWidth="1"/>
    <col min="12996" max="13000" width="8.7265625" style="1"/>
    <col min="13001" max="13001" width="34.453125" style="1" customWidth="1"/>
    <col min="13002" max="13002" width="20.7265625" style="1" customWidth="1"/>
    <col min="13003" max="13003" width="19.26953125" style="1" customWidth="1"/>
    <col min="13004" max="13004" width="10.453125" style="1" customWidth="1"/>
    <col min="13005" max="13005" width="20.26953125" style="1" customWidth="1"/>
    <col min="13006" max="13006" width="8.7265625" style="1"/>
    <col min="13007" max="13007" width="16.81640625" style="1" bestFit="1" customWidth="1"/>
    <col min="13008" max="13013" width="8.7265625" style="1"/>
    <col min="13014" max="13014" width="0" style="1" hidden="1" customWidth="1"/>
    <col min="13015" max="13016" width="8.7265625" style="1"/>
    <col min="13017" max="13024" width="0" style="1" hidden="1" customWidth="1"/>
    <col min="13025" max="13249" width="8.7265625" style="1"/>
    <col min="13250" max="13250" width="5" style="1" customWidth="1"/>
    <col min="13251" max="13251" width="2" style="1" customWidth="1"/>
    <col min="13252" max="13256" width="8.7265625" style="1"/>
    <col min="13257" max="13257" width="34.453125" style="1" customWidth="1"/>
    <col min="13258" max="13258" width="20.7265625" style="1" customWidth="1"/>
    <col min="13259" max="13259" width="19.26953125" style="1" customWidth="1"/>
    <col min="13260" max="13260" width="10.453125" style="1" customWidth="1"/>
    <col min="13261" max="13261" width="20.26953125" style="1" customWidth="1"/>
    <col min="13262" max="13262" width="8.7265625" style="1"/>
    <col min="13263" max="13263" width="16.81640625" style="1" bestFit="1" customWidth="1"/>
    <col min="13264" max="13269" width="8.7265625" style="1"/>
    <col min="13270" max="13270" width="0" style="1" hidden="1" customWidth="1"/>
    <col min="13271" max="13272" width="8.7265625" style="1"/>
    <col min="13273" max="13280" width="0" style="1" hidden="1" customWidth="1"/>
    <col min="13281" max="13505" width="8.7265625" style="1"/>
    <col min="13506" max="13506" width="5" style="1" customWidth="1"/>
    <col min="13507" max="13507" width="2" style="1" customWidth="1"/>
    <col min="13508" max="13512" width="8.7265625" style="1"/>
    <col min="13513" max="13513" width="34.453125" style="1" customWidth="1"/>
    <col min="13514" max="13514" width="20.7265625" style="1" customWidth="1"/>
    <col min="13515" max="13515" width="19.26953125" style="1" customWidth="1"/>
    <col min="13516" max="13516" width="10.453125" style="1" customWidth="1"/>
    <col min="13517" max="13517" width="20.26953125" style="1" customWidth="1"/>
    <col min="13518" max="13518" width="8.7265625" style="1"/>
    <col min="13519" max="13519" width="16.81640625" style="1" bestFit="1" customWidth="1"/>
    <col min="13520" max="13525" width="8.7265625" style="1"/>
    <col min="13526" max="13526" width="0" style="1" hidden="1" customWidth="1"/>
    <col min="13527" max="13528" width="8.7265625" style="1"/>
    <col min="13529" max="13536" width="0" style="1" hidden="1" customWidth="1"/>
    <col min="13537" max="13761" width="8.7265625" style="1"/>
    <col min="13762" max="13762" width="5" style="1" customWidth="1"/>
    <col min="13763" max="13763" width="2" style="1" customWidth="1"/>
    <col min="13764" max="13768" width="8.7265625" style="1"/>
    <col min="13769" max="13769" width="34.453125" style="1" customWidth="1"/>
    <col min="13770" max="13770" width="20.7265625" style="1" customWidth="1"/>
    <col min="13771" max="13771" width="19.26953125" style="1" customWidth="1"/>
    <col min="13772" max="13772" width="10.453125" style="1" customWidth="1"/>
    <col min="13773" max="13773" width="20.26953125" style="1" customWidth="1"/>
    <col min="13774" max="13774" width="8.7265625" style="1"/>
    <col min="13775" max="13775" width="16.81640625" style="1" bestFit="1" customWidth="1"/>
    <col min="13776" max="13781" width="8.7265625" style="1"/>
    <col min="13782" max="13782" width="0" style="1" hidden="1" customWidth="1"/>
    <col min="13783" max="13784" width="8.7265625" style="1"/>
    <col min="13785" max="13792" width="0" style="1" hidden="1" customWidth="1"/>
    <col min="13793" max="14017" width="8.7265625" style="1"/>
    <col min="14018" max="14018" width="5" style="1" customWidth="1"/>
    <col min="14019" max="14019" width="2" style="1" customWidth="1"/>
    <col min="14020" max="14024" width="8.7265625" style="1"/>
    <col min="14025" max="14025" width="34.453125" style="1" customWidth="1"/>
    <col min="14026" max="14026" width="20.7265625" style="1" customWidth="1"/>
    <col min="14027" max="14027" width="19.26953125" style="1" customWidth="1"/>
    <col min="14028" max="14028" width="10.453125" style="1" customWidth="1"/>
    <col min="14029" max="14029" width="20.26953125" style="1" customWidth="1"/>
    <col min="14030" max="14030" width="8.7265625" style="1"/>
    <col min="14031" max="14031" width="16.81640625" style="1" bestFit="1" customWidth="1"/>
    <col min="14032" max="14037" width="8.7265625" style="1"/>
    <col min="14038" max="14038" width="0" style="1" hidden="1" customWidth="1"/>
    <col min="14039" max="14040" width="8.7265625" style="1"/>
    <col min="14041" max="14048" width="0" style="1" hidden="1" customWidth="1"/>
    <col min="14049" max="14273" width="8.7265625" style="1"/>
    <col min="14274" max="14274" width="5" style="1" customWidth="1"/>
    <col min="14275" max="14275" width="2" style="1" customWidth="1"/>
    <col min="14276" max="14280" width="8.7265625" style="1"/>
    <col min="14281" max="14281" width="34.453125" style="1" customWidth="1"/>
    <col min="14282" max="14282" width="20.7265625" style="1" customWidth="1"/>
    <col min="14283" max="14283" width="19.26953125" style="1" customWidth="1"/>
    <col min="14284" max="14284" width="10.453125" style="1" customWidth="1"/>
    <col min="14285" max="14285" width="20.26953125" style="1" customWidth="1"/>
    <col min="14286" max="14286" width="8.7265625" style="1"/>
    <col min="14287" max="14287" width="16.81640625" style="1" bestFit="1" customWidth="1"/>
    <col min="14288" max="14293" width="8.7265625" style="1"/>
    <col min="14294" max="14294" width="0" style="1" hidden="1" customWidth="1"/>
    <col min="14295" max="14296" width="8.7265625" style="1"/>
    <col min="14297" max="14304" width="0" style="1" hidden="1" customWidth="1"/>
    <col min="14305" max="14529" width="8.7265625" style="1"/>
    <col min="14530" max="14530" width="5" style="1" customWidth="1"/>
    <col min="14531" max="14531" width="2" style="1" customWidth="1"/>
    <col min="14532" max="14536" width="8.7265625" style="1"/>
    <col min="14537" max="14537" width="34.453125" style="1" customWidth="1"/>
    <col min="14538" max="14538" width="20.7265625" style="1" customWidth="1"/>
    <col min="14539" max="14539" width="19.26953125" style="1" customWidth="1"/>
    <col min="14540" max="14540" width="10.453125" style="1" customWidth="1"/>
    <col min="14541" max="14541" width="20.26953125" style="1" customWidth="1"/>
    <col min="14542" max="14542" width="8.7265625" style="1"/>
    <col min="14543" max="14543" width="16.81640625" style="1" bestFit="1" customWidth="1"/>
    <col min="14544" max="14549" width="8.7265625" style="1"/>
    <col min="14550" max="14550" width="0" style="1" hidden="1" customWidth="1"/>
    <col min="14551" max="14552" width="8.7265625" style="1"/>
    <col min="14553" max="14560" width="0" style="1" hidden="1" customWidth="1"/>
    <col min="14561" max="14785" width="8.7265625" style="1"/>
    <col min="14786" max="14786" width="5" style="1" customWidth="1"/>
    <col min="14787" max="14787" width="2" style="1" customWidth="1"/>
    <col min="14788" max="14792" width="8.7265625" style="1"/>
    <col min="14793" max="14793" width="34.453125" style="1" customWidth="1"/>
    <col min="14794" max="14794" width="20.7265625" style="1" customWidth="1"/>
    <col min="14795" max="14795" width="19.26953125" style="1" customWidth="1"/>
    <col min="14796" max="14796" width="10.453125" style="1" customWidth="1"/>
    <col min="14797" max="14797" width="20.26953125" style="1" customWidth="1"/>
    <col min="14798" max="14798" width="8.7265625" style="1"/>
    <col min="14799" max="14799" width="16.81640625" style="1" bestFit="1" customWidth="1"/>
    <col min="14800" max="14805" width="8.7265625" style="1"/>
    <col min="14806" max="14806" width="0" style="1" hidden="1" customWidth="1"/>
    <col min="14807" max="14808" width="8.7265625" style="1"/>
    <col min="14809" max="14816" width="0" style="1" hidden="1" customWidth="1"/>
    <col min="14817" max="15041" width="8.7265625" style="1"/>
    <col min="15042" max="15042" width="5" style="1" customWidth="1"/>
    <col min="15043" max="15043" width="2" style="1" customWidth="1"/>
    <col min="15044" max="15048" width="8.7265625" style="1"/>
    <col min="15049" max="15049" width="34.453125" style="1" customWidth="1"/>
    <col min="15050" max="15050" width="20.7265625" style="1" customWidth="1"/>
    <col min="15051" max="15051" width="19.26953125" style="1" customWidth="1"/>
    <col min="15052" max="15052" width="10.453125" style="1" customWidth="1"/>
    <col min="15053" max="15053" width="20.26953125" style="1" customWidth="1"/>
    <col min="15054" max="15054" width="8.7265625" style="1"/>
    <col min="15055" max="15055" width="16.81640625" style="1" bestFit="1" customWidth="1"/>
    <col min="15056" max="15061" width="8.7265625" style="1"/>
    <col min="15062" max="15062" width="0" style="1" hidden="1" customWidth="1"/>
    <col min="15063" max="15064" width="8.7265625" style="1"/>
    <col min="15065" max="15072" width="0" style="1" hidden="1" customWidth="1"/>
    <col min="15073" max="15297" width="8.7265625" style="1"/>
    <col min="15298" max="15298" width="5" style="1" customWidth="1"/>
    <col min="15299" max="15299" width="2" style="1" customWidth="1"/>
    <col min="15300" max="15304" width="8.7265625" style="1"/>
    <col min="15305" max="15305" width="34.453125" style="1" customWidth="1"/>
    <col min="15306" max="15306" width="20.7265625" style="1" customWidth="1"/>
    <col min="15307" max="15307" width="19.26953125" style="1" customWidth="1"/>
    <col min="15308" max="15308" width="10.453125" style="1" customWidth="1"/>
    <col min="15309" max="15309" width="20.26953125" style="1" customWidth="1"/>
    <col min="15310" max="15310" width="8.7265625" style="1"/>
    <col min="15311" max="15311" width="16.81640625" style="1" bestFit="1" customWidth="1"/>
    <col min="15312" max="15317" width="8.7265625" style="1"/>
    <col min="15318" max="15318" width="0" style="1" hidden="1" customWidth="1"/>
    <col min="15319" max="15320" width="8.7265625" style="1"/>
    <col min="15321" max="15328" width="0" style="1" hidden="1" customWidth="1"/>
    <col min="15329" max="15553" width="8.7265625" style="1"/>
    <col min="15554" max="15554" width="5" style="1" customWidth="1"/>
    <col min="15555" max="15555" width="2" style="1" customWidth="1"/>
    <col min="15556" max="15560" width="8.7265625" style="1"/>
    <col min="15561" max="15561" width="34.453125" style="1" customWidth="1"/>
    <col min="15562" max="15562" width="20.7265625" style="1" customWidth="1"/>
    <col min="15563" max="15563" width="19.26953125" style="1" customWidth="1"/>
    <col min="15564" max="15564" width="10.453125" style="1" customWidth="1"/>
    <col min="15565" max="15565" width="20.26953125" style="1" customWidth="1"/>
    <col min="15566" max="15566" width="8.7265625" style="1"/>
    <col min="15567" max="15567" width="16.81640625" style="1" bestFit="1" customWidth="1"/>
    <col min="15568" max="15573" width="8.7265625" style="1"/>
    <col min="15574" max="15574" width="0" style="1" hidden="1" customWidth="1"/>
    <col min="15575" max="15576" width="8.7265625" style="1"/>
    <col min="15577" max="15584" width="0" style="1" hidden="1" customWidth="1"/>
    <col min="15585" max="15809" width="8.7265625" style="1"/>
    <col min="15810" max="15810" width="5" style="1" customWidth="1"/>
    <col min="15811" max="15811" width="2" style="1" customWidth="1"/>
    <col min="15812" max="15816" width="8.7265625" style="1"/>
    <col min="15817" max="15817" width="34.453125" style="1" customWidth="1"/>
    <col min="15818" max="15818" width="20.7265625" style="1" customWidth="1"/>
    <col min="15819" max="15819" width="19.26953125" style="1" customWidth="1"/>
    <col min="15820" max="15820" width="10.453125" style="1" customWidth="1"/>
    <col min="15821" max="15821" width="20.26953125" style="1" customWidth="1"/>
    <col min="15822" max="15822" width="8.7265625" style="1"/>
    <col min="15823" max="15823" width="16.81640625" style="1" bestFit="1" customWidth="1"/>
    <col min="15824" max="15829" width="8.7265625" style="1"/>
    <col min="15830" max="15830" width="0" style="1" hidden="1" customWidth="1"/>
    <col min="15831" max="15832" width="8.7265625" style="1"/>
    <col min="15833" max="15840" width="0" style="1" hidden="1" customWidth="1"/>
    <col min="15841" max="16065" width="8.7265625" style="1"/>
    <col min="16066" max="16066" width="5" style="1" customWidth="1"/>
    <col min="16067" max="16067" width="2" style="1" customWidth="1"/>
    <col min="16068" max="16072" width="8.7265625" style="1"/>
    <col min="16073" max="16073" width="34.453125" style="1" customWidth="1"/>
    <col min="16074" max="16074" width="20.7265625" style="1" customWidth="1"/>
    <col min="16075" max="16075" width="19.26953125" style="1" customWidth="1"/>
    <col min="16076" max="16076" width="10.453125" style="1" customWidth="1"/>
    <col min="16077" max="16077" width="20.26953125" style="1" customWidth="1"/>
    <col min="16078" max="16078" width="8.7265625" style="1"/>
    <col min="16079" max="16079" width="16.81640625" style="1" bestFit="1" customWidth="1"/>
    <col min="16080" max="16085" width="8.7265625" style="1"/>
    <col min="16086" max="16086" width="0" style="1" hidden="1" customWidth="1"/>
    <col min="16087" max="16088" width="8.7265625" style="1"/>
    <col min="16089" max="16096" width="0" style="1" hidden="1" customWidth="1"/>
    <col min="16097" max="16384" width="8.7265625" style="1"/>
  </cols>
  <sheetData>
    <row r="1" spans="1:12" ht="18.5" x14ac:dyDescent="0.45">
      <c r="A1" s="679" t="s">
        <v>148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</row>
    <row r="2" spans="1:12" x14ac:dyDescent="0.35">
      <c r="A2" s="755" t="s">
        <v>149</v>
      </c>
      <c r="B2" s="755"/>
      <c r="C2" s="755"/>
      <c r="D2" s="755"/>
      <c r="E2" s="755"/>
      <c r="F2" s="755"/>
      <c r="G2" s="755"/>
      <c r="H2" s="755"/>
      <c r="I2" s="755"/>
      <c r="J2" s="755"/>
      <c r="K2" s="755"/>
      <c r="L2" s="755"/>
    </row>
    <row r="3" spans="1:12" x14ac:dyDescent="0.35">
      <c r="A3" s="755" t="s">
        <v>0</v>
      </c>
      <c r="B3" s="755"/>
      <c r="C3" s="755"/>
      <c r="D3" s="755"/>
      <c r="E3" s="755"/>
      <c r="F3" s="755"/>
      <c r="G3" s="755"/>
      <c r="H3" s="755"/>
      <c r="I3" s="755"/>
      <c r="J3" s="755"/>
      <c r="K3" s="755"/>
      <c r="L3" s="755"/>
    </row>
    <row r="4" spans="1:12" x14ac:dyDescent="0.35">
      <c r="A4" s="755" t="s">
        <v>1</v>
      </c>
      <c r="B4" s="755"/>
      <c r="C4" s="755"/>
      <c r="D4" s="755"/>
      <c r="E4" s="755"/>
      <c r="F4" s="755"/>
      <c r="G4" s="755"/>
      <c r="H4" s="755"/>
      <c r="I4" s="755"/>
      <c r="J4" s="755"/>
      <c r="K4" s="755"/>
      <c r="L4" s="755"/>
    </row>
    <row r="5" spans="1:12" x14ac:dyDescent="0.35">
      <c r="A5" s="755" t="e">
        <f>#REF!</f>
        <v>#REF!</v>
      </c>
      <c r="B5" s="755"/>
      <c r="C5" s="755"/>
      <c r="D5" s="755"/>
      <c r="E5" s="755"/>
      <c r="F5" s="755"/>
      <c r="G5" s="755"/>
      <c r="H5" s="755"/>
      <c r="I5" s="755"/>
      <c r="J5" s="755"/>
      <c r="K5" s="755"/>
      <c r="L5" s="755"/>
    </row>
    <row r="6" spans="1:12" ht="7.5" customHeight="1" x14ac:dyDescent="0.35">
      <c r="A6" s="755"/>
      <c r="B6" s="755"/>
      <c r="C6" s="755"/>
      <c r="D6" s="755"/>
      <c r="E6" s="755"/>
      <c r="F6" s="755"/>
      <c r="G6" s="755"/>
      <c r="H6" s="755"/>
      <c r="I6" s="755"/>
      <c r="J6" s="755"/>
      <c r="K6" s="755"/>
      <c r="L6" s="755"/>
    </row>
    <row r="7" spans="1:12" s="169" customFormat="1" x14ac:dyDescent="0.35">
      <c r="A7" s="764" t="s">
        <v>26</v>
      </c>
      <c r="B7" s="766" t="s">
        <v>150</v>
      </c>
      <c r="C7" s="766"/>
      <c r="D7" s="766"/>
      <c r="E7" s="766"/>
      <c r="F7" s="766"/>
      <c r="G7" s="766"/>
      <c r="H7" s="767"/>
      <c r="I7" s="168" t="s">
        <v>151</v>
      </c>
      <c r="J7" s="770" t="s">
        <v>152</v>
      </c>
      <c r="K7" s="764" t="s">
        <v>11</v>
      </c>
      <c r="L7" s="770" t="s">
        <v>33</v>
      </c>
    </row>
    <row r="8" spans="1:12" s="169" customFormat="1" x14ac:dyDescent="0.35">
      <c r="A8" s="765"/>
      <c r="B8" s="768"/>
      <c r="C8" s="768"/>
      <c r="D8" s="768"/>
      <c r="E8" s="768"/>
      <c r="F8" s="768"/>
      <c r="G8" s="768"/>
      <c r="H8" s="769"/>
      <c r="I8" s="170" t="s">
        <v>153</v>
      </c>
      <c r="J8" s="771"/>
      <c r="K8" s="765"/>
      <c r="L8" s="771"/>
    </row>
    <row r="9" spans="1:12" ht="3.75" customHeight="1" x14ac:dyDescent="0.35">
      <c r="A9" s="171"/>
      <c r="B9" s="172"/>
      <c r="C9" s="172"/>
      <c r="D9" s="172"/>
      <c r="E9" s="172"/>
      <c r="F9" s="172"/>
      <c r="G9" s="172"/>
      <c r="H9" s="173"/>
      <c r="I9" s="174"/>
      <c r="J9" s="175"/>
      <c r="K9" s="176"/>
      <c r="L9" s="177"/>
    </row>
    <row r="10" spans="1:12" s="178" customFormat="1" ht="30" customHeight="1" x14ac:dyDescent="0.35">
      <c r="A10" s="272" t="s">
        <v>154</v>
      </c>
      <c r="B10" s="273" t="s">
        <v>2</v>
      </c>
      <c r="C10" s="274"/>
      <c r="D10" s="274"/>
      <c r="E10" s="274"/>
      <c r="F10" s="274"/>
      <c r="G10" s="274"/>
      <c r="H10" s="275"/>
      <c r="I10" s="276" t="e">
        <f>#REF!</f>
        <v>#REF!</v>
      </c>
      <c r="J10" s="277" t="e">
        <f>#REF!</f>
        <v>#REF!</v>
      </c>
      <c r="K10" s="278" t="e">
        <f>J10/I10*100</f>
        <v>#REF!</v>
      </c>
      <c r="L10" s="276" t="e">
        <f>I10-J10</f>
        <v>#REF!</v>
      </c>
    </row>
    <row r="11" spans="1:12" ht="6" customHeight="1" x14ac:dyDescent="0.35">
      <c r="A11" s="271"/>
      <c r="B11" s="179"/>
      <c r="C11" s="172"/>
      <c r="D11" s="172"/>
      <c r="E11" s="172"/>
      <c r="F11" s="172"/>
      <c r="G11" s="172"/>
      <c r="H11" s="173"/>
      <c r="I11" s="174"/>
      <c r="J11" s="180"/>
      <c r="K11" s="181"/>
      <c r="L11" s="174"/>
    </row>
    <row r="12" spans="1:12" ht="30" customHeight="1" x14ac:dyDescent="0.35">
      <c r="A12" s="279" t="s">
        <v>155</v>
      </c>
      <c r="B12" s="280" t="s">
        <v>3</v>
      </c>
      <c r="C12" s="281"/>
      <c r="D12" s="281"/>
      <c r="E12" s="281"/>
      <c r="F12" s="281"/>
      <c r="G12" s="281"/>
      <c r="H12" s="282"/>
      <c r="I12" s="283" t="e">
        <f>I13+I26+I38+I49+I54+I58+I34+I63+I68</f>
        <v>#REF!</v>
      </c>
      <c r="J12" s="283" t="e">
        <f>J13+J26+J34+J38+J49+J54+J58+J63+J68</f>
        <v>#REF!</v>
      </c>
      <c r="K12" s="284" t="e">
        <f>J12/I12*100</f>
        <v>#REF!</v>
      </c>
      <c r="L12" s="283" t="e">
        <f>L13+L26+L34+L38+L49+L54+L58+L34+L63+L68</f>
        <v>#REF!</v>
      </c>
    </row>
    <row r="13" spans="1:12" s="182" customFormat="1" ht="24" customHeight="1" x14ac:dyDescent="0.35">
      <c r="A13" s="285" t="s">
        <v>18</v>
      </c>
      <c r="B13" s="286" t="e">
        <f>#REF!</f>
        <v>#REF!</v>
      </c>
      <c r="C13" s="287"/>
      <c r="D13" s="287"/>
      <c r="E13" s="287"/>
      <c r="F13" s="287"/>
      <c r="G13" s="287"/>
      <c r="H13" s="288"/>
      <c r="I13" s="289" t="e">
        <f>SUM(I14:I24)</f>
        <v>#REF!</v>
      </c>
      <c r="J13" s="290" t="e">
        <f>SUM(J14:J24)</f>
        <v>#REF!</v>
      </c>
      <c r="K13" s="291" t="e">
        <f>J13/I13*100</f>
        <v>#REF!</v>
      </c>
      <c r="L13" s="289" t="e">
        <f t="shared" ref="L13:L24" si="0">I13-J13</f>
        <v>#REF!</v>
      </c>
    </row>
    <row r="14" spans="1:12" s="182" customFormat="1" hidden="1" x14ac:dyDescent="0.35">
      <c r="A14" s="183">
        <v>1</v>
      </c>
      <c r="B14" s="184"/>
      <c r="C14" s="185" t="e">
        <f>#REF!</f>
        <v>#REF!</v>
      </c>
      <c r="D14" s="185"/>
      <c r="E14" s="185"/>
      <c r="F14" s="185"/>
      <c r="G14" s="185"/>
      <c r="H14" s="186"/>
      <c r="I14" s="187" t="e">
        <f>#REF!</f>
        <v>#REF!</v>
      </c>
      <c r="J14" s="187" t="e">
        <f>#REF!</f>
        <v>#REF!</v>
      </c>
      <c r="K14" s="188" t="e">
        <f>J14/I14*100</f>
        <v>#REF!</v>
      </c>
      <c r="L14" s="187" t="e">
        <f t="shared" si="0"/>
        <v>#REF!</v>
      </c>
    </row>
    <row r="15" spans="1:12" s="182" customFormat="1" hidden="1" x14ac:dyDescent="0.35">
      <c r="A15" s="183">
        <v>2</v>
      </c>
      <c r="B15" s="184"/>
      <c r="C15" s="185" t="e">
        <f>#REF!</f>
        <v>#REF!</v>
      </c>
      <c r="D15" s="185"/>
      <c r="E15" s="185"/>
      <c r="F15" s="185"/>
      <c r="G15" s="185"/>
      <c r="H15" s="186"/>
      <c r="I15" s="187" t="e">
        <f>#REF!</f>
        <v>#REF!</v>
      </c>
      <c r="J15" s="187" t="e">
        <f>#REF!</f>
        <v>#REF!</v>
      </c>
      <c r="K15" s="188" t="e">
        <f t="shared" ref="K15:K23" si="1">J15/I15*100</f>
        <v>#REF!</v>
      </c>
      <c r="L15" s="187" t="e">
        <f t="shared" si="0"/>
        <v>#REF!</v>
      </c>
    </row>
    <row r="16" spans="1:12" s="182" customFormat="1" hidden="1" x14ac:dyDescent="0.35">
      <c r="A16" s="183">
        <v>3</v>
      </c>
      <c r="B16" s="184"/>
      <c r="C16" s="185" t="e">
        <f>#REF!</f>
        <v>#REF!</v>
      </c>
      <c r="D16" s="185"/>
      <c r="E16" s="185"/>
      <c r="F16" s="185"/>
      <c r="G16" s="185"/>
      <c r="H16" s="186"/>
      <c r="I16" s="187" t="e">
        <f>#REF!</f>
        <v>#REF!</v>
      </c>
      <c r="J16" s="187" t="e">
        <f>#REF!</f>
        <v>#REF!</v>
      </c>
      <c r="K16" s="188" t="e">
        <f t="shared" si="1"/>
        <v>#REF!</v>
      </c>
      <c r="L16" s="187"/>
    </row>
    <row r="17" spans="1:12" s="182" customFormat="1" hidden="1" x14ac:dyDescent="0.35">
      <c r="A17" s="183">
        <v>4</v>
      </c>
      <c r="B17" s="184"/>
      <c r="C17" s="185" t="e">
        <f>#REF!</f>
        <v>#REF!</v>
      </c>
      <c r="D17" s="185"/>
      <c r="E17" s="185"/>
      <c r="F17" s="185"/>
      <c r="G17" s="185"/>
      <c r="H17" s="186"/>
      <c r="I17" s="187" t="e">
        <f>#REF!</f>
        <v>#REF!</v>
      </c>
      <c r="J17" s="187" t="e">
        <f>#REF!</f>
        <v>#REF!</v>
      </c>
      <c r="K17" s="188" t="e">
        <f t="shared" si="1"/>
        <v>#REF!</v>
      </c>
      <c r="L17" s="187" t="e">
        <f t="shared" si="0"/>
        <v>#REF!</v>
      </c>
    </row>
    <row r="18" spans="1:12" s="182" customFormat="1" hidden="1" x14ac:dyDescent="0.35">
      <c r="A18" s="183">
        <v>5</v>
      </c>
      <c r="B18" s="184"/>
      <c r="C18" s="185" t="e">
        <f>#REF!</f>
        <v>#REF!</v>
      </c>
      <c r="D18" s="185"/>
      <c r="E18" s="185"/>
      <c r="F18" s="185"/>
      <c r="G18" s="185"/>
      <c r="H18" s="186"/>
      <c r="I18" s="187" t="e">
        <f>#REF!</f>
        <v>#REF!</v>
      </c>
      <c r="J18" s="187" t="e">
        <f>#REF!</f>
        <v>#REF!</v>
      </c>
      <c r="K18" s="188" t="e">
        <f t="shared" si="1"/>
        <v>#REF!</v>
      </c>
      <c r="L18" s="187" t="e">
        <f t="shared" si="0"/>
        <v>#REF!</v>
      </c>
    </row>
    <row r="19" spans="1:12" s="182" customFormat="1" hidden="1" x14ac:dyDescent="0.35">
      <c r="A19" s="183">
        <v>6</v>
      </c>
      <c r="B19" s="184"/>
      <c r="C19" s="185" t="e">
        <f>#REF!</f>
        <v>#REF!</v>
      </c>
      <c r="D19" s="185"/>
      <c r="E19" s="185"/>
      <c r="F19" s="185"/>
      <c r="G19" s="185"/>
      <c r="H19" s="186"/>
      <c r="I19" s="187" t="e">
        <f>#REF!</f>
        <v>#REF!</v>
      </c>
      <c r="J19" s="187" t="e">
        <f>#REF!</f>
        <v>#REF!</v>
      </c>
      <c r="K19" s="188" t="e">
        <f t="shared" si="1"/>
        <v>#REF!</v>
      </c>
      <c r="L19" s="187" t="e">
        <f t="shared" si="0"/>
        <v>#REF!</v>
      </c>
    </row>
    <row r="20" spans="1:12" s="182" customFormat="1" ht="15" hidden="1" customHeight="1" x14ac:dyDescent="0.35">
      <c r="A20" s="183">
        <v>7</v>
      </c>
      <c r="B20" s="184"/>
      <c r="C20" s="185" t="e">
        <f>#REF!</f>
        <v>#REF!</v>
      </c>
      <c r="D20" s="189"/>
      <c r="E20" s="189"/>
      <c r="F20" s="189"/>
      <c r="G20" s="189"/>
      <c r="H20" s="190"/>
      <c r="I20" s="187" t="e">
        <f>#REF!</f>
        <v>#REF!</v>
      </c>
      <c r="J20" s="187" t="e">
        <f>#REF!</f>
        <v>#REF!</v>
      </c>
      <c r="K20" s="188" t="e">
        <f t="shared" si="1"/>
        <v>#REF!</v>
      </c>
      <c r="L20" s="187" t="e">
        <f t="shared" si="0"/>
        <v>#REF!</v>
      </c>
    </row>
    <row r="21" spans="1:12" s="182" customFormat="1" hidden="1" x14ac:dyDescent="0.35">
      <c r="A21" s="183">
        <v>8</v>
      </c>
      <c r="B21" s="184"/>
      <c r="C21" s="185" t="e">
        <f>#REF!</f>
        <v>#REF!</v>
      </c>
      <c r="D21" s="438"/>
      <c r="E21" s="438"/>
      <c r="F21" s="438"/>
      <c r="G21" s="438"/>
      <c r="H21" s="439"/>
      <c r="I21" s="187" t="e">
        <f>#REF!</f>
        <v>#REF!</v>
      </c>
      <c r="J21" s="187" t="e">
        <f>#REF!</f>
        <v>#REF!</v>
      </c>
      <c r="K21" s="188" t="e">
        <f t="shared" si="1"/>
        <v>#REF!</v>
      </c>
      <c r="L21" s="187" t="e">
        <f t="shared" si="0"/>
        <v>#REF!</v>
      </c>
    </row>
    <row r="22" spans="1:12" s="182" customFormat="1" ht="15" hidden="1" customHeight="1" x14ac:dyDescent="0.35">
      <c r="A22" s="183">
        <v>9</v>
      </c>
      <c r="B22" s="184"/>
      <c r="C22" s="185" t="e">
        <f>#REF!</f>
        <v>#REF!</v>
      </c>
      <c r="D22" s="189"/>
      <c r="E22" s="189"/>
      <c r="F22" s="189"/>
      <c r="G22" s="189"/>
      <c r="H22" s="190"/>
      <c r="I22" s="187" t="e">
        <f>#REF!</f>
        <v>#REF!</v>
      </c>
      <c r="J22" s="187" t="e">
        <f>#REF!</f>
        <v>#REF!</v>
      </c>
      <c r="K22" s="188" t="e">
        <f t="shared" si="1"/>
        <v>#REF!</v>
      </c>
      <c r="L22" s="187" t="e">
        <f t="shared" si="0"/>
        <v>#REF!</v>
      </c>
    </row>
    <row r="23" spans="1:12" s="182" customFormat="1" ht="15" hidden="1" customHeight="1" x14ac:dyDescent="0.35">
      <c r="A23" s="183">
        <v>10</v>
      </c>
      <c r="B23" s="184"/>
      <c r="C23" s="185" t="e">
        <f>#REF!</f>
        <v>#REF!</v>
      </c>
      <c r="D23" s="189"/>
      <c r="E23" s="189"/>
      <c r="F23" s="189"/>
      <c r="G23" s="189"/>
      <c r="H23" s="190"/>
      <c r="I23" s="187" t="e">
        <f>#REF!</f>
        <v>#REF!</v>
      </c>
      <c r="J23" s="187" t="e">
        <f>#REF!</f>
        <v>#REF!</v>
      </c>
      <c r="K23" s="188" t="e">
        <f t="shared" si="1"/>
        <v>#REF!</v>
      </c>
      <c r="L23" s="187" t="e">
        <f t="shared" si="0"/>
        <v>#REF!</v>
      </c>
    </row>
    <row r="24" spans="1:12" s="182" customFormat="1" ht="15" hidden="1" customHeight="1" x14ac:dyDescent="0.35">
      <c r="A24" s="183">
        <v>11</v>
      </c>
      <c r="B24" s="184"/>
      <c r="C24" s="185" t="e">
        <f>#REF!</f>
        <v>#REF!</v>
      </c>
      <c r="D24" s="189"/>
      <c r="E24" s="189"/>
      <c r="F24" s="189"/>
      <c r="G24" s="189"/>
      <c r="H24" s="190"/>
      <c r="I24" s="187" t="e">
        <f>#REF!</f>
        <v>#REF!</v>
      </c>
      <c r="J24" s="187" t="e">
        <f>#REF!</f>
        <v>#REF!</v>
      </c>
      <c r="K24" s="188" t="e">
        <f>J24/I24*100</f>
        <v>#REF!</v>
      </c>
      <c r="L24" s="187" t="e">
        <f t="shared" si="0"/>
        <v>#REF!</v>
      </c>
    </row>
    <row r="25" spans="1:12" s="182" customFormat="1" ht="7.5" hidden="1" customHeight="1" x14ac:dyDescent="0.35">
      <c r="A25" s="183"/>
      <c r="B25" s="185"/>
      <c r="C25" s="193"/>
      <c r="D25" s="193"/>
      <c r="E25" s="193"/>
      <c r="F25" s="193"/>
      <c r="G25" s="193"/>
      <c r="H25" s="194"/>
      <c r="I25" s="187"/>
      <c r="J25" s="195"/>
      <c r="K25" s="196"/>
      <c r="L25" s="187"/>
    </row>
    <row r="26" spans="1:12" s="182" customFormat="1" ht="24" customHeight="1" x14ac:dyDescent="0.35">
      <c r="A26" s="285" t="s">
        <v>12</v>
      </c>
      <c r="B26" s="286" t="e">
        <f>#REF!</f>
        <v>#REF!</v>
      </c>
      <c r="C26" s="287"/>
      <c r="D26" s="287"/>
      <c r="E26" s="287"/>
      <c r="F26" s="287"/>
      <c r="G26" s="287"/>
      <c r="H26" s="288"/>
      <c r="I26" s="289" t="e">
        <f>SUM(I27:I32)</f>
        <v>#REF!</v>
      </c>
      <c r="J26" s="290" t="e">
        <f>SUM(J27:J32)</f>
        <v>#REF!</v>
      </c>
      <c r="K26" s="291" t="e">
        <f>J26/I26*100</f>
        <v>#REF!</v>
      </c>
      <c r="L26" s="289" t="e">
        <f>I26-J26</f>
        <v>#REF!</v>
      </c>
    </row>
    <row r="27" spans="1:12" s="182" customFormat="1" hidden="1" x14ac:dyDescent="0.35">
      <c r="A27" s="183">
        <v>12</v>
      </c>
      <c r="B27" s="184"/>
      <c r="C27" s="185" t="e">
        <f>#REF!</f>
        <v>#REF!</v>
      </c>
      <c r="D27" s="185"/>
      <c r="E27" s="185"/>
      <c r="F27" s="185"/>
      <c r="G27" s="185"/>
      <c r="H27" s="186"/>
      <c r="I27" s="187" t="e">
        <f>#REF!</f>
        <v>#REF!</v>
      </c>
      <c r="J27" s="187" t="e">
        <f>#REF!</f>
        <v>#REF!</v>
      </c>
      <c r="K27" s="188" t="e">
        <f>J27/I27*100</f>
        <v>#REF!</v>
      </c>
      <c r="L27" s="187" t="e">
        <f t="shared" ref="L27:L32" si="2">I27-J27</f>
        <v>#REF!</v>
      </c>
    </row>
    <row r="28" spans="1:12" s="182" customFormat="1" hidden="1" x14ac:dyDescent="0.35">
      <c r="A28" s="183">
        <v>13</v>
      </c>
      <c r="B28" s="184"/>
      <c r="C28" s="185" t="e">
        <f>#REF!</f>
        <v>#REF!</v>
      </c>
      <c r="D28" s="185"/>
      <c r="E28" s="185"/>
      <c r="F28" s="185"/>
      <c r="G28" s="185"/>
      <c r="H28" s="186"/>
      <c r="I28" s="187" t="e">
        <f>#REF!</f>
        <v>#REF!</v>
      </c>
      <c r="J28" s="187" t="e">
        <f>#REF!</f>
        <v>#REF!</v>
      </c>
      <c r="K28" s="188" t="e">
        <f t="shared" ref="K28:K32" si="3">J28/I28*100</f>
        <v>#REF!</v>
      </c>
      <c r="L28" s="187" t="e">
        <f t="shared" si="2"/>
        <v>#REF!</v>
      </c>
    </row>
    <row r="29" spans="1:12" s="182" customFormat="1" hidden="1" x14ac:dyDescent="0.35">
      <c r="A29" s="183">
        <v>14</v>
      </c>
      <c r="B29" s="184"/>
      <c r="C29" s="185" t="e">
        <f>#REF!</f>
        <v>#REF!</v>
      </c>
      <c r="D29" s="185"/>
      <c r="E29" s="185"/>
      <c r="F29" s="185"/>
      <c r="G29" s="185"/>
      <c r="H29" s="186"/>
      <c r="I29" s="187" t="e">
        <f>#REF!</f>
        <v>#REF!</v>
      </c>
      <c r="J29" s="187" t="e">
        <f>#REF!</f>
        <v>#REF!</v>
      </c>
      <c r="K29" s="188" t="e">
        <f t="shared" si="3"/>
        <v>#REF!</v>
      </c>
      <c r="L29" s="187" t="e">
        <f t="shared" si="2"/>
        <v>#REF!</v>
      </c>
    </row>
    <row r="30" spans="1:12" s="182" customFormat="1" hidden="1" x14ac:dyDescent="0.35">
      <c r="A30" s="183">
        <v>15</v>
      </c>
      <c r="B30" s="184"/>
      <c r="C30" s="185" t="e">
        <f>#REF!</f>
        <v>#REF!</v>
      </c>
      <c r="D30" s="185"/>
      <c r="E30" s="185"/>
      <c r="F30" s="185"/>
      <c r="G30" s="185"/>
      <c r="H30" s="186"/>
      <c r="I30" s="187" t="e">
        <f>#REF!</f>
        <v>#REF!</v>
      </c>
      <c r="J30" s="187" t="e">
        <f>#REF!</f>
        <v>#REF!</v>
      </c>
      <c r="K30" s="188">
        <v>0</v>
      </c>
      <c r="L30" s="187" t="e">
        <f t="shared" si="2"/>
        <v>#REF!</v>
      </c>
    </row>
    <row r="31" spans="1:12" s="182" customFormat="1" hidden="1" x14ac:dyDescent="0.35">
      <c r="A31" s="183">
        <v>16</v>
      </c>
      <c r="B31" s="184"/>
      <c r="C31" s="185" t="e">
        <f>#REF!</f>
        <v>#REF!</v>
      </c>
      <c r="D31" s="185"/>
      <c r="E31" s="185"/>
      <c r="F31" s="185"/>
      <c r="G31" s="185"/>
      <c r="H31" s="186"/>
      <c r="I31" s="187" t="e">
        <f>#REF!</f>
        <v>#REF!</v>
      </c>
      <c r="J31" s="187" t="e">
        <f>#REF!</f>
        <v>#REF!</v>
      </c>
      <c r="K31" s="188" t="e">
        <f t="shared" si="3"/>
        <v>#REF!</v>
      </c>
      <c r="L31" s="187" t="e">
        <f t="shared" si="2"/>
        <v>#REF!</v>
      </c>
    </row>
    <row r="32" spans="1:12" s="182" customFormat="1" hidden="1" x14ac:dyDescent="0.35">
      <c r="A32" s="183">
        <v>17</v>
      </c>
      <c r="B32" s="184"/>
      <c r="C32" s="185" t="e">
        <f>#REF!</f>
        <v>#REF!</v>
      </c>
      <c r="D32" s="185"/>
      <c r="E32" s="185"/>
      <c r="F32" s="185"/>
      <c r="G32" s="185"/>
      <c r="H32" s="186"/>
      <c r="I32" s="187" t="e">
        <f>#REF!</f>
        <v>#REF!</v>
      </c>
      <c r="J32" s="187" t="e">
        <f>#REF!</f>
        <v>#REF!</v>
      </c>
      <c r="K32" s="188" t="e">
        <f t="shared" si="3"/>
        <v>#REF!</v>
      </c>
      <c r="L32" s="187" t="e">
        <f t="shared" si="2"/>
        <v>#REF!</v>
      </c>
    </row>
    <row r="33" spans="1:12" s="182" customFormat="1" ht="5.25" hidden="1" customHeight="1" thickBot="1" x14ac:dyDescent="0.4">
      <c r="A33" s="366"/>
      <c r="B33" s="372"/>
      <c r="C33" s="367"/>
      <c r="D33" s="367"/>
      <c r="E33" s="367"/>
      <c r="F33" s="367"/>
      <c r="G33" s="367"/>
      <c r="H33" s="368"/>
      <c r="I33" s="369">
        <f>'[1]LAPORAN BULANAN ADPEM'!P67</f>
        <v>0</v>
      </c>
      <c r="J33" s="370"/>
      <c r="K33" s="371"/>
      <c r="L33" s="369"/>
    </row>
    <row r="34" spans="1:12" s="182" customFormat="1" ht="28" customHeight="1" x14ac:dyDescent="0.35">
      <c r="A34" s="373" t="s">
        <v>17</v>
      </c>
      <c r="B34" s="374" t="e">
        <f>#REF!</f>
        <v>#REF!</v>
      </c>
      <c r="C34" s="375"/>
      <c r="D34" s="375"/>
      <c r="E34" s="375"/>
      <c r="F34" s="375"/>
      <c r="G34" s="375"/>
      <c r="H34" s="376"/>
      <c r="I34" s="377" t="e">
        <f>SUM(I35:I36)</f>
        <v>#REF!</v>
      </c>
      <c r="J34" s="378" t="e">
        <f>SUM(J35:J36)</f>
        <v>#REF!</v>
      </c>
      <c r="K34" s="379" t="e">
        <f>J34/I34*100</f>
        <v>#REF!</v>
      </c>
      <c r="L34" s="377" t="e">
        <f>I34-J34</f>
        <v>#REF!</v>
      </c>
    </row>
    <row r="35" spans="1:12" s="182" customFormat="1" hidden="1" x14ac:dyDescent="0.35">
      <c r="A35" s="183">
        <v>18</v>
      </c>
      <c r="B35" s="185"/>
      <c r="C35" s="185" t="e">
        <f>#REF!</f>
        <v>#REF!</v>
      </c>
      <c r="D35" s="185"/>
      <c r="E35" s="185"/>
      <c r="F35" s="185"/>
      <c r="G35" s="185"/>
      <c r="H35" s="186"/>
      <c r="I35" s="187" t="e">
        <f>#REF!</f>
        <v>#REF!</v>
      </c>
      <c r="J35" s="187" t="e">
        <f>#REF!</f>
        <v>#REF!</v>
      </c>
      <c r="K35" s="188" t="e">
        <f>J35/I35*100</f>
        <v>#REF!</v>
      </c>
      <c r="L35" s="187" t="e">
        <f>I35-J35</f>
        <v>#REF!</v>
      </c>
    </row>
    <row r="36" spans="1:12" s="182" customFormat="1" hidden="1" x14ac:dyDescent="0.35">
      <c r="A36" s="183">
        <v>19</v>
      </c>
      <c r="B36" s="185"/>
      <c r="C36" s="185" t="e">
        <f>#REF!</f>
        <v>#REF!</v>
      </c>
      <c r="D36" s="185"/>
      <c r="E36" s="185"/>
      <c r="F36" s="185"/>
      <c r="G36" s="185"/>
      <c r="H36" s="186"/>
      <c r="I36" s="187" t="e">
        <f>#REF!</f>
        <v>#REF!</v>
      </c>
      <c r="J36" s="187" t="e">
        <f>#REF!</f>
        <v>#REF!</v>
      </c>
      <c r="K36" s="188" t="e">
        <f>J36/I36*100</f>
        <v>#REF!</v>
      </c>
      <c r="L36" s="187" t="e">
        <f>I36-J36</f>
        <v>#REF!</v>
      </c>
    </row>
    <row r="37" spans="1:12" s="182" customFormat="1" ht="7.5" hidden="1" customHeight="1" x14ac:dyDescent="0.35">
      <c r="A37" s="183"/>
      <c r="B37" s="185"/>
      <c r="C37" s="185"/>
      <c r="D37" s="185"/>
      <c r="E37" s="185"/>
      <c r="F37" s="185"/>
      <c r="G37" s="185"/>
      <c r="H37" s="186"/>
      <c r="I37" s="187"/>
      <c r="J37" s="195"/>
      <c r="K37" s="196"/>
      <c r="L37" s="187"/>
    </row>
    <row r="38" spans="1:12" s="182" customFormat="1" ht="28" customHeight="1" x14ac:dyDescent="0.35">
      <c r="A38" s="285" t="s">
        <v>107</v>
      </c>
      <c r="B38" s="286" t="e">
        <f>#REF!</f>
        <v>#REF!</v>
      </c>
      <c r="C38" s="292"/>
      <c r="D38" s="292"/>
      <c r="E38" s="292"/>
      <c r="F38" s="292"/>
      <c r="G38" s="292"/>
      <c r="H38" s="293"/>
      <c r="I38" s="289" t="e">
        <f>SUM(I39:I47)</f>
        <v>#REF!</v>
      </c>
      <c r="J38" s="290" t="e">
        <f>SUM(J39:J47)</f>
        <v>#REF!</v>
      </c>
      <c r="K38" s="291" t="e">
        <f t="shared" ref="K38:K47" si="4">J38/I38*100</f>
        <v>#REF!</v>
      </c>
      <c r="L38" s="289" t="e">
        <f>I38-J38</f>
        <v>#REF!</v>
      </c>
    </row>
    <row r="39" spans="1:12" s="182" customFormat="1" hidden="1" x14ac:dyDescent="0.35">
      <c r="A39" s="183">
        <v>20</v>
      </c>
      <c r="B39" s="197"/>
      <c r="C39" s="185" t="e">
        <f>#REF!</f>
        <v>#REF!</v>
      </c>
      <c r="D39" s="185"/>
      <c r="E39" s="185"/>
      <c r="F39" s="185"/>
      <c r="G39" s="185"/>
      <c r="H39" s="186"/>
      <c r="I39" s="187" t="e">
        <f>#REF!</f>
        <v>#REF!</v>
      </c>
      <c r="J39" s="187" t="e">
        <f>#REF!</f>
        <v>#REF!</v>
      </c>
      <c r="K39" s="188" t="e">
        <f t="shared" si="4"/>
        <v>#REF!</v>
      </c>
      <c r="L39" s="187" t="e">
        <f t="shared" ref="L39:L47" si="5">I39-J39</f>
        <v>#REF!</v>
      </c>
    </row>
    <row r="40" spans="1:12" s="182" customFormat="1" hidden="1" x14ac:dyDescent="0.35">
      <c r="A40" s="183">
        <v>21</v>
      </c>
      <c r="B40" s="197"/>
      <c r="C40" s="185" t="e">
        <f>#REF!</f>
        <v>#REF!</v>
      </c>
      <c r="D40" s="185"/>
      <c r="E40" s="185"/>
      <c r="F40" s="185"/>
      <c r="G40" s="185"/>
      <c r="H40" s="186"/>
      <c r="I40" s="187" t="e">
        <f>#REF!</f>
        <v>#REF!</v>
      </c>
      <c r="J40" s="187" t="e">
        <f>#REF!</f>
        <v>#REF!</v>
      </c>
      <c r="K40" s="188" t="e">
        <f t="shared" si="4"/>
        <v>#REF!</v>
      </c>
      <c r="L40" s="187" t="e">
        <f t="shared" si="5"/>
        <v>#REF!</v>
      </c>
    </row>
    <row r="41" spans="1:12" s="182" customFormat="1" hidden="1" x14ac:dyDescent="0.35">
      <c r="A41" s="183">
        <v>22</v>
      </c>
      <c r="B41" s="197"/>
      <c r="C41" s="185" t="e">
        <f>#REF!</f>
        <v>#REF!</v>
      </c>
      <c r="D41" s="185"/>
      <c r="E41" s="185"/>
      <c r="F41" s="185"/>
      <c r="G41" s="185"/>
      <c r="H41" s="186"/>
      <c r="I41" s="187" t="e">
        <f>#REF!</f>
        <v>#REF!</v>
      </c>
      <c r="J41" s="187" t="e">
        <f>#REF!</f>
        <v>#REF!</v>
      </c>
      <c r="K41" s="188" t="e">
        <f t="shared" si="4"/>
        <v>#REF!</v>
      </c>
      <c r="L41" s="187" t="e">
        <f t="shared" si="5"/>
        <v>#REF!</v>
      </c>
    </row>
    <row r="42" spans="1:12" s="182" customFormat="1" hidden="1" x14ac:dyDescent="0.35">
      <c r="A42" s="183">
        <v>23</v>
      </c>
      <c r="B42" s="198"/>
      <c r="C42" s="185" t="e">
        <f>#REF!</f>
        <v>#REF!</v>
      </c>
      <c r="D42" s="185"/>
      <c r="E42" s="185"/>
      <c r="F42" s="185"/>
      <c r="G42" s="185"/>
      <c r="H42" s="186"/>
      <c r="I42" s="187" t="e">
        <f>#REF!</f>
        <v>#REF!</v>
      </c>
      <c r="J42" s="187" t="e">
        <f>#REF!</f>
        <v>#REF!</v>
      </c>
      <c r="K42" s="188" t="e">
        <f t="shared" si="4"/>
        <v>#REF!</v>
      </c>
      <c r="L42" s="187" t="e">
        <f t="shared" si="5"/>
        <v>#REF!</v>
      </c>
    </row>
    <row r="43" spans="1:12" s="182" customFormat="1" hidden="1" x14ac:dyDescent="0.35">
      <c r="A43" s="183">
        <v>24</v>
      </c>
      <c r="B43" s="198"/>
      <c r="C43" s="185" t="e">
        <f>#REF!</f>
        <v>#REF!</v>
      </c>
      <c r="D43" s="185"/>
      <c r="E43" s="185"/>
      <c r="F43" s="185"/>
      <c r="G43" s="185"/>
      <c r="H43" s="186"/>
      <c r="I43" s="187" t="e">
        <f>#REF!</f>
        <v>#REF!</v>
      </c>
      <c r="J43" s="187" t="e">
        <f>#REF!</f>
        <v>#REF!</v>
      </c>
      <c r="K43" s="188" t="e">
        <f t="shared" si="4"/>
        <v>#REF!</v>
      </c>
      <c r="L43" s="187" t="e">
        <f t="shared" si="5"/>
        <v>#REF!</v>
      </c>
    </row>
    <row r="44" spans="1:12" s="182" customFormat="1" hidden="1" x14ac:dyDescent="0.35">
      <c r="A44" s="183">
        <v>25</v>
      </c>
      <c r="B44" s="198"/>
      <c r="C44" s="185" t="e">
        <f>#REF!</f>
        <v>#REF!</v>
      </c>
      <c r="D44" s="185"/>
      <c r="E44" s="185"/>
      <c r="F44" s="185"/>
      <c r="G44" s="185"/>
      <c r="H44" s="186"/>
      <c r="I44" s="187" t="e">
        <f>#REF!</f>
        <v>#REF!</v>
      </c>
      <c r="J44" s="187" t="e">
        <f>#REF!</f>
        <v>#REF!</v>
      </c>
      <c r="K44" s="188" t="e">
        <f t="shared" si="4"/>
        <v>#REF!</v>
      </c>
      <c r="L44" s="187" t="e">
        <f t="shared" si="5"/>
        <v>#REF!</v>
      </c>
    </row>
    <row r="45" spans="1:12" s="182" customFormat="1" hidden="1" x14ac:dyDescent="0.35">
      <c r="A45" s="183">
        <v>26</v>
      </c>
      <c r="B45" s="198"/>
      <c r="C45" s="185" t="e">
        <f>#REF!</f>
        <v>#REF!</v>
      </c>
      <c r="D45" s="185"/>
      <c r="E45" s="185"/>
      <c r="F45" s="185"/>
      <c r="G45" s="185"/>
      <c r="H45" s="186"/>
      <c r="I45" s="187" t="e">
        <f>#REF!</f>
        <v>#REF!</v>
      </c>
      <c r="J45" s="187" t="e">
        <f>#REF!</f>
        <v>#REF!</v>
      </c>
      <c r="K45" s="188" t="e">
        <f t="shared" si="4"/>
        <v>#REF!</v>
      </c>
      <c r="L45" s="187" t="e">
        <f t="shared" si="5"/>
        <v>#REF!</v>
      </c>
    </row>
    <row r="46" spans="1:12" s="182" customFormat="1" hidden="1" x14ac:dyDescent="0.35">
      <c r="A46" s="183">
        <v>27</v>
      </c>
      <c r="B46" s="198"/>
      <c r="C46" s="185" t="e">
        <f>#REF!</f>
        <v>#REF!</v>
      </c>
      <c r="D46" s="185"/>
      <c r="E46" s="185"/>
      <c r="F46" s="185"/>
      <c r="G46" s="185"/>
      <c r="H46" s="186"/>
      <c r="I46" s="187" t="e">
        <f>#REF!</f>
        <v>#REF!</v>
      </c>
      <c r="J46" s="187" t="e">
        <f>#REF!</f>
        <v>#REF!</v>
      </c>
      <c r="K46" s="188" t="e">
        <f t="shared" si="4"/>
        <v>#REF!</v>
      </c>
      <c r="L46" s="187" t="e">
        <f>I46-J46</f>
        <v>#REF!</v>
      </c>
    </row>
    <row r="47" spans="1:12" s="182" customFormat="1" hidden="1" x14ac:dyDescent="0.35">
      <c r="A47" s="183">
        <v>28</v>
      </c>
      <c r="B47" s="198"/>
      <c r="C47" s="185" t="e">
        <f>#REF!</f>
        <v>#REF!</v>
      </c>
      <c r="D47" s="185"/>
      <c r="E47" s="185"/>
      <c r="F47" s="185"/>
      <c r="G47" s="185"/>
      <c r="H47" s="186"/>
      <c r="I47" s="187" t="e">
        <f>#REF!</f>
        <v>#REF!</v>
      </c>
      <c r="J47" s="187" t="e">
        <f>#REF!</f>
        <v>#REF!</v>
      </c>
      <c r="K47" s="188" t="e">
        <f t="shared" si="4"/>
        <v>#REF!</v>
      </c>
      <c r="L47" s="187" t="e">
        <f t="shared" si="5"/>
        <v>#REF!</v>
      </c>
    </row>
    <row r="48" spans="1:12" s="182" customFormat="1" ht="7.5" hidden="1" customHeight="1" x14ac:dyDescent="0.35">
      <c r="A48" s="183"/>
      <c r="B48" s="185"/>
      <c r="C48" s="185"/>
      <c r="D48" s="185"/>
      <c r="E48" s="185"/>
      <c r="F48" s="185"/>
      <c r="G48" s="185"/>
      <c r="H48" s="186"/>
      <c r="I48" s="187"/>
      <c r="J48" s="195"/>
      <c r="K48" s="196"/>
      <c r="L48" s="187"/>
    </row>
    <row r="49" spans="1:12" s="182" customFormat="1" ht="28" customHeight="1" x14ac:dyDescent="0.35">
      <c r="A49" s="285" t="s">
        <v>110</v>
      </c>
      <c r="B49" s="286" t="e">
        <f>#REF!</f>
        <v>#REF!</v>
      </c>
      <c r="C49" s="287"/>
      <c r="D49" s="287"/>
      <c r="E49" s="287"/>
      <c r="F49" s="287"/>
      <c r="G49" s="287"/>
      <c r="H49" s="288"/>
      <c r="I49" s="289" t="e">
        <f>SUM(I50:I52)</f>
        <v>#REF!</v>
      </c>
      <c r="J49" s="290" t="e">
        <f>SUM(J50:J52)</f>
        <v>#REF!</v>
      </c>
      <c r="K49" s="291" t="e">
        <f>J49/I49*100</f>
        <v>#REF!</v>
      </c>
      <c r="L49" s="289" t="e">
        <f>I49-J49</f>
        <v>#REF!</v>
      </c>
    </row>
    <row r="50" spans="1:12" s="182" customFormat="1" hidden="1" x14ac:dyDescent="0.35">
      <c r="A50" s="199">
        <v>29</v>
      </c>
      <c r="B50" s="200"/>
      <c r="C50" s="185" t="e">
        <f>#REF!</f>
        <v>#REF!</v>
      </c>
      <c r="D50" s="185"/>
      <c r="E50" s="185"/>
      <c r="F50" s="185"/>
      <c r="G50" s="185"/>
      <c r="H50" s="186"/>
      <c r="I50" s="187" t="e">
        <f>#REF!</f>
        <v>#REF!</v>
      </c>
      <c r="J50" s="187" t="e">
        <f>#REF!</f>
        <v>#REF!</v>
      </c>
      <c r="K50" s="188" t="e">
        <f>J50/I50*100</f>
        <v>#REF!</v>
      </c>
      <c r="L50" s="187" t="e">
        <f>I50-J50</f>
        <v>#REF!</v>
      </c>
    </row>
    <row r="51" spans="1:12" s="182" customFormat="1" hidden="1" x14ac:dyDescent="0.35">
      <c r="A51" s="183">
        <v>30</v>
      </c>
      <c r="B51" s="184"/>
      <c r="C51" s="185" t="e">
        <f>#REF!</f>
        <v>#REF!</v>
      </c>
      <c r="D51" s="185"/>
      <c r="E51" s="185"/>
      <c r="F51" s="185"/>
      <c r="G51" s="185"/>
      <c r="H51" s="186"/>
      <c r="I51" s="187" t="e">
        <f>#REF!</f>
        <v>#REF!</v>
      </c>
      <c r="J51" s="187" t="e">
        <f>#REF!</f>
        <v>#REF!</v>
      </c>
      <c r="K51" s="188" t="e">
        <f>J51/I51*100</f>
        <v>#REF!</v>
      </c>
      <c r="L51" s="187" t="e">
        <f>I51-J51</f>
        <v>#REF!</v>
      </c>
    </row>
    <row r="52" spans="1:12" s="182" customFormat="1" hidden="1" x14ac:dyDescent="0.35">
      <c r="A52" s="183">
        <v>31</v>
      </c>
      <c r="B52" s="184"/>
      <c r="C52" s="185" t="e">
        <f>#REF!</f>
        <v>#REF!</v>
      </c>
      <c r="D52" s="185"/>
      <c r="E52" s="185"/>
      <c r="F52" s="185"/>
      <c r="G52" s="185"/>
      <c r="H52" s="186"/>
      <c r="I52" s="187" t="e">
        <f>#REF!</f>
        <v>#REF!</v>
      </c>
      <c r="J52" s="187" t="e">
        <f>#REF!</f>
        <v>#REF!</v>
      </c>
      <c r="K52" s="188" t="e">
        <f>J52/I52*100</f>
        <v>#REF!</v>
      </c>
      <c r="L52" s="187" t="e">
        <f>I52-J52</f>
        <v>#REF!</v>
      </c>
    </row>
    <row r="53" spans="1:12" s="182" customFormat="1" ht="7.5" hidden="1" customHeight="1" x14ac:dyDescent="0.35">
      <c r="A53" s="183"/>
      <c r="B53" s="185"/>
      <c r="C53" s="185"/>
      <c r="D53" s="185"/>
      <c r="E53" s="185"/>
      <c r="F53" s="185"/>
      <c r="G53" s="185"/>
      <c r="H53" s="186"/>
      <c r="I53" s="187"/>
      <c r="J53" s="195"/>
      <c r="K53" s="196"/>
      <c r="L53" s="187"/>
    </row>
    <row r="54" spans="1:12" s="182" customFormat="1" ht="28" customHeight="1" x14ac:dyDescent="0.35">
      <c r="A54" s="285" t="s">
        <v>124</v>
      </c>
      <c r="B54" s="286" t="e">
        <f>#REF!</f>
        <v>#REF!</v>
      </c>
      <c r="C54" s="287"/>
      <c r="D54" s="287"/>
      <c r="E54" s="287"/>
      <c r="F54" s="287"/>
      <c r="G54" s="287"/>
      <c r="H54" s="288"/>
      <c r="I54" s="289" t="e">
        <f>SUM(I55:I56)</f>
        <v>#REF!</v>
      </c>
      <c r="J54" s="290" t="e">
        <f>SUM(J55:J56)</f>
        <v>#REF!</v>
      </c>
      <c r="K54" s="291" t="e">
        <f>J54/I54*100</f>
        <v>#REF!</v>
      </c>
      <c r="L54" s="289" t="e">
        <f>I54-J54</f>
        <v>#REF!</v>
      </c>
    </row>
    <row r="55" spans="1:12" s="182" customFormat="1" hidden="1" x14ac:dyDescent="0.35">
      <c r="A55" s="183">
        <v>32</v>
      </c>
      <c r="B55" s="184"/>
      <c r="C55" s="185" t="e">
        <f>#REF!</f>
        <v>#REF!</v>
      </c>
      <c r="D55" s="185"/>
      <c r="E55" s="185"/>
      <c r="F55" s="185"/>
      <c r="G55" s="185"/>
      <c r="H55" s="186"/>
      <c r="I55" s="187" t="e">
        <f>#REF!</f>
        <v>#REF!</v>
      </c>
      <c r="J55" s="187" t="e">
        <f>#REF!</f>
        <v>#REF!</v>
      </c>
      <c r="K55" s="188" t="e">
        <f>J55/I55*100</f>
        <v>#REF!</v>
      </c>
      <c r="L55" s="187" t="e">
        <f>I55-J55</f>
        <v>#REF!</v>
      </c>
    </row>
    <row r="56" spans="1:12" s="182" customFormat="1" hidden="1" x14ac:dyDescent="0.35">
      <c r="A56" s="183">
        <v>33</v>
      </c>
      <c r="B56" s="184"/>
      <c r="C56" s="185" t="e">
        <f>#REF!</f>
        <v>#REF!</v>
      </c>
      <c r="D56" s="438"/>
      <c r="E56" s="438"/>
      <c r="F56" s="438"/>
      <c r="G56" s="438"/>
      <c r="H56" s="439"/>
      <c r="I56" s="187" t="e">
        <f>#REF!</f>
        <v>#REF!</v>
      </c>
      <c r="J56" s="187" t="e">
        <f>#REF!</f>
        <v>#REF!</v>
      </c>
      <c r="K56" s="188" t="e">
        <f>J56/I56*100</f>
        <v>#REF!</v>
      </c>
      <c r="L56" s="187" t="e">
        <f>I56-J56</f>
        <v>#REF!</v>
      </c>
    </row>
    <row r="57" spans="1:12" s="182" customFormat="1" ht="7.5" hidden="1" customHeight="1" x14ac:dyDescent="0.35">
      <c r="A57" s="183"/>
      <c r="B57" s="184"/>
      <c r="C57" s="185"/>
      <c r="D57" s="201"/>
      <c r="E57" s="201"/>
      <c r="F57" s="201"/>
      <c r="G57" s="201"/>
      <c r="H57" s="202"/>
      <c r="I57" s="187"/>
      <c r="J57" s="195"/>
      <c r="K57" s="196"/>
      <c r="L57" s="187"/>
    </row>
    <row r="58" spans="1:12" s="182" customFormat="1" ht="28" customHeight="1" x14ac:dyDescent="0.35">
      <c r="A58" s="285" t="s">
        <v>129</v>
      </c>
      <c r="B58" s="286" t="e">
        <f>#REF!</f>
        <v>#REF!</v>
      </c>
      <c r="C58" s="287"/>
      <c r="D58" s="287"/>
      <c r="E58" s="287"/>
      <c r="F58" s="287"/>
      <c r="G58" s="287"/>
      <c r="H58" s="288"/>
      <c r="I58" s="289" t="e">
        <f>SUM(I59:I61)</f>
        <v>#REF!</v>
      </c>
      <c r="J58" s="289" t="e">
        <f>SUM(J59:J61)</f>
        <v>#REF!</v>
      </c>
      <c r="K58" s="291" t="e">
        <f>J58/I58*100</f>
        <v>#REF!</v>
      </c>
      <c r="L58" s="289" t="e">
        <f>I58-J58</f>
        <v>#REF!</v>
      </c>
    </row>
    <row r="59" spans="1:12" s="182" customFormat="1" ht="15" hidden="1" customHeight="1" x14ac:dyDescent="0.35">
      <c r="A59" s="199">
        <v>34</v>
      </c>
      <c r="B59" s="197"/>
      <c r="C59" s="185" t="e">
        <f>#REF!</f>
        <v>#REF!</v>
      </c>
      <c r="D59" s="193"/>
      <c r="E59" s="193"/>
      <c r="F59" s="193"/>
      <c r="G59" s="193"/>
      <c r="H59" s="194"/>
      <c r="I59" s="187" t="e">
        <f>#REF!</f>
        <v>#REF!</v>
      </c>
      <c r="J59" s="187" t="e">
        <f>#REF!</f>
        <v>#REF!</v>
      </c>
      <c r="K59" s="188" t="e">
        <f>J59/I59*100</f>
        <v>#REF!</v>
      </c>
      <c r="L59" s="187" t="e">
        <f>I59-J59</f>
        <v>#REF!</v>
      </c>
    </row>
    <row r="60" spans="1:12" s="182" customFormat="1" ht="15" hidden="1" customHeight="1" x14ac:dyDescent="0.35">
      <c r="A60" s="199">
        <v>35</v>
      </c>
      <c r="B60" s="198"/>
      <c r="C60" s="185" t="e">
        <f>#REF!</f>
        <v>#REF!</v>
      </c>
      <c r="D60" s="193"/>
      <c r="E60" s="193"/>
      <c r="F60" s="193"/>
      <c r="G60" s="193"/>
      <c r="H60" s="194"/>
      <c r="I60" s="187" t="e">
        <f>#REF!</f>
        <v>#REF!</v>
      </c>
      <c r="J60" s="187" t="e">
        <f>#REF!</f>
        <v>#REF!</v>
      </c>
      <c r="K60" s="188" t="e">
        <f t="shared" ref="K60:K61" si="6">J60/I60*100</f>
        <v>#REF!</v>
      </c>
      <c r="L60" s="187"/>
    </row>
    <row r="61" spans="1:12" s="182" customFormat="1" ht="15" hidden="1" customHeight="1" x14ac:dyDescent="0.35">
      <c r="A61" s="199">
        <v>36</v>
      </c>
      <c r="B61" s="198"/>
      <c r="C61" s="185" t="e">
        <f>#REF!</f>
        <v>#REF!</v>
      </c>
      <c r="D61" s="193"/>
      <c r="E61" s="193"/>
      <c r="F61" s="193"/>
      <c r="G61" s="193"/>
      <c r="H61" s="194"/>
      <c r="I61" s="187" t="e">
        <f>#REF!</f>
        <v>#REF!</v>
      </c>
      <c r="J61" s="187" t="e">
        <f>#REF!</f>
        <v>#REF!</v>
      </c>
      <c r="K61" s="188" t="e">
        <f t="shared" si="6"/>
        <v>#REF!</v>
      </c>
      <c r="L61" s="187"/>
    </row>
    <row r="62" spans="1:12" s="182" customFormat="1" ht="7.5" hidden="1" customHeight="1" thickBot="1" x14ac:dyDescent="0.4">
      <c r="A62" s="366"/>
      <c r="B62" s="367"/>
      <c r="C62" s="367"/>
      <c r="D62" s="367"/>
      <c r="E62" s="367"/>
      <c r="F62" s="367"/>
      <c r="G62" s="367"/>
      <c r="H62" s="368"/>
      <c r="I62" s="369"/>
      <c r="J62" s="370"/>
      <c r="K62" s="380"/>
      <c r="L62" s="369"/>
    </row>
    <row r="63" spans="1:12" s="182" customFormat="1" ht="28" customHeight="1" x14ac:dyDescent="0.35">
      <c r="A63" s="373" t="s">
        <v>133</v>
      </c>
      <c r="B63" s="374" t="e">
        <f>#REF!</f>
        <v>#REF!</v>
      </c>
      <c r="C63" s="375"/>
      <c r="D63" s="375"/>
      <c r="E63" s="375"/>
      <c r="F63" s="375"/>
      <c r="G63" s="375"/>
      <c r="H63" s="376"/>
      <c r="I63" s="377" t="e">
        <f>SUM(I64:I66)</f>
        <v>#REF!</v>
      </c>
      <c r="J63" s="378" t="e">
        <f>SUM(J64:J66)</f>
        <v>#REF!</v>
      </c>
      <c r="K63" s="379" t="e">
        <f t="shared" ref="K63:K66" si="7">J63/I63*100</f>
        <v>#REF!</v>
      </c>
      <c r="L63" s="377" t="e">
        <f t="shared" ref="L63:L66" si="8">I63-J63</f>
        <v>#REF!</v>
      </c>
    </row>
    <row r="64" spans="1:12" s="182" customFormat="1" hidden="1" x14ac:dyDescent="0.35">
      <c r="A64" s="183">
        <v>37</v>
      </c>
      <c r="B64" s="184"/>
      <c r="C64" s="185" t="e">
        <f>#REF!</f>
        <v>#REF!</v>
      </c>
      <c r="D64" s="185"/>
      <c r="E64" s="185"/>
      <c r="F64" s="185"/>
      <c r="G64" s="185"/>
      <c r="H64" s="186"/>
      <c r="I64" s="187" t="e">
        <f>#REF!</f>
        <v>#REF!</v>
      </c>
      <c r="J64" s="187" t="e">
        <f>#REF!</f>
        <v>#REF!</v>
      </c>
      <c r="K64" s="188" t="e">
        <f t="shared" si="7"/>
        <v>#REF!</v>
      </c>
      <c r="L64" s="187" t="e">
        <f t="shared" si="8"/>
        <v>#REF!</v>
      </c>
    </row>
    <row r="65" spans="1:12" s="182" customFormat="1" hidden="1" x14ac:dyDescent="0.35">
      <c r="A65" s="183">
        <v>38</v>
      </c>
      <c r="B65" s="184"/>
      <c r="C65" s="185" t="e">
        <f>#REF!</f>
        <v>#REF!</v>
      </c>
      <c r="D65" s="185"/>
      <c r="E65" s="185"/>
      <c r="F65" s="185"/>
      <c r="G65" s="185"/>
      <c r="H65" s="186"/>
      <c r="I65" s="187" t="e">
        <f>#REF!</f>
        <v>#REF!</v>
      </c>
      <c r="J65" s="187" t="e">
        <f>#REF!</f>
        <v>#REF!</v>
      </c>
      <c r="K65" s="188" t="e">
        <f t="shared" si="7"/>
        <v>#REF!</v>
      </c>
      <c r="L65" s="187" t="e">
        <f t="shared" si="8"/>
        <v>#REF!</v>
      </c>
    </row>
    <row r="66" spans="1:12" s="182" customFormat="1" hidden="1" x14ac:dyDescent="0.35">
      <c r="A66" s="183">
        <v>39</v>
      </c>
      <c r="B66" s="184"/>
      <c r="C66" s="185" t="e">
        <f>#REF!</f>
        <v>#REF!</v>
      </c>
      <c r="D66" s="438"/>
      <c r="E66" s="438"/>
      <c r="F66" s="438"/>
      <c r="G66" s="438"/>
      <c r="H66" s="439"/>
      <c r="I66" s="187" t="e">
        <f>#REF!</f>
        <v>#REF!</v>
      </c>
      <c r="J66" s="187" t="e">
        <f>#REF!</f>
        <v>#REF!</v>
      </c>
      <c r="K66" s="188" t="e">
        <f t="shared" si="7"/>
        <v>#REF!</v>
      </c>
      <c r="L66" s="187" t="e">
        <f t="shared" si="8"/>
        <v>#REF!</v>
      </c>
    </row>
    <row r="67" spans="1:12" s="182" customFormat="1" ht="7.5" hidden="1" customHeight="1" x14ac:dyDescent="0.35">
      <c r="A67" s="183"/>
      <c r="B67" s="184"/>
      <c r="C67" s="185"/>
      <c r="D67" s="201"/>
      <c r="E67" s="201"/>
      <c r="F67" s="201"/>
      <c r="G67" s="201"/>
      <c r="H67" s="202"/>
      <c r="I67" s="187"/>
      <c r="J67" s="195"/>
      <c r="K67" s="196"/>
      <c r="L67" s="187"/>
    </row>
    <row r="68" spans="1:12" s="182" customFormat="1" ht="36.75" customHeight="1" x14ac:dyDescent="0.35">
      <c r="A68" s="285" t="s">
        <v>135</v>
      </c>
      <c r="B68" s="761" t="e">
        <f>#REF!</f>
        <v>#REF!</v>
      </c>
      <c r="C68" s="762"/>
      <c r="D68" s="762"/>
      <c r="E68" s="762"/>
      <c r="F68" s="762"/>
      <c r="G68" s="762"/>
      <c r="H68" s="763"/>
      <c r="I68" s="289" t="e">
        <f>SUM(I69:I71)</f>
        <v>#REF!</v>
      </c>
      <c r="J68" s="290" t="e">
        <f>SUM(J69:J71)</f>
        <v>#REF!</v>
      </c>
      <c r="K68" s="291" t="e">
        <f>J68/I68*100</f>
        <v>#REF!</v>
      </c>
      <c r="L68" s="289" t="e">
        <f>I68-J68</f>
        <v>#REF!</v>
      </c>
    </row>
    <row r="69" spans="1:12" s="182" customFormat="1" ht="32.25" hidden="1" customHeight="1" x14ac:dyDescent="0.35">
      <c r="A69" s="204">
        <v>40</v>
      </c>
      <c r="B69" s="197"/>
      <c r="C69" s="729" t="e">
        <f>#REF!</f>
        <v>#REF!</v>
      </c>
      <c r="D69" s="729"/>
      <c r="E69" s="729"/>
      <c r="F69" s="729"/>
      <c r="G69" s="729"/>
      <c r="H69" s="730"/>
      <c r="I69" s="205" t="e">
        <f>#REF!</f>
        <v>#REF!</v>
      </c>
      <c r="J69" s="205" t="e">
        <f>#REF!</f>
        <v>#REF!</v>
      </c>
      <c r="K69" s="206" t="e">
        <f>J69/I69*100</f>
        <v>#REF!</v>
      </c>
      <c r="L69" s="205" t="e">
        <f>I69-J69</f>
        <v>#REF!</v>
      </c>
    </row>
    <row r="70" spans="1:12" s="182" customFormat="1" ht="20.25" hidden="1" customHeight="1" x14ac:dyDescent="0.35">
      <c r="A70" s="199">
        <v>41</v>
      </c>
      <c r="B70" s="198"/>
      <c r="C70" s="729" t="e">
        <f>#REF!</f>
        <v>#REF!</v>
      </c>
      <c r="D70" s="729"/>
      <c r="E70" s="729"/>
      <c r="F70" s="729"/>
      <c r="G70" s="729"/>
      <c r="H70" s="730"/>
      <c r="I70" s="205" t="e">
        <f>#REF!</f>
        <v>#REF!</v>
      </c>
      <c r="J70" s="205" t="e">
        <f>#REF!</f>
        <v>#REF!</v>
      </c>
      <c r="K70" s="206" t="e">
        <f>J70/I70*100</f>
        <v>#REF!</v>
      </c>
      <c r="L70" s="205" t="e">
        <f>I70-J70</f>
        <v>#REF!</v>
      </c>
    </row>
    <row r="71" spans="1:12" s="182" customFormat="1" ht="30.75" hidden="1" customHeight="1" x14ac:dyDescent="0.35">
      <c r="A71" s="204">
        <v>42</v>
      </c>
      <c r="B71" s="198"/>
      <c r="C71" s="729" t="e">
        <f>#REF!</f>
        <v>#REF!</v>
      </c>
      <c r="D71" s="729"/>
      <c r="E71" s="729"/>
      <c r="F71" s="729"/>
      <c r="G71" s="729"/>
      <c r="H71" s="730"/>
      <c r="I71" s="205" t="e">
        <f>#REF!</f>
        <v>#REF!</v>
      </c>
      <c r="J71" s="205" t="e">
        <f>#REF!</f>
        <v>#REF!</v>
      </c>
      <c r="K71" s="206" t="e">
        <f>J71/I71*100</f>
        <v>#REF!</v>
      </c>
      <c r="L71" s="205" t="e">
        <f>I71-J71</f>
        <v>#REF!</v>
      </c>
    </row>
    <row r="72" spans="1:12" s="182" customFormat="1" ht="3.75" hidden="1" customHeight="1" x14ac:dyDescent="0.35">
      <c r="A72" s="183"/>
      <c r="B72" s="185"/>
      <c r="C72" s="185"/>
      <c r="D72" s="185"/>
      <c r="E72" s="185"/>
      <c r="F72" s="185"/>
      <c r="G72" s="185"/>
      <c r="H72" s="186"/>
      <c r="I72" s="187"/>
      <c r="J72" s="195"/>
      <c r="K72" s="203"/>
      <c r="L72" s="187"/>
    </row>
    <row r="73" spans="1:12" s="182" customFormat="1" ht="31.5" customHeight="1" x14ac:dyDescent="0.35">
      <c r="A73" s="756" t="s">
        <v>174</v>
      </c>
      <c r="B73" s="757"/>
      <c r="C73" s="757"/>
      <c r="D73" s="757"/>
      <c r="E73" s="757"/>
      <c r="F73" s="757"/>
      <c r="G73" s="757"/>
      <c r="H73" s="758"/>
      <c r="I73" s="207" t="e">
        <f>I10+I12</f>
        <v>#REF!</v>
      </c>
      <c r="J73" s="207" t="e">
        <f>J10+J12</f>
        <v>#REF!</v>
      </c>
      <c r="K73" s="208" t="e">
        <f>J73/I73*100</f>
        <v>#REF!</v>
      </c>
      <c r="L73" s="207" t="e">
        <f>I73-J73</f>
        <v>#REF!</v>
      </c>
    </row>
    <row r="74" spans="1:12" x14ac:dyDescent="0.35">
      <c r="I74" s="209"/>
      <c r="J74" s="209"/>
      <c r="K74" s="209"/>
      <c r="L74" s="209"/>
    </row>
    <row r="75" spans="1:12" x14ac:dyDescent="0.35">
      <c r="I75" s="209"/>
      <c r="J75" s="159" t="e">
        <f>#REF!</f>
        <v>#REF!</v>
      </c>
      <c r="K75" s="159"/>
      <c r="L75" s="159"/>
    </row>
    <row r="76" spans="1:12" x14ac:dyDescent="0.35">
      <c r="I76" s="209"/>
      <c r="J76" s="160" t="s">
        <v>156</v>
      </c>
      <c r="K76" s="160"/>
      <c r="L76" s="160"/>
    </row>
    <row r="77" spans="1:12" x14ac:dyDescent="0.35">
      <c r="I77" s="209"/>
      <c r="J77" s="160" t="s">
        <v>145</v>
      </c>
      <c r="K77" s="160"/>
      <c r="L77" s="160"/>
    </row>
    <row r="78" spans="1:12" x14ac:dyDescent="0.35">
      <c r="I78" s="209"/>
      <c r="J78" s="162"/>
      <c r="K78" s="162"/>
      <c r="L78" s="440"/>
    </row>
    <row r="79" spans="1:12" x14ac:dyDescent="0.35">
      <c r="I79" s="209"/>
      <c r="J79" s="162"/>
      <c r="K79" s="162"/>
      <c r="L79" s="440"/>
    </row>
    <row r="80" spans="1:12" x14ac:dyDescent="0.35">
      <c r="I80" s="209"/>
      <c r="J80" s="162"/>
      <c r="K80" s="162"/>
      <c r="L80" s="440"/>
    </row>
    <row r="81" spans="1:12" ht="16" x14ac:dyDescent="0.35">
      <c r="I81" s="209"/>
      <c r="J81" s="759" t="s">
        <v>146</v>
      </c>
      <c r="K81" s="759"/>
      <c r="L81" s="160"/>
    </row>
    <row r="82" spans="1:12" x14ac:dyDescent="0.35">
      <c r="I82" s="209"/>
      <c r="J82" s="760" t="s">
        <v>147</v>
      </c>
      <c r="K82" s="760"/>
      <c r="L82" s="159"/>
    </row>
    <row r="83" spans="1:12" x14ac:dyDescent="0.35">
      <c r="I83" s="209"/>
      <c r="J83" s="760" t="s">
        <v>4</v>
      </c>
      <c r="K83" s="760"/>
      <c r="L83" s="159"/>
    </row>
    <row r="84" spans="1:12" x14ac:dyDescent="0.35">
      <c r="I84" s="209"/>
      <c r="J84" s="440"/>
      <c r="K84" s="440"/>
      <c r="L84" s="440"/>
    </row>
    <row r="85" spans="1:12" ht="18.5" x14ac:dyDescent="0.45">
      <c r="A85" s="679" t="s">
        <v>148</v>
      </c>
      <c r="B85" s="679"/>
      <c r="C85" s="679"/>
      <c r="D85" s="679"/>
      <c r="E85" s="679"/>
      <c r="F85" s="679"/>
      <c r="G85" s="679"/>
      <c r="H85" s="679"/>
      <c r="I85" s="679"/>
      <c r="J85" s="679"/>
      <c r="K85" s="679"/>
      <c r="L85" s="679"/>
    </row>
    <row r="86" spans="1:12" x14ac:dyDescent="0.35">
      <c r="A86" s="755" t="s">
        <v>157</v>
      </c>
      <c r="B86" s="755"/>
      <c r="C86" s="755"/>
      <c r="D86" s="755"/>
      <c r="E86" s="755"/>
      <c r="F86" s="755"/>
      <c r="G86" s="755"/>
      <c r="H86" s="755"/>
      <c r="I86" s="755"/>
      <c r="J86" s="755"/>
      <c r="K86" s="755"/>
      <c r="L86" s="755"/>
    </row>
    <row r="87" spans="1:12" x14ac:dyDescent="0.35">
      <c r="A87" s="755" t="s">
        <v>158</v>
      </c>
      <c r="B87" s="755"/>
      <c r="C87" s="755"/>
      <c r="D87" s="755"/>
      <c r="E87" s="755"/>
      <c r="F87" s="755"/>
      <c r="G87" s="755"/>
      <c r="H87" s="755"/>
      <c r="I87" s="755"/>
      <c r="J87" s="755"/>
      <c r="K87" s="755"/>
      <c r="L87" s="755"/>
    </row>
    <row r="88" spans="1:12" x14ac:dyDescent="0.35">
      <c r="A88" s="755" t="str">
        <f>A4</f>
        <v>TAHUN ANGGARAN 2018</v>
      </c>
      <c r="B88" s="755"/>
      <c r="C88" s="755"/>
      <c r="D88" s="755"/>
      <c r="E88" s="755"/>
      <c r="F88" s="755"/>
      <c r="G88" s="755"/>
      <c r="H88" s="755"/>
      <c r="I88" s="755"/>
      <c r="J88" s="755"/>
      <c r="K88" s="755"/>
      <c r="L88" s="755"/>
    </row>
    <row r="89" spans="1:12" x14ac:dyDescent="0.35">
      <c r="A89" s="755" t="e">
        <f>A5</f>
        <v>#REF!</v>
      </c>
      <c r="B89" s="755"/>
      <c r="C89" s="755"/>
      <c r="D89" s="755"/>
      <c r="E89" s="755"/>
      <c r="F89" s="755"/>
      <c r="G89" s="755"/>
      <c r="H89" s="755"/>
      <c r="I89" s="755"/>
      <c r="J89" s="755"/>
      <c r="K89" s="755"/>
      <c r="L89" s="755"/>
    </row>
    <row r="90" spans="1:12" x14ac:dyDescent="0.35">
      <c r="A90" s="744"/>
      <c r="B90" s="744"/>
      <c r="C90" s="744"/>
      <c r="D90" s="744"/>
      <c r="E90" s="744"/>
      <c r="F90" s="744"/>
      <c r="G90" s="744"/>
      <c r="H90" s="744"/>
      <c r="I90" s="744"/>
      <c r="J90" s="744"/>
      <c r="K90" s="744"/>
      <c r="L90" s="744"/>
    </row>
    <row r="91" spans="1:12" x14ac:dyDescent="0.35">
      <c r="A91" s="745" t="s">
        <v>26</v>
      </c>
      <c r="B91" s="747" t="s">
        <v>172</v>
      </c>
      <c r="C91" s="747"/>
      <c r="D91" s="747"/>
      <c r="E91" s="747"/>
      <c r="F91" s="747"/>
      <c r="G91" s="747"/>
      <c r="H91" s="748"/>
      <c r="I91" s="751" t="s">
        <v>170</v>
      </c>
      <c r="J91" s="753" t="s">
        <v>171</v>
      </c>
      <c r="K91" s="745" t="s">
        <v>11</v>
      </c>
      <c r="L91" s="753" t="s">
        <v>159</v>
      </c>
    </row>
    <row r="92" spans="1:12" ht="24.75" customHeight="1" x14ac:dyDescent="0.35">
      <c r="A92" s="746"/>
      <c r="B92" s="749"/>
      <c r="C92" s="749"/>
      <c r="D92" s="749"/>
      <c r="E92" s="749"/>
      <c r="F92" s="749"/>
      <c r="G92" s="749"/>
      <c r="H92" s="750"/>
      <c r="I92" s="752"/>
      <c r="J92" s="754"/>
      <c r="K92" s="746"/>
      <c r="L92" s="754"/>
    </row>
    <row r="93" spans="1:12" ht="4.5" customHeight="1" x14ac:dyDescent="0.35">
      <c r="A93" s="171"/>
      <c r="B93" s="172"/>
      <c r="C93" s="172"/>
      <c r="D93" s="172"/>
      <c r="E93" s="172"/>
      <c r="F93" s="172"/>
      <c r="G93" s="172"/>
      <c r="H93" s="173"/>
      <c r="I93" s="174"/>
      <c r="J93" s="175"/>
      <c r="K93" s="177"/>
      <c r="L93" s="177"/>
    </row>
    <row r="94" spans="1:12" ht="27" customHeight="1" x14ac:dyDescent="0.35">
      <c r="A94" s="299" t="s">
        <v>18</v>
      </c>
      <c r="B94" s="300" t="s">
        <v>160</v>
      </c>
      <c r="C94" s="301"/>
      <c r="D94" s="301"/>
      <c r="E94" s="301"/>
      <c r="F94" s="301"/>
      <c r="G94" s="301"/>
      <c r="H94" s="302"/>
      <c r="I94" s="303">
        <f>SUM(I95:I95)</f>
        <v>3043500000</v>
      </c>
      <c r="J94" s="304" t="e">
        <f>SUM(J95:J95)</f>
        <v>#REF!</v>
      </c>
      <c r="K94" s="305" t="e">
        <f>J94/I94*100</f>
        <v>#REF!</v>
      </c>
      <c r="L94" s="303" t="e">
        <f>SUM(L95:L95)</f>
        <v>#REF!</v>
      </c>
    </row>
    <row r="95" spans="1:12" ht="58.5" customHeight="1" x14ac:dyDescent="0.35">
      <c r="A95" s="224">
        <v>1</v>
      </c>
      <c r="B95" s="218"/>
      <c r="C95" s="223" t="s">
        <v>161</v>
      </c>
      <c r="D95" s="218"/>
      <c r="E95" s="218"/>
      <c r="F95" s="218"/>
      <c r="G95" s="218"/>
      <c r="H95" s="219"/>
      <c r="I95" s="220">
        <v>3043500000</v>
      </c>
      <c r="J95" s="221" t="e">
        <f>#REF!</f>
        <v>#REF!</v>
      </c>
      <c r="K95" s="222" t="e">
        <f>J95/I95*100</f>
        <v>#REF!</v>
      </c>
      <c r="L95" s="220" t="e">
        <f>I95-J95</f>
        <v>#REF!</v>
      </c>
    </row>
    <row r="96" spans="1:12" x14ac:dyDescent="0.35">
      <c r="A96" s="171"/>
      <c r="B96" s="172"/>
      <c r="C96" s="172"/>
      <c r="D96" s="172"/>
      <c r="E96" s="172"/>
      <c r="F96" s="172"/>
      <c r="G96" s="172"/>
      <c r="H96" s="173"/>
      <c r="I96" s="174"/>
      <c r="J96" s="180"/>
      <c r="K96" s="211"/>
      <c r="L96" s="174"/>
    </row>
    <row r="97" spans="1:12" ht="35.25" customHeight="1" x14ac:dyDescent="0.35">
      <c r="A97" s="739" t="s">
        <v>162</v>
      </c>
      <c r="B97" s="740"/>
      <c r="C97" s="740"/>
      <c r="D97" s="740"/>
      <c r="E97" s="740"/>
      <c r="F97" s="740"/>
      <c r="G97" s="740"/>
      <c r="H97" s="741"/>
      <c r="I97" s="296">
        <f>I94</f>
        <v>3043500000</v>
      </c>
      <c r="J97" s="297" t="e">
        <f>J94</f>
        <v>#REF!</v>
      </c>
      <c r="K97" s="298" t="e">
        <f>J97/I97*100</f>
        <v>#REF!</v>
      </c>
      <c r="L97" s="296" t="e">
        <f>I97-J97</f>
        <v>#REF!</v>
      </c>
    </row>
    <row r="98" spans="1:12" x14ac:dyDescent="0.35">
      <c r="I98" s="209"/>
      <c r="J98" s="209"/>
      <c r="K98" s="209"/>
      <c r="L98" s="209"/>
    </row>
    <row r="99" spans="1:12" x14ac:dyDescent="0.35">
      <c r="I99" s="209"/>
      <c r="J99" s="738" t="e">
        <f>J75</f>
        <v>#REF!</v>
      </c>
      <c r="K99" s="738"/>
      <c r="L99" s="738"/>
    </row>
    <row r="100" spans="1:12" x14ac:dyDescent="0.35">
      <c r="I100" s="209"/>
      <c r="J100" s="742" t="s">
        <v>156</v>
      </c>
      <c r="K100" s="742"/>
      <c r="L100" s="742"/>
    </row>
    <row r="101" spans="1:12" x14ac:dyDescent="0.35">
      <c r="G101" s="1" t="s">
        <v>19</v>
      </c>
      <c r="H101" s="441">
        <v>3043500000</v>
      </c>
      <c r="I101" s="209"/>
      <c r="J101" s="742" t="s">
        <v>145</v>
      </c>
      <c r="K101" s="742"/>
      <c r="L101" s="742"/>
    </row>
    <row r="102" spans="1:12" x14ac:dyDescent="0.35">
      <c r="G102" s="1" t="s">
        <v>177</v>
      </c>
      <c r="H102" s="441">
        <v>1077375200</v>
      </c>
      <c r="I102" s="209"/>
      <c r="J102" s="162"/>
      <c r="K102" s="162"/>
      <c r="L102" s="440"/>
    </row>
    <row r="103" spans="1:12" x14ac:dyDescent="0.35">
      <c r="I103" s="209"/>
      <c r="J103" s="162"/>
      <c r="K103" s="162"/>
      <c r="L103" s="440"/>
    </row>
    <row r="104" spans="1:12" x14ac:dyDescent="0.35">
      <c r="I104" s="209"/>
      <c r="J104" s="162"/>
      <c r="K104" s="162"/>
      <c r="L104" s="440"/>
    </row>
    <row r="105" spans="1:12" ht="16" x14ac:dyDescent="0.5">
      <c r="I105" s="209"/>
      <c r="J105" s="743" t="s">
        <v>146</v>
      </c>
      <c r="K105" s="743"/>
      <c r="L105" s="210"/>
    </row>
    <row r="106" spans="1:12" x14ac:dyDescent="0.35">
      <c r="I106" s="209"/>
      <c r="J106" s="738" t="s">
        <v>147</v>
      </c>
      <c r="K106" s="738"/>
      <c r="L106" s="738"/>
    </row>
    <row r="107" spans="1:12" x14ac:dyDescent="0.35">
      <c r="I107" s="209"/>
      <c r="J107" s="738" t="s">
        <v>4</v>
      </c>
      <c r="K107" s="738"/>
      <c r="L107" s="738"/>
    </row>
    <row r="108" spans="1:12" x14ac:dyDescent="0.35">
      <c r="I108" s="209"/>
      <c r="J108" s="209"/>
      <c r="K108" s="209"/>
      <c r="L108" s="209"/>
    </row>
    <row r="109" spans="1:12" x14ac:dyDescent="0.35">
      <c r="I109" s="209"/>
      <c r="J109" s="209"/>
      <c r="K109" s="209"/>
      <c r="L109" s="209"/>
    </row>
    <row r="110" spans="1:12" x14ac:dyDescent="0.35">
      <c r="I110" s="209"/>
      <c r="J110" s="209"/>
      <c r="K110" s="209"/>
      <c r="L110" s="209"/>
    </row>
    <row r="111" spans="1:12" x14ac:dyDescent="0.35">
      <c r="I111" s="209"/>
      <c r="J111" s="209"/>
      <c r="K111" s="209"/>
      <c r="L111" s="209"/>
    </row>
    <row r="112" spans="1:12" x14ac:dyDescent="0.35">
      <c r="I112" s="209"/>
      <c r="J112" s="209"/>
      <c r="K112" s="209"/>
      <c r="L112" s="209"/>
    </row>
    <row r="113" spans="9:12" x14ac:dyDescent="0.35">
      <c r="I113" s="209"/>
      <c r="J113" s="209"/>
      <c r="K113" s="209"/>
      <c r="L113" s="209"/>
    </row>
    <row r="114" spans="9:12" x14ac:dyDescent="0.35">
      <c r="I114" s="209"/>
      <c r="J114" s="209"/>
      <c r="K114" s="209"/>
      <c r="L114" s="209"/>
    </row>
    <row r="115" spans="9:12" x14ac:dyDescent="0.35">
      <c r="I115" s="209"/>
      <c r="J115" s="209"/>
      <c r="K115" s="209"/>
      <c r="L115" s="209"/>
    </row>
    <row r="116" spans="9:12" x14ac:dyDescent="0.35">
      <c r="I116" s="209"/>
      <c r="J116" s="209"/>
      <c r="K116" s="209"/>
      <c r="L116" s="209"/>
    </row>
    <row r="117" spans="9:12" x14ac:dyDescent="0.35">
      <c r="I117" s="209"/>
      <c r="J117" s="209"/>
      <c r="K117" s="209"/>
      <c r="L117" s="209"/>
    </row>
    <row r="118" spans="9:12" x14ac:dyDescent="0.35">
      <c r="I118" s="209"/>
      <c r="J118" s="209"/>
      <c r="K118" s="209"/>
      <c r="L118" s="209"/>
    </row>
    <row r="119" spans="9:12" x14ac:dyDescent="0.35">
      <c r="I119" s="209"/>
      <c r="J119" s="209"/>
      <c r="K119" s="209"/>
      <c r="L119" s="209"/>
    </row>
    <row r="120" spans="9:12" x14ac:dyDescent="0.35">
      <c r="I120" s="209"/>
      <c r="J120" s="209"/>
      <c r="K120" s="209"/>
      <c r="L120" s="209"/>
    </row>
    <row r="121" spans="9:12" x14ac:dyDescent="0.35">
      <c r="I121" s="209"/>
      <c r="J121" s="209"/>
      <c r="K121" s="209"/>
      <c r="L121" s="209"/>
    </row>
    <row r="122" spans="9:12" x14ac:dyDescent="0.35">
      <c r="I122" s="209"/>
      <c r="J122" s="209"/>
      <c r="K122" s="209"/>
      <c r="L122" s="209"/>
    </row>
    <row r="123" spans="9:12" x14ac:dyDescent="0.35">
      <c r="I123" s="209"/>
      <c r="J123" s="209"/>
      <c r="K123" s="209"/>
      <c r="L123" s="209"/>
    </row>
    <row r="124" spans="9:12" x14ac:dyDescent="0.35">
      <c r="I124" s="209"/>
      <c r="J124" s="209"/>
      <c r="K124" s="209"/>
      <c r="L124" s="209"/>
    </row>
    <row r="125" spans="9:12" x14ac:dyDescent="0.35">
      <c r="I125" s="209"/>
      <c r="J125" s="209"/>
      <c r="K125" s="209"/>
      <c r="L125" s="209"/>
    </row>
    <row r="126" spans="9:12" x14ac:dyDescent="0.35">
      <c r="I126" s="209"/>
      <c r="J126" s="209"/>
      <c r="K126" s="209"/>
      <c r="L126" s="209"/>
    </row>
    <row r="127" spans="9:12" x14ac:dyDescent="0.35">
      <c r="I127" s="209"/>
      <c r="J127" s="209"/>
      <c r="K127" s="209"/>
      <c r="L127" s="209"/>
    </row>
    <row r="128" spans="9:12" x14ac:dyDescent="0.35">
      <c r="I128" s="209"/>
      <c r="J128" s="209"/>
      <c r="K128" s="209"/>
      <c r="L128" s="209"/>
    </row>
    <row r="129" spans="9:12" x14ac:dyDescent="0.35">
      <c r="I129" s="209"/>
      <c r="J129" s="209"/>
      <c r="K129" s="209"/>
      <c r="L129" s="209"/>
    </row>
    <row r="130" spans="9:12" x14ac:dyDescent="0.35">
      <c r="I130" s="209"/>
      <c r="J130" s="209"/>
      <c r="K130" s="209"/>
      <c r="L130" s="209"/>
    </row>
    <row r="131" spans="9:12" x14ac:dyDescent="0.35">
      <c r="I131" s="209"/>
      <c r="J131" s="209"/>
      <c r="K131" s="209"/>
      <c r="L131" s="209"/>
    </row>
    <row r="132" spans="9:12" x14ac:dyDescent="0.35">
      <c r="I132" s="209"/>
      <c r="J132" s="209"/>
      <c r="K132" s="209"/>
      <c r="L132" s="209"/>
    </row>
    <row r="133" spans="9:12" x14ac:dyDescent="0.35">
      <c r="I133" s="209"/>
      <c r="J133" s="209"/>
      <c r="K133" s="209"/>
      <c r="L133" s="209"/>
    </row>
    <row r="134" spans="9:12" x14ac:dyDescent="0.35">
      <c r="I134" s="209"/>
      <c r="J134" s="209"/>
      <c r="K134" s="209"/>
      <c r="L134" s="209"/>
    </row>
    <row r="135" spans="9:12" x14ac:dyDescent="0.35">
      <c r="I135" s="209"/>
      <c r="J135" s="209"/>
      <c r="K135" s="209"/>
      <c r="L135" s="209"/>
    </row>
    <row r="136" spans="9:12" x14ac:dyDescent="0.35">
      <c r="I136" s="209"/>
      <c r="J136" s="209"/>
      <c r="K136" s="209"/>
      <c r="L136" s="209"/>
    </row>
    <row r="137" spans="9:12" x14ac:dyDescent="0.35">
      <c r="I137" s="209"/>
      <c r="J137" s="209"/>
      <c r="K137" s="209"/>
      <c r="L137" s="209"/>
    </row>
    <row r="138" spans="9:12" x14ac:dyDescent="0.35">
      <c r="I138" s="209"/>
      <c r="J138" s="209"/>
      <c r="K138" s="209"/>
      <c r="L138" s="209"/>
    </row>
    <row r="139" spans="9:12" x14ac:dyDescent="0.35">
      <c r="I139" s="209"/>
      <c r="J139" s="209"/>
      <c r="K139" s="209"/>
      <c r="L139" s="209"/>
    </row>
    <row r="140" spans="9:12" x14ac:dyDescent="0.35">
      <c r="I140" s="209"/>
      <c r="J140" s="209"/>
      <c r="K140" s="209"/>
      <c r="L140" s="209"/>
    </row>
    <row r="141" spans="9:12" x14ac:dyDescent="0.35">
      <c r="I141" s="209"/>
      <c r="J141" s="209"/>
      <c r="K141" s="209"/>
      <c r="L141" s="209"/>
    </row>
    <row r="142" spans="9:12" x14ac:dyDescent="0.35">
      <c r="I142" s="209"/>
      <c r="J142" s="209"/>
      <c r="K142" s="209"/>
      <c r="L142" s="209"/>
    </row>
    <row r="143" spans="9:12" x14ac:dyDescent="0.35">
      <c r="I143" s="209"/>
      <c r="J143" s="209"/>
      <c r="K143" s="209"/>
      <c r="L143" s="209"/>
    </row>
    <row r="144" spans="9:12" x14ac:dyDescent="0.35">
      <c r="I144" s="209"/>
      <c r="J144" s="209"/>
      <c r="K144" s="209"/>
      <c r="L144" s="209"/>
    </row>
    <row r="145" spans="9:12" x14ac:dyDescent="0.35">
      <c r="I145" s="209"/>
      <c r="J145" s="209"/>
      <c r="K145" s="209"/>
      <c r="L145" s="209"/>
    </row>
    <row r="146" spans="9:12" x14ac:dyDescent="0.35">
      <c r="I146" s="209"/>
      <c r="J146" s="209"/>
      <c r="K146" s="209"/>
      <c r="L146" s="209"/>
    </row>
    <row r="147" spans="9:12" x14ac:dyDescent="0.35">
      <c r="I147" s="209"/>
      <c r="J147" s="209"/>
      <c r="K147" s="209"/>
      <c r="L147" s="209"/>
    </row>
    <row r="148" spans="9:12" x14ac:dyDescent="0.35">
      <c r="I148" s="209"/>
      <c r="J148" s="209"/>
      <c r="K148" s="209"/>
      <c r="L148" s="209"/>
    </row>
    <row r="149" spans="9:12" x14ac:dyDescent="0.35">
      <c r="I149" s="209"/>
      <c r="J149" s="209"/>
      <c r="K149" s="209"/>
      <c r="L149" s="209"/>
    </row>
    <row r="150" spans="9:12" x14ac:dyDescent="0.35">
      <c r="I150" s="209"/>
      <c r="J150" s="209"/>
      <c r="K150" s="209"/>
      <c r="L150" s="209"/>
    </row>
    <row r="151" spans="9:12" x14ac:dyDescent="0.35">
      <c r="I151" s="209"/>
      <c r="J151" s="209"/>
      <c r="K151" s="209"/>
      <c r="L151" s="209"/>
    </row>
    <row r="152" spans="9:12" x14ac:dyDescent="0.35">
      <c r="I152" s="209"/>
      <c r="J152" s="209"/>
      <c r="K152" s="209"/>
      <c r="L152" s="209"/>
    </row>
    <row r="153" spans="9:12" x14ac:dyDescent="0.35">
      <c r="I153" s="209"/>
      <c r="J153" s="209"/>
      <c r="K153" s="209"/>
      <c r="L153" s="209"/>
    </row>
    <row r="154" spans="9:12" x14ac:dyDescent="0.35">
      <c r="I154" s="209"/>
      <c r="J154" s="209"/>
      <c r="K154" s="209"/>
      <c r="L154" s="209"/>
    </row>
    <row r="155" spans="9:12" x14ac:dyDescent="0.35">
      <c r="I155" s="209"/>
      <c r="J155" s="209"/>
      <c r="K155" s="209"/>
      <c r="L155" s="209"/>
    </row>
    <row r="156" spans="9:12" x14ac:dyDescent="0.35">
      <c r="I156" s="209"/>
      <c r="J156" s="209"/>
      <c r="K156" s="209"/>
      <c r="L156" s="209"/>
    </row>
    <row r="157" spans="9:12" x14ac:dyDescent="0.35">
      <c r="I157" s="209"/>
      <c r="J157" s="209"/>
      <c r="K157" s="209"/>
      <c r="L157" s="209"/>
    </row>
    <row r="158" spans="9:12" x14ac:dyDescent="0.35">
      <c r="I158" s="209"/>
      <c r="J158" s="209"/>
      <c r="K158" s="209"/>
      <c r="L158" s="209"/>
    </row>
    <row r="159" spans="9:12" x14ac:dyDescent="0.35">
      <c r="I159" s="209"/>
      <c r="J159" s="209"/>
      <c r="K159" s="209"/>
      <c r="L159" s="209"/>
    </row>
    <row r="160" spans="9:12" x14ac:dyDescent="0.35">
      <c r="I160" s="209"/>
      <c r="J160" s="209"/>
      <c r="K160" s="209"/>
      <c r="L160" s="209"/>
    </row>
    <row r="161" spans="9:12" x14ac:dyDescent="0.35">
      <c r="I161" s="209"/>
      <c r="J161" s="209"/>
      <c r="K161" s="209"/>
      <c r="L161" s="209"/>
    </row>
    <row r="162" spans="9:12" x14ac:dyDescent="0.35">
      <c r="I162" s="209"/>
      <c r="J162" s="209"/>
      <c r="K162" s="209"/>
      <c r="L162" s="209"/>
    </row>
    <row r="163" spans="9:12" x14ac:dyDescent="0.35">
      <c r="I163" s="209"/>
      <c r="J163" s="209"/>
      <c r="K163" s="209"/>
      <c r="L163" s="209"/>
    </row>
    <row r="164" spans="9:12" x14ac:dyDescent="0.35">
      <c r="I164" s="209"/>
      <c r="J164" s="209"/>
      <c r="K164" s="209"/>
      <c r="L164" s="209"/>
    </row>
    <row r="165" spans="9:12" x14ac:dyDescent="0.35">
      <c r="I165" s="209"/>
      <c r="J165" s="209"/>
      <c r="K165" s="209"/>
      <c r="L165" s="209"/>
    </row>
    <row r="166" spans="9:12" x14ac:dyDescent="0.35">
      <c r="I166" s="209"/>
      <c r="J166" s="209"/>
      <c r="K166" s="209"/>
      <c r="L166" s="209"/>
    </row>
    <row r="167" spans="9:12" x14ac:dyDescent="0.35">
      <c r="I167" s="209"/>
      <c r="J167" s="209"/>
      <c r="K167" s="209"/>
      <c r="L167" s="209"/>
    </row>
    <row r="168" spans="9:12" x14ac:dyDescent="0.35">
      <c r="I168" s="209"/>
      <c r="J168" s="209"/>
      <c r="K168" s="209"/>
      <c r="L168" s="209"/>
    </row>
    <row r="169" spans="9:12" x14ac:dyDescent="0.35">
      <c r="I169" s="209"/>
      <c r="J169" s="209"/>
      <c r="K169" s="209"/>
      <c r="L169" s="209"/>
    </row>
    <row r="170" spans="9:12" x14ac:dyDescent="0.35">
      <c r="I170" s="209"/>
      <c r="J170" s="209"/>
      <c r="K170" s="209"/>
      <c r="L170" s="209"/>
    </row>
    <row r="171" spans="9:12" x14ac:dyDescent="0.35">
      <c r="I171" s="209"/>
      <c r="J171" s="209"/>
      <c r="K171" s="209"/>
      <c r="L171" s="209"/>
    </row>
    <row r="172" spans="9:12" x14ac:dyDescent="0.35">
      <c r="I172" s="209"/>
      <c r="J172" s="209"/>
      <c r="K172" s="209"/>
      <c r="L172" s="209"/>
    </row>
    <row r="173" spans="9:12" x14ac:dyDescent="0.35">
      <c r="I173" s="209"/>
      <c r="J173" s="209"/>
      <c r="K173" s="209"/>
      <c r="L173" s="209"/>
    </row>
    <row r="174" spans="9:12" x14ac:dyDescent="0.35">
      <c r="I174" s="209"/>
      <c r="J174" s="209"/>
      <c r="K174" s="209"/>
      <c r="L174" s="209"/>
    </row>
    <row r="175" spans="9:12" x14ac:dyDescent="0.35">
      <c r="I175" s="209"/>
      <c r="J175" s="209"/>
      <c r="K175" s="209"/>
      <c r="L175" s="209"/>
    </row>
    <row r="176" spans="9:12" x14ac:dyDescent="0.35">
      <c r="I176" s="209"/>
      <c r="J176" s="209"/>
      <c r="K176" s="209"/>
      <c r="L176" s="209"/>
    </row>
    <row r="177" spans="9:12" x14ac:dyDescent="0.35">
      <c r="I177" s="209"/>
      <c r="J177" s="209"/>
      <c r="K177" s="209"/>
      <c r="L177" s="209"/>
    </row>
    <row r="178" spans="9:12" x14ac:dyDescent="0.35">
      <c r="I178" s="209"/>
      <c r="J178" s="209"/>
      <c r="K178" s="209"/>
      <c r="L178" s="209"/>
    </row>
    <row r="179" spans="9:12" x14ac:dyDescent="0.35">
      <c r="I179" s="209"/>
      <c r="J179" s="209"/>
      <c r="K179" s="209"/>
      <c r="L179" s="209"/>
    </row>
    <row r="180" spans="9:12" x14ac:dyDescent="0.35">
      <c r="I180" s="209"/>
      <c r="J180" s="209"/>
      <c r="K180" s="209"/>
      <c r="L180" s="209"/>
    </row>
    <row r="181" spans="9:12" x14ac:dyDescent="0.35">
      <c r="I181" s="209"/>
      <c r="J181" s="209"/>
      <c r="K181" s="209"/>
      <c r="L181" s="209"/>
    </row>
  </sheetData>
  <mergeCells count="38">
    <mergeCell ref="B68:H68"/>
    <mergeCell ref="A1:L1"/>
    <mergeCell ref="A2:L2"/>
    <mergeCell ref="A3:L3"/>
    <mergeCell ref="A4:L4"/>
    <mergeCell ref="A5:L5"/>
    <mergeCell ref="A6:L6"/>
    <mergeCell ref="A7:A8"/>
    <mergeCell ref="B7:H8"/>
    <mergeCell ref="J7:J8"/>
    <mergeCell ref="K7:K8"/>
    <mergeCell ref="L7:L8"/>
    <mergeCell ref="A89:L89"/>
    <mergeCell ref="C69:H69"/>
    <mergeCell ref="C70:H70"/>
    <mergeCell ref="C71:H71"/>
    <mergeCell ref="A73:H73"/>
    <mergeCell ref="J81:K81"/>
    <mergeCell ref="J82:K82"/>
    <mergeCell ref="J83:K83"/>
    <mergeCell ref="A85:L85"/>
    <mergeCell ref="A86:L86"/>
    <mergeCell ref="A87:L87"/>
    <mergeCell ref="A88:L88"/>
    <mergeCell ref="A90:L90"/>
    <mergeCell ref="A91:A92"/>
    <mergeCell ref="B91:H92"/>
    <mergeCell ref="I91:I92"/>
    <mergeCell ref="J91:J92"/>
    <mergeCell ref="K91:K92"/>
    <mergeCell ref="L91:L92"/>
    <mergeCell ref="J107:L107"/>
    <mergeCell ref="A97:H97"/>
    <mergeCell ref="J99:L99"/>
    <mergeCell ref="J100:L100"/>
    <mergeCell ref="J101:L101"/>
    <mergeCell ref="J105:K105"/>
    <mergeCell ref="J106:L106"/>
  </mergeCells>
  <pageMargins left="0.59055118110236227" right="1.4173228346456694" top="0.9055118110236221" bottom="0.27559055118110237" header="0.74803149606299213" footer="0.19685039370078741"/>
  <pageSetup paperSize="5" scale="95" orientation="landscape" horizontalDpi="4294967294" r:id="rId1"/>
  <rowBreaks count="3" manualBreakCount="3">
    <brk id="33" max="11" man="1"/>
    <brk id="62" max="11" man="1"/>
    <brk id="84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0"/>
  <sheetViews>
    <sheetView view="pageBreakPreview" topLeftCell="G58" zoomScaleNormal="100" zoomScaleSheetLayoutView="100" workbookViewId="0">
      <selection activeCell="X68" sqref="X68"/>
    </sheetView>
  </sheetViews>
  <sheetFormatPr defaultRowHeight="14.5" x14ac:dyDescent="0.35"/>
  <cols>
    <col min="1" max="1" width="4.81640625" style="157" customWidth="1"/>
    <col min="2" max="6" width="3.453125" style="3" customWidth="1"/>
    <col min="7" max="7" width="4.81640625" style="3" customWidth="1"/>
    <col min="8" max="8" width="1.1796875" style="3" customWidth="1"/>
    <col min="9" max="9" width="1.453125" style="1" customWidth="1"/>
    <col min="10" max="10" width="2.54296875" style="1" customWidth="1"/>
    <col min="11" max="13" width="9.1796875" style="1"/>
    <col min="14" max="14" width="10.1796875" style="1" customWidth="1"/>
    <col min="15" max="15" width="27.26953125" style="1" customWidth="1"/>
    <col min="16" max="16" width="15.7265625" style="6" customWidth="1"/>
    <col min="17" max="17" width="8.1796875" style="7" customWidth="1"/>
    <col min="18" max="19" width="9.7265625" style="1" customWidth="1"/>
    <col min="20" max="20" width="14.7265625" style="8" hidden="1" customWidth="1"/>
    <col min="21" max="22" width="16.7265625" style="8" hidden="1" customWidth="1"/>
    <col min="23" max="23" width="13.81640625" style="8" customWidth="1"/>
    <col min="24" max="24" width="13.81640625" style="1" customWidth="1"/>
    <col min="25" max="25" width="16.7265625" style="1" customWidth="1"/>
    <col min="26" max="31" width="16.7265625" style="1" hidden="1" customWidth="1"/>
    <col min="32" max="32" width="16.7265625" style="1" customWidth="1"/>
    <col min="33" max="33" width="15.7265625" style="6" customWidth="1"/>
    <col min="34" max="34" width="7.453125" style="7" customWidth="1"/>
    <col min="35" max="35" width="15.7265625" style="1" customWidth="1"/>
    <col min="36" max="36" width="7.453125" style="7" customWidth="1"/>
    <col min="37" max="37" width="5.453125" style="1" customWidth="1"/>
    <col min="38" max="257" width="9.1796875" style="1"/>
    <col min="258" max="258" width="4.81640625" style="1" customWidth="1"/>
    <col min="259" max="263" width="3.453125" style="1" customWidth="1"/>
    <col min="264" max="264" width="4.81640625" style="1" customWidth="1"/>
    <col min="265" max="265" width="1.1796875" style="1" customWidth="1"/>
    <col min="266" max="266" width="1.453125" style="1" customWidth="1"/>
    <col min="267" max="267" width="2.54296875" style="1" customWidth="1"/>
    <col min="268" max="270" width="9.1796875" style="1"/>
    <col min="271" max="271" width="10.1796875" style="1" customWidth="1"/>
    <col min="272" max="272" width="27.26953125" style="1" customWidth="1"/>
    <col min="273" max="273" width="15.7265625" style="1" customWidth="1"/>
    <col min="274" max="274" width="8.1796875" style="1" customWidth="1"/>
    <col min="275" max="276" width="9.7265625" style="1" customWidth="1"/>
    <col min="277" max="277" width="14.7265625" style="1" customWidth="1"/>
    <col min="278" max="288" width="16.7265625" style="1" customWidth="1"/>
    <col min="289" max="289" width="15.7265625" style="1" customWidth="1"/>
    <col min="290" max="290" width="7.453125" style="1" customWidth="1"/>
    <col min="291" max="291" width="15.7265625" style="1" customWidth="1"/>
    <col min="292" max="292" width="7.453125" style="1" customWidth="1"/>
    <col min="293" max="293" width="5.453125" style="1" customWidth="1"/>
    <col min="294" max="513" width="9.1796875" style="1"/>
    <col min="514" max="514" width="4.81640625" style="1" customWidth="1"/>
    <col min="515" max="519" width="3.453125" style="1" customWidth="1"/>
    <col min="520" max="520" width="4.81640625" style="1" customWidth="1"/>
    <col min="521" max="521" width="1.1796875" style="1" customWidth="1"/>
    <col min="522" max="522" width="1.453125" style="1" customWidth="1"/>
    <col min="523" max="523" width="2.54296875" style="1" customWidth="1"/>
    <col min="524" max="526" width="9.1796875" style="1"/>
    <col min="527" max="527" width="10.1796875" style="1" customWidth="1"/>
    <col min="528" max="528" width="27.26953125" style="1" customWidth="1"/>
    <col min="529" max="529" width="15.7265625" style="1" customWidth="1"/>
    <col min="530" max="530" width="8.1796875" style="1" customWidth="1"/>
    <col min="531" max="532" width="9.7265625" style="1" customWidth="1"/>
    <col min="533" max="533" width="14.7265625" style="1" customWidth="1"/>
    <col min="534" max="544" width="16.7265625" style="1" customWidth="1"/>
    <col min="545" max="545" width="15.7265625" style="1" customWidth="1"/>
    <col min="546" max="546" width="7.453125" style="1" customWidth="1"/>
    <col min="547" max="547" width="15.7265625" style="1" customWidth="1"/>
    <col min="548" max="548" width="7.453125" style="1" customWidth="1"/>
    <col min="549" max="549" width="5.453125" style="1" customWidth="1"/>
    <col min="550" max="769" width="9.1796875" style="1"/>
    <col min="770" max="770" width="4.81640625" style="1" customWidth="1"/>
    <col min="771" max="775" width="3.453125" style="1" customWidth="1"/>
    <col min="776" max="776" width="4.81640625" style="1" customWidth="1"/>
    <col min="777" max="777" width="1.1796875" style="1" customWidth="1"/>
    <col min="778" max="778" width="1.453125" style="1" customWidth="1"/>
    <col min="779" max="779" width="2.54296875" style="1" customWidth="1"/>
    <col min="780" max="782" width="9.1796875" style="1"/>
    <col min="783" max="783" width="10.1796875" style="1" customWidth="1"/>
    <col min="784" max="784" width="27.26953125" style="1" customWidth="1"/>
    <col min="785" max="785" width="15.7265625" style="1" customWidth="1"/>
    <col min="786" max="786" width="8.1796875" style="1" customWidth="1"/>
    <col min="787" max="788" width="9.7265625" style="1" customWidth="1"/>
    <col min="789" max="789" width="14.7265625" style="1" customWidth="1"/>
    <col min="790" max="800" width="16.7265625" style="1" customWidth="1"/>
    <col min="801" max="801" width="15.7265625" style="1" customWidth="1"/>
    <col min="802" max="802" width="7.453125" style="1" customWidth="1"/>
    <col min="803" max="803" width="15.7265625" style="1" customWidth="1"/>
    <col min="804" max="804" width="7.453125" style="1" customWidth="1"/>
    <col min="805" max="805" width="5.453125" style="1" customWidth="1"/>
    <col min="806" max="1025" width="9.1796875" style="1"/>
    <col min="1026" max="1026" width="4.81640625" style="1" customWidth="1"/>
    <col min="1027" max="1031" width="3.453125" style="1" customWidth="1"/>
    <col min="1032" max="1032" width="4.81640625" style="1" customWidth="1"/>
    <col min="1033" max="1033" width="1.1796875" style="1" customWidth="1"/>
    <col min="1034" max="1034" width="1.453125" style="1" customWidth="1"/>
    <col min="1035" max="1035" width="2.54296875" style="1" customWidth="1"/>
    <col min="1036" max="1038" width="9.1796875" style="1"/>
    <col min="1039" max="1039" width="10.1796875" style="1" customWidth="1"/>
    <col min="1040" max="1040" width="27.26953125" style="1" customWidth="1"/>
    <col min="1041" max="1041" width="15.7265625" style="1" customWidth="1"/>
    <col min="1042" max="1042" width="8.1796875" style="1" customWidth="1"/>
    <col min="1043" max="1044" width="9.7265625" style="1" customWidth="1"/>
    <col min="1045" max="1045" width="14.7265625" style="1" customWidth="1"/>
    <col min="1046" max="1056" width="16.7265625" style="1" customWidth="1"/>
    <col min="1057" max="1057" width="15.7265625" style="1" customWidth="1"/>
    <col min="1058" max="1058" width="7.453125" style="1" customWidth="1"/>
    <col min="1059" max="1059" width="15.7265625" style="1" customWidth="1"/>
    <col min="1060" max="1060" width="7.453125" style="1" customWidth="1"/>
    <col min="1061" max="1061" width="5.453125" style="1" customWidth="1"/>
    <col min="1062" max="1281" width="9.1796875" style="1"/>
    <col min="1282" max="1282" width="4.81640625" style="1" customWidth="1"/>
    <col min="1283" max="1287" width="3.453125" style="1" customWidth="1"/>
    <col min="1288" max="1288" width="4.81640625" style="1" customWidth="1"/>
    <col min="1289" max="1289" width="1.1796875" style="1" customWidth="1"/>
    <col min="1290" max="1290" width="1.453125" style="1" customWidth="1"/>
    <col min="1291" max="1291" width="2.54296875" style="1" customWidth="1"/>
    <col min="1292" max="1294" width="9.1796875" style="1"/>
    <col min="1295" max="1295" width="10.1796875" style="1" customWidth="1"/>
    <col min="1296" max="1296" width="27.26953125" style="1" customWidth="1"/>
    <col min="1297" max="1297" width="15.7265625" style="1" customWidth="1"/>
    <col min="1298" max="1298" width="8.1796875" style="1" customWidth="1"/>
    <col min="1299" max="1300" width="9.7265625" style="1" customWidth="1"/>
    <col min="1301" max="1301" width="14.7265625" style="1" customWidth="1"/>
    <col min="1302" max="1312" width="16.7265625" style="1" customWidth="1"/>
    <col min="1313" max="1313" width="15.7265625" style="1" customWidth="1"/>
    <col min="1314" max="1314" width="7.453125" style="1" customWidth="1"/>
    <col min="1315" max="1315" width="15.7265625" style="1" customWidth="1"/>
    <col min="1316" max="1316" width="7.453125" style="1" customWidth="1"/>
    <col min="1317" max="1317" width="5.453125" style="1" customWidth="1"/>
    <col min="1318" max="1537" width="9.1796875" style="1"/>
    <col min="1538" max="1538" width="4.81640625" style="1" customWidth="1"/>
    <col min="1539" max="1543" width="3.453125" style="1" customWidth="1"/>
    <col min="1544" max="1544" width="4.81640625" style="1" customWidth="1"/>
    <col min="1545" max="1545" width="1.1796875" style="1" customWidth="1"/>
    <col min="1546" max="1546" width="1.453125" style="1" customWidth="1"/>
    <col min="1547" max="1547" width="2.54296875" style="1" customWidth="1"/>
    <col min="1548" max="1550" width="9.1796875" style="1"/>
    <col min="1551" max="1551" width="10.1796875" style="1" customWidth="1"/>
    <col min="1552" max="1552" width="27.26953125" style="1" customWidth="1"/>
    <col min="1553" max="1553" width="15.7265625" style="1" customWidth="1"/>
    <col min="1554" max="1554" width="8.1796875" style="1" customWidth="1"/>
    <col min="1555" max="1556" width="9.7265625" style="1" customWidth="1"/>
    <col min="1557" max="1557" width="14.7265625" style="1" customWidth="1"/>
    <col min="1558" max="1568" width="16.7265625" style="1" customWidth="1"/>
    <col min="1569" max="1569" width="15.7265625" style="1" customWidth="1"/>
    <col min="1570" max="1570" width="7.453125" style="1" customWidth="1"/>
    <col min="1571" max="1571" width="15.7265625" style="1" customWidth="1"/>
    <col min="1572" max="1572" width="7.453125" style="1" customWidth="1"/>
    <col min="1573" max="1573" width="5.453125" style="1" customWidth="1"/>
    <col min="1574" max="1793" width="9.1796875" style="1"/>
    <col min="1794" max="1794" width="4.81640625" style="1" customWidth="1"/>
    <col min="1795" max="1799" width="3.453125" style="1" customWidth="1"/>
    <col min="1800" max="1800" width="4.81640625" style="1" customWidth="1"/>
    <col min="1801" max="1801" width="1.1796875" style="1" customWidth="1"/>
    <col min="1802" max="1802" width="1.453125" style="1" customWidth="1"/>
    <col min="1803" max="1803" width="2.54296875" style="1" customWidth="1"/>
    <col min="1804" max="1806" width="9.1796875" style="1"/>
    <col min="1807" max="1807" width="10.1796875" style="1" customWidth="1"/>
    <col min="1808" max="1808" width="27.26953125" style="1" customWidth="1"/>
    <col min="1809" max="1809" width="15.7265625" style="1" customWidth="1"/>
    <col min="1810" max="1810" width="8.1796875" style="1" customWidth="1"/>
    <col min="1811" max="1812" width="9.7265625" style="1" customWidth="1"/>
    <col min="1813" max="1813" width="14.7265625" style="1" customWidth="1"/>
    <col min="1814" max="1824" width="16.7265625" style="1" customWidth="1"/>
    <col min="1825" max="1825" width="15.7265625" style="1" customWidth="1"/>
    <col min="1826" max="1826" width="7.453125" style="1" customWidth="1"/>
    <col min="1827" max="1827" width="15.7265625" style="1" customWidth="1"/>
    <col min="1828" max="1828" width="7.453125" style="1" customWidth="1"/>
    <col min="1829" max="1829" width="5.453125" style="1" customWidth="1"/>
    <col min="1830" max="2049" width="9.1796875" style="1"/>
    <col min="2050" max="2050" width="4.81640625" style="1" customWidth="1"/>
    <col min="2051" max="2055" width="3.453125" style="1" customWidth="1"/>
    <col min="2056" max="2056" width="4.81640625" style="1" customWidth="1"/>
    <col min="2057" max="2057" width="1.1796875" style="1" customWidth="1"/>
    <col min="2058" max="2058" width="1.453125" style="1" customWidth="1"/>
    <col min="2059" max="2059" width="2.54296875" style="1" customWidth="1"/>
    <col min="2060" max="2062" width="9.1796875" style="1"/>
    <col min="2063" max="2063" width="10.1796875" style="1" customWidth="1"/>
    <col min="2064" max="2064" width="27.26953125" style="1" customWidth="1"/>
    <col min="2065" max="2065" width="15.7265625" style="1" customWidth="1"/>
    <col min="2066" max="2066" width="8.1796875" style="1" customWidth="1"/>
    <col min="2067" max="2068" width="9.7265625" style="1" customWidth="1"/>
    <col min="2069" max="2069" width="14.7265625" style="1" customWidth="1"/>
    <col min="2070" max="2080" width="16.7265625" style="1" customWidth="1"/>
    <col min="2081" max="2081" width="15.7265625" style="1" customWidth="1"/>
    <col min="2082" max="2082" width="7.453125" style="1" customWidth="1"/>
    <col min="2083" max="2083" width="15.7265625" style="1" customWidth="1"/>
    <col min="2084" max="2084" width="7.453125" style="1" customWidth="1"/>
    <col min="2085" max="2085" width="5.453125" style="1" customWidth="1"/>
    <col min="2086" max="2305" width="9.1796875" style="1"/>
    <col min="2306" max="2306" width="4.81640625" style="1" customWidth="1"/>
    <col min="2307" max="2311" width="3.453125" style="1" customWidth="1"/>
    <col min="2312" max="2312" width="4.81640625" style="1" customWidth="1"/>
    <col min="2313" max="2313" width="1.1796875" style="1" customWidth="1"/>
    <col min="2314" max="2314" width="1.453125" style="1" customWidth="1"/>
    <col min="2315" max="2315" width="2.54296875" style="1" customWidth="1"/>
    <col min="2316" max="2318" width="9.1796875" style="1"/>
    <col min="2319" max="2319" width="10.1796875" style="1" customWidth="1"/>
    <col min="2320" max="2320" width="27.26953125" style="1" customWidth="1"/>
    <col min="2321" max="2321" width="15.7265625" style="1" customWidth="1"/>
    <col min="2322" max="2322" width="8.1796875" style="1" customWidth="1"/>
    <col min="2323" max="2324" width="9.7265625" style="1" customWidth="1"/>
    <col min="2325" max="2325" width="14.7265625" style="1" customWidth="1"/>
    <col min="2326" max="2336" width="16.7265625" style="1" customWidth="1"/>
    <col min="2337" max="2337" width="15.7265625" style="1" customWidth="1"/>
    <col min="2338" max="2338" width="7.453125" style="1" customWidth="1"/>
    <col min="2339" max="2339" width="15.7265625" style="1" customWidth="1"/>
    <col min="2340" max="2340" width="7.453125" style="1" customWidth="1"/>
    <col min="2341" max="2341" width="5.453125" style="1" customWidth="1"/>
    <col min="2342" max="2561" width="9.1796875" style="1"/>
    <col min="2562" max="2562" width="4.81640625" style="1" customWidth="1"/>
    <col min="2563" max="2567" width="3.453125" style="1" customWidth="1"/>
    <col min="2568" max="2568" width="4.81640625" style="1" customWidth="1"/>
    <col min="2569" max="2569" width="1.1796875" style="1" customWidth="1"/>
    <col min="2570" max="2570" width="1.453125" style="1" customWidth="1"/>
    <col min="2571" max="2571" width="2.54296875" style="1" customWidth="1"/>
    <col min="2572" max="2574" width="9.1796875" style="1"/>
    <col min="2575" max="2575" width="10.1796875" style="1" customWidth="1"/>
    <col min="2576" max="2576" width="27.26953125" style="1" customWidth="1"/>
    <col min="2577" max="2577" width="15.7265625" style="1" customWidth="1"/>
    <col min="2578" max="2578" width="8.1796875" style="1" customWidth="1"/>
    <col min="2579" max="2580" width="9.7265625" style="1" customWidth="1"/>
    <col min="2581" max="2581" width="14.7265625" style="1" customWidth="1"/>
    <col min="2582" max="2592" width="16.7265625" style="1" customWidth="1"/>
    <col min="2593" max="2593" width="15.7265625" style="1" customWidth="1"/>
    <col min="2594" max="2594" width="7.453125" style="1" customWidth="1"/>
    <col min="2595" max="2595" width="15.7265625" style="1" customWidth="1"/>
    <col min="2596" max="2596" width="7.453125" style="1" customWidth="1"/>
    <col min="2597" max="2597" width="5.453125" style="1" customWidth="1"/>
    <col min="2598" max="2817" width="9.1796875" style="1"/>
    <col min="2818" max="2818" width="4.81640625" style="1" customWidth="1"/>
    <col min="2819" max="2823" width="3.453125" style="1" customWidth="1"/>
    <col min="2824" max="2824" width="4.81640625" style="1" customWidth="1"/>
    <col min="2825" max="2825" width="1.1796875" style="1" customWidth="1"/>
    <col min="2826" max="2826" width="1.453125" style="1" customWidth="1"/>
    <col min="2827" max="2827" width="2.54296875" style="1" customWidth="1"/>
    <col min="2828" max="2830" width="9.1796875" style="1"/>
    <col min="2831" max="2831" width="10.1796875" style="1" customWidth="1"/>
    <col min="2832" max="2832" width="27.26953125" style="1" customWidth="1"/>
    <col min="2833" max="2833" width="15.7265625" style="1" customWidth="1"/>
    <col min="2834" max="2834" width="8.1796875" style="1" customWidth="1"/>
    <col min="2835" max="2836" width="9.7265625" style="1" customWidth="1"/>
    <col min="2837" max="2837" width="14.7265625" style="1" customWidth="1"/>
    <col min="2838" max="2848" width="16.7265625" style="1" customWidth="1"/>
    <col min="2849" max="2849" width="15.7265625" style="1" customWidth="1"/>
    <col min="2850" max="2850" width="7.453125" style="1" customWidth="1"/>
    <col min="2851" max="2851" width="15.7265625" style="1" customWidth="1"/>
    <col min="2852" max="2852" width="7.453125" style="1" customWidth="1"/>
    <col min="2853" max="2853" width="5.453125" style="1" customWidth="1"/>
    <col min="2854" max="3073" width="9.1796875" style="1"/>
    <col min="3074" max="3074" width="4.81640625" style="1" customWidth="1"/>
    <col min="3075" max="3079" width="3.453125" style="1" customWidth="1"/>
    <col min="3080" max="3080" width="4.81640625" style="1" customWidth="1"/>
    <col min="3081" max="3081" width="1.1796875" style="1" customWidth="1"/>
    <col min="3082" max="3082" width="1.453125" style="1" customWidth="1"/>
    <col min="3083" max="3083" width="2.54296875" style="1" customWidth="1"/>
    <col min="3084" max="3086" width="9.1796875" style="1"/>
    <col min="3087" max="3087" width="10.1796875" style="1" customWidth="1"/>
    <col min="3088" max="3088" width="27.26953125" style="1" customWidth="1"/>
    <col min="3089" max="3089" width="15.7265625" style="1" customWidth="1"/>
    <col min="3090" max="3090" width="8.1796875" style="1" customWidth="1"/>
    <col min="3091" max="3092" width="9.7265625" style="1" customWidth="1"/>
    <col min="3093" max="3093" width="14.7265625" style="1" customWidth="1"/>
    <col min="3094" max="3104" width="16.7265625" style="1" customWidth="1"/>
    <col min="3105" max="3105" width="15.7265625" style="1" customWidth="1"/>
    <col min="3106" max="3106" width="7.453125" style="1" customWidth="1"/>
    <col min="3107" max="3107" width="15.7265625" style="1" customWidth="1"/>
    <col min="3108" max="3108" width="7.453125" style="1" customWidth="1"/>
    <col min="3109" max="3109" width="5.453125" style="1" customWidth="1"/>
    <col min="3110" max="3329" width="9.1796875" style="1"/>
    <col min="3330" max="3330" width="4.81640625" style="1" customWidth="1"/>
    <col min="3331" max="3335" width="3.453125" style="1" customWidth="1"/>
    <col min="3336" max="3336" width="4.81640625" style="1" customWidth="1"/>
    <col min="3337" max="3337" width="1.1796875" style="1" customWidth="1"/>
    <col min="3338" max="3338" width="1.453125" style="1" customWidth="1"/>
    <col min="3339" max="3339" width="2.54296875" style="1" customWidth="1"/>
    <col min="3340" max="3342" width="9.1796875" style="1"/>
    <col min="3343" max="3343" width="10.1796875" style="1" customWidth="1"/>
    <col min="3344" max="3344" width="27.26953125" style="1" customWidth="1"/>
    <col min="3345" max="3345" width="15.7265625" style="1" customWidth="1"/>
    <col min="3346" max="3346" width="8.1796875" style="1" customWidth="1"/>
    <col min="3347" max="3348" width="9.7265625" style="1" customWidth="1"/>
    <col min="3349" max="3349" width="14.7265625" style="1" customWidth="1"/>
    <col min="3350" max="3360" width="16.7265625" style="1" customWidth="1"/>
    <col min="3361" max="3361" width="15.7265625" style="1" customWidth="1"/>
    <col min="3362" max="3362" width="7.453125" style="1" customWidth="1"/>
    <col min="3363" max="3363" width="15.7265625" style="1" customWidth="1"/>
    <col min="3364" max="3364" width="7.453125" style="1" customWidth="1"/>
    <col min="3365" max="3365" width="5.453125" style="1" customWidth="1"/>
    <col min="3366" max="3585" width="9.1796875" style="1"/>
    <col min="3586" max="3586" width="4.81640625" style="1" customWidth="1"/>
    <col min="3587" max="3591" width="3.453125" style="1" customWidth="1"/>
    <col min="3592" max="3592" width="4.81640625" style="1" customWidth="1"/>
    <col min="3593" max="3593" width="1.1796875" style="1" customWidth="1"/>
    <col min="3594" max="3594" width="1.453125" style="1" customWidth="1"/>
    <col min="3595" max="3595" width="2.54296875" style="1" customWidth="1"/>
    <col min="3596" max="3598" width="9.1796875" style="1"/>
    <col min="3599" max="3599" width="10.1796875" style="1" customWidth="1"/>
    <col min="3600" max="3600" width="27.26953125" style="1" customWidth="1"/>
    <col min="3601" max="3601" width="15.7265625" style="1" customWidth="1"/>
    <col min="3602" max="3602" width="8.1796875" style="1" customWidth="1"/>
    <col min="3603" max="3604" width="9.7265625" style="1" customWidth="1"/>
    <col min="3605" max="3605" width="14.7265625" style="1" customWidth="1"/>
    <col min="3606" max="3616" width="16.7265625" style="1" customWidth="1"/>
    <col min="3617" max="3617" width="15.7265625" style="1" customWidth="1"/>
    <col min="3618" max="3618" width="7.453125" style="1" customWidth="1"/>
    <col min="3619" max="3619" width="15.7265625" style="1" customWidth="1"/>
    <col min="3620" max="3620" width="7.453125" style="1" customWidth="1"/>
    <col min="3621" max="3621" width="5.453125" style="1" customWidth="1"/>
    <col min="3622" max="3841" width="9.1796875" style="1"/>
    <col min="3842" max="3842" width="4.81640625" style="1" customWidth="1"/>
    <col min="3843" max="3847" width="3.453125" style="1" customWidth="1"/>
    <col min="3848" max="3848" width="4.81640625" style="1" customWidth="1"/>
    <col min="3849" max="3849" width="1.1796875" style="1" customWidth="1"/>
    <col min="3850" max="3850" width="1.453125" style="1" customWidth="1"/>
    <col min="3851" max="3851" width="2.54296875" style="1" customWidth="1"/>
    <col min="3852" max="3854" width="9.1796875" style="1"/>
    <col min="3855" max="3855" width="10.1796875" style="1" customWidth="1"/>
    <col min="3856" max="3856" width="27.26953125" style="1" customWidth="1"/>
    <col min="3857" max="3857" width="15.7265625" style="1" customWidth="1"/>
    <col min="3858" max="3858" width="8.1796875" style="1" customWidth="1"/>
    <col min="3859" max="3860" width="9.7265625" style="1" customWidth="1"/>
    <col min="3861" max="3861" width="14.7265625" style="1" customWidth="1"/>
    <col min="3862" max="3872" width="16.7265625" style="1" customWidth="1"/>
    <col min="3873" max="3873" width="15.7265625" style="1" customWidth="1"/>
    <col min="3874" max="3874" width="7.453125" style="1" customWidth="1"/>
    <col min="3875" max="3875" width="15.7265625" style="1" customWidth="1"/>
    <col min="3876" max="3876" width="7.453125" style="1" customWidth="1"/>
    <col min="3877" max="3877" width="5.453125" style="1" customWidth="1"/>
    <col min="3878" max="4097" width="9.1796875" style="1"/>
    <col min="4098" max="4098" width="4.81640625" style="1" customWidth="1"/>
    <col min="4099" max="4103" width="3.453125" style="1" customWidth="1"/>
    <col min="4104" max="4104" width="4.81640625" style="1" customWidth="1"/>
    <col min="4105" max="4105" width="1.1796875" style="1" customWidth="1"/>
    <col min="4106" max="4106" width="1.453125" style="1" customWidth="1"/>
    <col min="4107" max="4107" width="2.54296875" style="1" customWidth="1"/>
    <col min="4108" max="4110" width="9.1796875" style="1"/>
    <col min="4111" max="4111" width="10.1796875" style="1" customWidth="1"/>
    <col min="4112" max="4112" width="27.26953125" style="1" customWidth="1"/>
    <col min="4113" max="4113" width="15.7265625" style="1" customWidth="1"/>
    <col min="4114" max="4114" width="8.1796875" style="1" customWidth="1"/>
    <col min="4115" max="4116" width="9.7265625" style="1" customWidth="1"/>
    <col min="4117" max="4117" width="14.7265625" style="1" customWidth="1"/>
    <col min="4118" max="4128" width="16.7265625" style="1" customWidth="1"/>
    <col min="4129" max="4129" width="15.7265625" style="1" customWidth="1"/>
    <col min="4130" max="4130" width="7.453125" style="1" customWidth="1"/>
    <col min="4131" max="4131" width="15.7265625" style="1" customWidth="1"/>
    <col min="4132" max="4132" width="7.453125" style="1" customWidth="1"/>
    <col min="4133" max="4133" width="5.453125" style="1" customWidth="1"/>
    <col min="4134" max="4353" width="9.1796875" style="1"/>
    <col min="4354" max="4354" width="4.81640625" style="1" customWidth="1"/>
    <col min="4355" max="4359" width="3.453125" style="1" customWidth="1"/>
    <col min="4360" max="4360" width="4.81640625" style="1" customWidth="1"/>
    <col min="4361" max="4361" width="1.1796875" style="1" customWidth="1"/>
    <col min="4362" max="4362" width="1.453125" style="1" customWidth="1"/>
    <col min="4363" max="4363" width="2.54296875" style="1" customWidth="1"/>
    <col min="4364" max="4366" width="9.1796875" style="1"/>
    <col min="4367" max="4367" width="10.1796875" style="1" customWidth="1"/>
    <col min="4368" max="4368" width="27.26953125" style="1" customWidth="1"/>
    <col min="4369" max="4369" width="15.7265625" style="1" customWidth="1"/>
    <col min="4370" max="4370" width="8.1796875" style="1" customWidth="1"/>
    <col min="4371" max="4372" width="9.7265625" style="1" customWidth="1"/>
    <col min="4373" max="4373" width="14.7265625" style="1" customWidth="1"/>
    <col min="4374" max="4384" width="16.7265625" style="1" customWidth="1"/>
    <col min="4385" max="4385" width="15.7265625" style="1" customWidth="1"/>
    <col min="4386" max="4386" width="7.453125" style="1" customWidth="1"/>
    <col min="4387" max="4387" width="15.7265625" style="1" customWidth="1"/>
    <col min="4388" max="4388" width="7.453125" style="1" customWidth="1"/>
    <col min="4389" max="4389" width="5.453125" style="1" customWidth="1"/>
    <col min="4390" max="4609" width="9.1796875" style="1"/>
    <col min="4610" max="4610" width="4.81640625" style="1" customWidth="1"/>
    <col min="4611" max="4615" width="3.453125" style="1" customWidth="1"/>
    <col min="4616" max="4616" width="4.81640625" style="1" customWidth="1"/>
    <col min="4617" max="4617" width="1.1796875" style="1" customWidth="1"/>
    <col min="4618" max="4618" width="1.453125" style="1" customWidth="1"/>
    <col min="4619" max="4619" width="2.54296875" style="1" customWidth="1"/>
    <col min="4620" max="4622" width="9.1796875" style="1"/>
    <col min="4623" max="4623" width="10.1796875" style="1" customWidth="1"/>
    <col min="4624" max="4624" width="27.26953125" style="1" customWidth="1"/>
    <col min="4625" max="4625" width="15.7265625" style="1" customWidth="1"/>
    <col min="4626" max="4626" width="8.1796875" style="1" customWidth="1"/>
    <col min="4627" max="4628" width="9.7265625" style="1" customWidth="1"/>
    <col min="4629" max="4629" width="14.7265625" style="1" customWidth="1"/>
    <col min="4630" max="4640" width="16.7265625" style="1" customWidth="1"/>
    <col min="4641" max="4641" width="15.7265625" style="1" customWidth="1"/>
    <col min="4642" max="4642" width="7.453125" style="1" customWidth="1"/>
    <col min="4643" max="4643" width="15.7265625" style="1" customWidth="1"/>
    <col min="4644" max="4644" width="7.453125" style="1" customWidth="1"/>
    <col min="4645" max="4645" width="5.453125" style="1" customWidth="1"/>
    <col min="4646" max="4865" width="9.1796875" style="1"/>
    <col min="4866" max="4866" width="4.81640625" style="1" customWidth="1"/>
    <col min="4867" max="4871" width="3.453125" style="1" customWidth="1"/>
    <col min="4872" max="4872" width="4.81640625" style="1" customWidth="1"/>
    <col min="4873" max="4873" width="1.1796875" style="1" customWidth="1"/>
    <col min="4874" max="4874" width="1.453125" style="1" customWidth="1"/>
    <col min="4875" max="4875" width="2.54296875" style="1" customWidth="1"/>
    <col min="4876" max="4878" width="9.1796875" style="1"/>
    <col min="4879" max="4879" width="10.1796875" style="1" customWidth="1"/>
    <col min="4880" max="4880" width="27.26953125" style="1" customWidth="1"/>
    <col min="4881" max="4881" width="15.7265625" style="1" customWidth="1"/>
    <col min="4882" max="4882" width="8.1796875" style="1" customWidth="1"/>
    <col min="4883" max="4884" width="9.7265625" style="1" customWidth="1"/>
    <col min="4885" max="4885" width="14.7265625" style="1" customWidth="1"/>
    <col min="4886" max="4896" width="16.7265625" style="1" customWidth="1"/>
    <col min="4897" max="4897" width="15.7265625" style="1" customWidth="1"/>
    <col min="4898" max="4898" width="7.453125" style="1" customWidth="1"/>
    <col min="4899" max="4899" width="15.7265625" style="1" customWidth="1"/>
    <col min="4900" max="4900" width="7.453125" style="1" customWidth="1"/>
    <col min="4901" max="4901" width="5.453125" style="1" customWidth="1"/>
    <col min="4902" max="5121" width="9.1796875" style="1"/>
    <col min="5122" max="5122" width="4.81640625" style="1" customWidth="1"/>
    <col min="5123" max="5127" width="3.453125" style="1" customWidth="1"/>
    <col min="5128" max="5128" width="4.81640625" style="1" customWidth="1"/>
    <col min="5129" max="5129" width="1.1796875" style="1" customWidth="1"/>
    <col min="5130" max="5130" width="1.453125" style="1" customWidth="1"/>
    <col min="5131" max="5131" width="2.54296875" style="1" customWidth="1"/>
    <col min="5132" max="5134" width="9.1796875" style="1"/>
    <col min="5135" max="5135" width="10.1796875" style="1" customWidth="1"/>
    <col min="5136" max="5136" width="27.26953125" style="1" customWidth="1"/>
    <col min="5137" max="5137" width="15.7265625" style="1" customWidth="1"/>
    <col min="5138" max="5138" width="8.1796875" style="1" customWidth="1"/>
    <col min="5139" max="5140" width="9.7265625" style="1" customWidth="1"/>
    <col min="5141" max="5141" width="14.7265625" style="1" customWidth="1"/>
    <col min="5142" max="5152" width="16.7265625" style="1" customWidth="1"/>
    <col min="5153" max="5153" width="15.7265625" style="1" customWidth="1"/>
    <col min="5154" max="5154" width="7.453125" style="1" customWidth="1"/>
    <col min="5155" max="5155" width="15.7265625" style="1" customWidth="1"/>
    <col min="5156" max="5156" width="7.453125" style="1" customWidth="1"/>
    <col min="5157" max="5157" width="5.453125" style="1" customWidth="1"/>
    <col min="5158" max="5377" width="9.1796875" style="1"/>
    <col min="5378" max="5378" width="4.81640625" style="1" customWidth="1"/>
    <col min="5379" max="5383" width="3.453125" style="1" customWidth="1"/>
    <col min="5384" max="5384" width="4.81640625" style="1" customWidth="1"/>
    <col min="5385" max="5385" width="1.1796875" style="1" customWidth="1"/>
    <col min="5386" max="5386" width="1.453125" style="1" customWidth="1"/>
    <col min="5387" max="5387" width="2.54296875" style="1" customWidth="1"/>
    <col min="5388" max="5390" width="9.1796875" style="1"/>
    <col min="5391" max="5391" width="10.1796875" style="1" customWidth="1"/>
    <col min="5392" max="5392" width="27.26953125" style="1" customWidth="1"/>
    <col min="5393" max="5393" width="15.7265625" style="1" customWidth="1"/>
    <col min="5394" max="5394" width="8.1796875" style="1" customWidth="1"/>
    <col min="5395" max="5396" width="9.7265625" style="1" customWidth="1"/>
    <col min="5397" max="5397" width="14.7265625" style="1" customWidth="1"/>
    <col min="5398" max="5408" width="16.7265625" style="1" customWidth="1"/>
    <col min="5409" max="5409" width="15.7265625" style="1" customWidth="1"/>
    <col min="5410" max="5410" width="7.453125" style="1" customWidth="1"/>
    <col min="5411" max="5411" width="15.7265625" style="1" customWidth="1"/>
    <col min="5412" max="5412" width="7.453125" style="1" customWidth="1"/>
    <col min="5413" max="5413" width="5.453125" style="1" customWidth="1"/>
    <col min="5414" max="5633" width="9.1796875" style="1"/>
    <col min="5634" max="5634" width="4.81640625" style="1" customWidth="1"/>
    <col min="5635" max="5639" width="3.453125" style="1" customWidth="1"/>
    <col min="5640" max="5640" width="4.81640625" style="1" customWidth="1"/>
    <col min="5641" max="5641" width="1.1796875" style="1" customWidth="1"/>
    <col min="5642" max="5642" width="1.453125" style="1" customWidth="1"/>
    <col min="5643" max="5643" width="2.54296875" style="1" customWidth="1"/>
    <col min="5644" max="5646" width="9.1796875" style="1"/>
    <col min="5647" max="5647" width="10.1796875" style="1" customWidth="1"/>
    <col min="5648" max="5648" width="27.26953125" style="1" customWidth="1"/>
    <col min="5649" max="5649" width="15.7265625" style="1" customWidth="1"/>
    <col min="5650" max="5650" width="8.1796875" style="1" customWidth="1"/>
    <col min="5651" max="5652" width="9.7265625" style="1" customWidth="1"/>
    <col min="5653" max="5653" width="14.7265625" style="1" customWidth="1"/>
    <col min="5654" max="5664" width="16.7265625" style="1" customWidth="1"/>
    <col min="5665" max="5665" width="15.7265625" style="1" customWidth="1"/>
    <col min="5666" max="5666" width="7.453125" style="1" customWidth="1"/>
    <col min="5667" max="5667" width="15.7265625" style="1" customWidth="1"/>
    <col min="5668" max="5668" width="7.453125" style="1" customWidth="1"/>
    <col min="5669" max="5669" width="5.453125" style="1" customWidth="1"/>
    <col min="5670" max="5889" width="9.1796875" style="1"/>
    <col min="5890" max="5890" width="4.81640625" style="1" customWidth="1"/>
    <col min="5891" max="5895" width="3.453125" style="1" customWidth="1"/>
    <col min="5896" max="5896" width="4.81640625" style="1" customWidth="1"/>
    <col min="5897" max="5897" width="1.1796875" style="1" customWidth="1"/>
    <col min="5898" max="5898" width="1.453125" style="1" customWidth="1"/>
    <col min="5899" max="5899" width="2.54296875" style="1" customWidth="1"/>
    <col min="5900" max="5902" width="9.1796875" style="1"/>
    <col min="5903" max="5903" width="10.1796875" style="1" customWidth="1"/>
    <col min="5904" max="5904" width="27.26953125" style="1" customWidth="1"/>
    <col min="5905" max="5905" width="15.7265625" style="1" customWidth="1"/>
    <col min="5906" max="5906" width="8.1796875" style="1" customWidth="1"/>
    <col min="5907" max="5908" width="9.7265625" style="1" customWidth="1"/>
    <col min="5909" max="5909" width="14.7265625" style="1" customWidth="1"/>
    <col min="5910" max="5920" width="16.7265625" style="1" customWidth="1"/>
    <col min="5921" max="5921" width="15.7265625" style="1" customWidth="1"/>
    <col min="5922" max="5922" width="7.453125" style="1" customWidth="1"/>
    <col min="5923" max="5923" width="15.7265625" style="1" customWidth="1"/>
    <col min="5924" max="5924" width="7.453125" style="1" customWidth="1"/>
    <col min="5925" max="5925" width="5.453125" style="1" customWidth="1"/>
    <col min="5926" max="6145" width="9.1796875" style="1"/>
    <col min="6146" max="6146" width="4.81640625" style="1" customWidth="1"/>
    <col min="6147" max="6151" width="3.453125" style="1" customWidth="1"/>
    <col min="6152" max="6152" width="4.81640625" style="1" customWidth="1"/>
    <col min="6153" max="6153" width="1.1796875" style="1" customWidth="1"/>
    <col min="6154" max="6154" width="1.453125" style="1" customWidth="1"/>
    <col min="6155" max="6155" width="2.54296875" style="1" customWidth="1"/>
    <col min="6156" max="6158" width="9.1796875" style="1"/>
    <col min="6159" max="6159" width="10.1796875" style="1" customWidth="1"/>
    <col min="6160" max="6160" width="27.26953125" style="1" customWidth="1"/>
    <col min="6161" max="6161" width="15.7265625" style="1" customWidth="1"/>
    <col min="6162" max="6162" width="8.1796875" style="1" customWidth="1"/>
    <col min="6163" max="6164" width="9.7265625" style="1" customWidth="1"/>
    <col min="6165" max="6165" width="14.7265625" style="1" customWidth="1"/>
    <col min="6166" max="6176" width="16.7265625" style="1" customWidth="1"/>
    <col min="6177" max="6177" width="15.7265625" style="1" customWidth="1"/>
    <col min="6178" max="6178" width="7.453125" style="1" customWidth="1"/>
    <col min="6179" max="6179" width="15.7265625" style="1" customWidth="1"/>
    <col min="6180" max="6180" width="7.453125" style="1" customWidth="1"/>
    <col min="6181" max="6181" width="5.453125" style="1" customWidth="1"/>
    <col min="6182" max="6401" width="9.1796875" style="1"/>
    <col min="6402" max="6402" width="4.81640625" style="1" customWidth="1"/>
    <col min="6403" max="6407" width="3.453125" style="1" customWidth="1"/>
    <col min="6408" max="6408" width="4.81640625" style="1" customWidth="1"/>
    <col min="6409" max="6409" width="1.1796875" style="1" customWidth="1"/>
    <col min="6410" max="6410" width="1.453125" style="1" customWidth="1"/>
    <col min="6411" max="6411" width="2.54296875" style="1" customWidth="1"/>
    <col min="6412" max="6414" width="9.1796875" style="1"/>
    <col min="6415" max="6415" width="10.1796875" style="1" customWidth="1"/>
    <col min="6416" max="6416" width="27.26953125" style="1" customWidth="1"/>
    <col min="6417" max="6417" width="15.7265625" style="1" customWidth="1"/>
    <col min="6418" max="6418" width="8.1796875" style="1" customWidth="1"/>
    <col min="6419" max="6420" width="9.7265625" style="1" customWidth="1"/>
    <col min="6421" max="6421" width="14.7265625" style="1" customWidth="1"/>
    <col min="6422" max="6432" width="16.7265625" style="1" customWidth="1"/>
    <col min="6433" max="6433" width="15.7265625" style="1" customWidth="1"/>
    <col min="6434" max="6434" width="7.453125" style="1" customWidth="1"/>
    <col min="6435" max="6435" width="15.7265625" style="1" customWidth="1"/>
    <col min="6436" max="6436" width="7.453125" style="1" customWidth="1"/>
    <col min="6437" max="6437" width="5.453125" style="1" customWidth="1"/>
    <col min="6438" max="6657" width="9.1796875" style="1"/>
    <col min="6658" max="6658" width="4.81640625" style="1" customWidth="1"/>
    <col min="6659" max="6663" width="3.453125" style="1" customWidth="1"/>
    <col min="6664" max="6664" width="4.81640625" style="1" customWidth="1"/>
    <col min="6665" max="6665" width="1.1796875" style="1" customWidth="1"/>
    <col min="6666" max="6666" width="1.453125" style="1" customWidth="1"/>
    <col min="6667" max="6667" width="2.54296875" style="1" customWidth="1"/>
    <col min="6668" max="6670" width="9.1796875" style="1"/>
    <col min="6671" max="6671" width="10.1796875" style="1" customWidth="1"/>
    <col min="6672" max="6672" width="27.26953125" style="1" customWidth="1"/>
    <col min="6673" max="6673" width="15.7265625" style="1" customWidth="1"/>
    <col min="6674" max="6674" width="8.1796875" style="1" customWidth="1"/>
    <col min="6675" max="6676" width="9.7265625" style="1" customWidth="1"/>
    <col min="6677" max="6677" width="14.7265625" style="1" customWidth="1"/>
    <col min="6678" max="6688" width="16.7265625" style="1" customWidth="1"/>
    <col min="6689" max="6689" width="15.7265625" style="1" customWidth="1"/>
    <col min="6690" max="6690" width="7.453125" style="1" customWidth="1"/>
    <col min="6691" max="6691" width="15.7265625" style="1" customWidth="1"/>
    <col min="6692" max="6692" width="7.453125" style="1" customWidth="1"/>
    <col min="6693" max="6693" width="5.453125" style="1" customWidth="1"/>
    <col min="6694" max="6913" width="9.1796875" style="1"/>
    <col min="6914" max="6914" width="4.81640625" style="1" customWidth="1"/>
    <col min="6915" max="6919" width="3.453125" style="1" customWidth="1"/>
    <col min="6920" max="6920" width="4.81640625" style="1" customWidth="1"/>
    <col min="6921" max="6921" width="1.1796875" style="1" customWidth="1"/>
    <col min="6922" max="6922" width="1.453125" style="1" customWidth="1"/>
    <col min="6923" max="6923" width="2.54296875" style="1" customWidth="1"/>
    <col min="6924" max="6926" width="9.1796875" style="1"/>
    <col min="6927" max="6927" width="10.1796875" style="1" customWidth="1"/>
    <col min="6928" max="6928" width="27.26953125" style="1" customWidth="1"/>
    <col min="6929" max="6929" width="15.7265625" style="1" customWidth="1"/>
    <col min="6930" max="6930" width="8.1796875" style="1" customWidth="1"/>
    <col min="6931" max="6932" width="9.7265625" style="1" customWidth="1"/>
    <col min="6933" max="6933" width="14.7265625" style="1" customWidth="1"/>
    <col min="6934" max="6944" width="16.7265625" style="1" customWidth="1"/>
    <col min="6945" max="6945" width="15.7265625" style="1" customWidth="1"/>
    <col min="6946" max="6946" width="7.453125" style="1" customWidth="1"/>
    <col min="6947" max="6947" width="15.7265625" style="1" customWidth="1"/>
    <col min="6948" max="6948" width="7.453125" style="1" customWidth="1"/>
    <col min="6949" max="6949" width="5.453125" style="1" customWidth="1"/>
    <col min="6950" max="7169" width="9.1796875" style="1"/>
    <col min="7170" max="7170" width="4.81640625" style="1" customWidth="1"/>
    <col min="7171" max="7175" width="3.453125" style="1" customWidth="1"/>
    <col min="7176" max="7176" width="4.81640625" style="1" customWidth="1"/>
    <col min="7177" max="7177" width="1.1796875" style="1" customWidth="1"/>
    <col min="7178" max="7178" width="1.453125" style="1" customWidth="1"/>
    <col min="7179" max="7179" width="2.54296875" style="1" customWidth="1"/>
    <col min="7180" max="7182" width="9.1796875" style="1"/>
    <col min="7183" max="7183" width="10.1796875" style="1" customWidth="1"/>
    <col min="7184" max="7184" width="27.26953125" style="1" customWidth="1"/>
    <col min="7185" max="7185" width="15.7265625" style="1" customWidth="1"/>
    <col min="7186" max="7186" width="8.1796875" style="1" customWidth="1"/>
    <col min="7187" max="7188" width="9.7265625" style="1" customWidth="1"/>
    <col min="7189" max="7189" width="14.7265625" style="1" customWidth="1"/>
    <col min="7190" max="7200" width="16.7265625" style="1" customWidth="1"/>
    <col min="7201" max="7201" width="15.7265625" style="1" customWidth="1"/>
    <col min="7202" max="7202" width="7.453125" style="1" customWidth="1"/>
    <col min="7203" max="7203" width="15.7265625" style="1" customWidth="1"/>
    <col min="7204" max="7204" width="7.453125" style="1" customWidth="1"/>
    <col min="7205" max="7205" width="5.453125" style="1" customWidth="1"/>
    <col min="7206" max="7425" width="9.1796875" style="1"/>
    <col min="7426" max="7426" width="4.81640625" style="1" customWidth="1"/>
    <col min="7427" max="7431" width="3.453125" style="1" customWidth="1"/>
    <col min="7432" max="7432" width="4.81640625" style="1" customWidth="1"/>
    <col min="7433" max="7433" width="1.1796875" style="1" customWidth="1"/>
    <col min="7434" max="7434" width="1.453125" style="1" customWidth="1"/>
    <col min="7435" max="7435" width="2.54296875" style="1" customWidth="1"/>
    <col min="7436" max="7438" width="9.1796875" style="1"/>
    <col min="7439" max="7439" width="10.1796875" style="1" customWidth="1"/>
    <col min="7440" max="7440" width="27.26953125" style="1" customWidth="1"/>
    <col min="7441" max="7441" width="15.7265625" style="1" customWidth="1"/>
    <col min="7442" max="7442" width="8.1796875" style="1" customWidth="1"/>
    <col min="7443" max="7444" width="9.7265625" style="1" customWidth="1"/>
    <col min="7445" max="7445" width="14.7265625" style="1" customWidth="1"/>
    <col min="7446" max="7456" width="16.7265625" style="1" customWidth="1"/>
    <col min="7457" max="7457" width="15.7265625" style="1" customWidth="1"/>
    <col min="7458" max="7458" width="7.453125" style="1" customWidth="1"/>
    <col min="7459" max="7459" width="15.7265625" style="1" customWidth="1"/>
    <col min="7460" max="7460" width="7.453125" style="1" customWidth="1"/>
    <col min="7461" max="7461" width="5.453125" style="1" customWidth="1"/>
    <col min="7462" max="7681" width="9.1796875" style="1"/>
    <col min="7682" max="7682" width="4.81640625" style="1" customWidth="1"/>
    <col min="7683" max="7687" width="3.453125" style="1" customWidth="1"/>
    <col min="7688" max="7688" width="4.81640625" style="1" customWidth="1"/>
    <col min="7689" max="7689" width="1.1796875" style="1" customWidth="1"/>
    <col min="7690" max="7690" width="1.453125" style="1" customWidth="1"/>
    <col min="7691" max="7691" width="2.54296875" style="1" customWidth="1"/>
    <col min="7692" max="7694" width="9.1796875" style="1"/>
    <col min="7695" max="7695" width="10.1796875" style="1" customWidth="1"/>
    <col min="7696" max="7696" width="27.26953125" style="1" customWidth="1"/>
    <col min="7697" max="7697" width="15.7265625" style="1" customWidth="1"/>
    <col min="7698" max="7698" width="8.1796875" style="1" customWidth="1"/>
    <col min="7699" max="7700" width="9.7265625" style="1" customWidth="1"/>
    <col min="7701" max="7701" width="14.7265625" style="1" customWidth="1"/>
    <col min="7702" max="7712" width="16.7265625" style="1" customWidth="1"/>
    <col min="7713" max="7713" width="15.7265625" style="1" customWidth="1"/>
    <col min="7714" max="7714" width="7.453125" style="1" customWidth="1"/>
    <col min="7715" max="7715" width="15.7265625" style="1" customWidth="1"/>
    <col min="7716" max="7716" width="7.453125" style="1" customWidth="1"/>
    <col min="7717" max="7717" width="5.453125" style="1" customWidth="1"/>
    <col min="7718" max="7937" width="9.1796875" style="1"/>
    <col min="7938" max="7938" width="4.81640625" style="1" customWidth="1"/>
    <col min="7939" max="7943" width="3.453125" style="1" customWidth="1"/>
    <col min="7944" max="7944" width="4.81640625" style="1" customWidth="1"/>
    <col min="7945" max="7945" width="1.1796875" style="1" customWidth="1"/>
    <col min="7946" max="7946" width="1.453125" style="1" customWidth="1"/>
    <col min="7947" max="7947" width="2.54296875" style="1" customWidth="1"/>
    <col min="7948" max="7950" width="9.1796875" style="1"/>
    <col min="7951" max="7951" width="10.1796875" style="1" customWidth="1"/>
    <col min="7952" max="7952" width="27.26953125" style="1" customWidth="1"/>
    <col min="7953" max="7953" width="15.7265625" style="1" customWidth="1"/>
    <col min="7954" max="7954" width="8.1796875" style="1" customWidth="1"/>
    <col min="7955" max="7956" width="9.7265625" style="1" customWidth="1"/>
    <col min="7957" max="7957" width="14.7265625" style="1" customWidth="1"/>
    <col min="7958" max="7968" width="16.7265625" style="1" customWidth="1"/>
    <col min="7969" max="7969" width="15.7265625" style="1" customWidth="1"/>
    <col min="7970" max="7970" width="7.453125" style="1" customWidth="1"/>
    <col min="7971" max="7971" width="15.7265625" style="1" customWidth="1"/>
    <col min="7972" max="7972" width="7.453125" style="1" customWidth="1"/>
    <col min="7973" max="7973" width="5.453125" style="1" customWidth="1"/>
    <col min="7974" max="8193" width="9.1796875" style="1"/>
    <col min="8194" max="8194" width="4.81640625" style="1" customWidth="1"/>
    <col min="8195" max="8199" width="3.453125" style="1" customWidth="1"/>
    <col min="8200" max="8200" width="4.81640625" style="1" customWidth="1"/>
    <col min="8201" max="8201" width="1.1796875" style="1" customWidth="1"/>
    <col min="8202" max="8202" width="1.453125" style="1" customWidth="1"/>
    <col min="8203" max="8203" width="2.54296875" style="1" customWidth="1"/>
    <col min="8204" max="8206" width="9.1796875" style="1"/>
    <col min="8207" max="8207" width="10.1796875" style="1" customWidth="1"/>
    <col min="8208" max="8208" width="27.26953125" style="1" customWidth="1"/>
    <col min="8209" max="8209" width="15.7265625" style="1" customWidth="1"/>
    <col min="8210" max="8210" width="8.1796875" style="1" customWidth="1"/>
    <col min="8211" max="8212" width="9.7265625" style="1" customWidth="1"/>
    <col min="8213" max="8213" width="14.7265625" style="1" customWidth="1"/>
    <col min="8214" max="8224" width="16.7265625" style="1" customWidth="1"/>
    <col min="8225" max="8225" width="15.7265625" style="1" customWidth="1"/>
    <col min="8226" max="8226" width="7.453125" style="1" customWidth="1"/>
    <col min="8227" max="8227" width="15.7265625" style="1" customWidth="1"/>
    <col min="8228" max="8228" width="7.453125" style="1" customWidth="1"/>
    <col min="8229" max="8229" width="5.453125" style="1" customWidth="1"/>
    <col min="8230" max="8449" width="9.1796875" style="1"/>
    <col min="8450" max="8450" width="4.81640625" style="1" customWidth="1"/>
    <col min="8451" max="8455" width="3.453125" style="1" customWidth="1"/>
    <col min="8456" max="8456" width="4.81640625" style="1" customWidth="1"/>
    <col min="8457" max="8457" width="1.1796875" style="1" customWidth="1"/>
    <col min="8458" max="8458" width="1.453125" style="1" customWidth="1"/>
    <col min="8459" max="8459" width="2.54296875" style="1" customWidth="1"/>
    <col min="8460" max="8462" width="9.1796875" style="1"/>
    <col min="8463" max="8463" width="10.1796875" style="1" customWidth="1"/>
    <col min="8464" max="8464" width="27.26953125" style="1" customWidth="1"/>
    <col min="8465" max="8465" width="15.7265625" style="1" customWidth="1"/>
    <col min="8466" max="8466" width="8.1796875" style="1" customWidth="1"/>
    <col min="8467" max="8468" width="9.7265625" style="1" customWidth="1"/>
    <col min="8469" max="8469" width="14.7265625" style="1" customWidth="1"/>
    <col min="8470" max="8480" width="16.7265625" style="1" customWidth="1"/>
    <col min="8481" max="8481" width="15.7265625" style="1" customWidth="1"/>
    <col min="8482" max="8482" width="7.453125" style="1" customWidth="1"/>
    <col min="8483" max="8483" width="15.7265625" style="1" customWidth="1"/>
    <col min="8484" max="8484" width="7.453125" style="1" customWidth="1"/>
    <col min="8485" max="8485" width="5.453125" style="1" customWidth="1"/>
    <col min="8486" max="8705" width="9.1796875" style="1"/>
    <col min="8706" max="8706" width="4.81640625" style="1" customWidth="1"/>
    <col min="8707" max="8711" width="3.453125" style="1" customWidth="1"/>
    <col min="8712" max="8712" width="4.81640625" style="1" customWidth="1"/>
    <col min="8713" max="8713" width="1.1796875" style="1" customWidth="1"/>
    <col min="8714" max="8714" width="1.453125" style="1" customWidth="1"/>
    <col min="8715" max="8715" width="2.54296875" style="1" customWidth="1"/>
    <col min="8716" max="8718" width="9.1796875" style="1"/>
    <col min="8719" max="8719" width="10.1796875" style="1" customWidth="1"/>
    <col min="8720" max="8720" width="27.26953125" style="1" customWidth="1"/>
    <col min="8721" max="8721" width="15.7265625" style="1" customWidth="1"/>
    <col min="8722" max="8722" width="8.1796875" style="1" customWidth="1"/>
    <col min="8723" max="8724" width="9.7265625" style="1" customWidth="1"/>
    <col min="8725" max="8725" width="14.7265625" style="1" customWidth="1"/>
    <col min="8726" max="8736" width="16.7265625" style="1" customWidth="1"/>
    <col min="8737" max="8737" width="15.7265625" style="1" customWidth="1"/>
    <col min="8738" max="8738" width="7.453125" style="1" customWidth="1"/>
    <col min="8739" max="8739" width="15.7265625" style="1" customWidth="1"/>
    <col min="8740" max="8740" width="7.453125" style="1" customWidth="1"/>
    <col min="8741" max="8741" width="5.453125" style="1" customWidth="1"/>
    <col min="8742" max="8961" width="9.1796875" style="1"/>
    <col min="8962" max="8962" width="4.81640625" style="1" customWidth="1"/>
    <col min="8963" max="8967" width="3.453125" style="1" customWidth="1"/>
    <col min="8968" max="8968" width="4.81640625" style="1" customWidth="1"/>
    <col min="8969" max="8969" width="1.1796875" style="1" customWidth="1"/>
    <col min="8970" max="8970" width="1.453125" style="1" customWidth="1"/>
    <col min="8971" max="8971" width="2.54296875" style="1" customWidth="1"/>
    <col min="8972" max="8974" width="9.1796875" style="1"/>
    <col min="8975" max="8975" width="10.1796875" style="1" customWidth="1"/>
    <col min="8976" max="8976" width="27.26953125" style="1" customWidth="1"/>
    <col min="8977" max="8977" width="15.7265625" style="1" customWidth="1"/>
    <col min="8978" max="8978" width="8.1796875" style="1" customWidth="1"/>
    <col min="8979" max="8980" width="9.7265625" style="1" customWidth="1"/>
    <col min="8981" max="8981" width="14.7265625" style="1" customWidth="1"/>
    <col min="8982" max="8992" width="16.7265625" style="1" customWidth="1"/>
    <col min="8993" max="8993" width="15.7265625" style="1" customWidth="1"/>
    <col min="8994" max="8994" width="7.453125" style="1" customWidth="1"/>
    <col min="8995" max="8995" width="15.7265625" style="1" customWidth="1"/>
    <col min="8996" max="8996" width="7.453125" style="1" customWidth="1"/>
    <col min="8997" max="8997" width="5.453125" style="1" customWidth="1"/>
    <col min="8998" max="9217" width="9.1796875" style="1"/>
    <col min="9218" max="9218" width="4.81640625" style="1" customWidth="1"/>
    <col min="9219" max="9223" width="3.453125" style="1" customWidth="1"/>
    <col min="9224" max="9224" width="4.81640625" style="1" customWidth="1"/>
    <col min="9225" max="9225" width="1.1796875" style="1" customWidth="1"/>
    <col min="9226" max="9226" width="1.453125" style="1" customWidth="1"/>
    <col min="9227" max="9227" width="2.54296875" style="1" customWidth="1"/>
    <col min="9228" max="9230" width="9.1796875" style="1"/>
    <col min="9231" max="9231" width="10.1796875" style="1" customWidth="1"/>
    <col min="9232" max="9232" width="27.26953125" style="1" customWidth="1"/>
    <col min="9233" max="9233" width="15.7265625" style="1" customWidth="1"/>
    <col min="9234" max="9234" width="8.1796875" style="1" customWidth="1"/>
    <col min="9235" max="9236" width="9.7265625" style="1" customWidth="1"/>
    <col min="9237" max="9237" width="14.7265625" style="1" customWidth="1"/>
    <col min="9238" max="9248" width="16.7265625" style="1" customWidth="1"/>
    <col min="9249" max="9249" width="15.7265625" style="1" customWidth="1"/>
    <col min="9250" max="9250" width="7.453125" style="1" customWidth="1"/>
    <col min="9251" max="9251" width="15.7265625" style="1" customWidth="1"/>
    <col min="9252" max="9252" width="7.453125" style="1" customWidth="1"/>
    <col min="9253" max="9253" width="5.453125" style="1" customWidth="1"/>
    <col min="9254" max="9473" width="9.1796875" style="1"/>
    <col min="9474" max="9474" width="4.81640625" style="1" customWidth="1"/>
    <col min="9475" max="9479" width="3.453125" style="1" customWidth="1"/>
    <col min="9480" max="9480" width="4.81640625" style="1" customWidth="1"/>
    <col min="9481" max="9481" width="1.1796875" style="1" customWidth="1"/>
    <col min="9482" max="9482" width="1.453125" style="1" customWidth="1"/>
    <col min="9483" max="9483" width="2.54296875" style="1" customWidth="1"/>
    <col min="9484" max="9486" width="9.1796875" style="1"/>
    <col min="9487" max="9487" width="10.1796875" style="1" customWidth="1"/>
    <col min="9488" max="9488" width="27.26953125" style="1" customWidth="1"/>
    <col min="9489" max="9489" width="15.7265625" style="1" customWidth="1"/>
    <col min="9490" max="9490" width="8.1796875" style="1" customWidth="1"/>
    <col min="9491" max="9492" width="9.7265625" style="1" customWidth="1"/>
    <col min="9493" max="9493" width="14.7265625" style="1" customWidth="1"/>
    <col min="9494" max="9504" width="16.7265625" style="1" customWidth="1"/>
    <col min="9505" max="9505" width="15.7265625" style="1" customWidth="1"/>
    <col min="9506" max="9506" width="7.453125" style="1" customWidth="1"/>
    <col min="9507" max="9507" width="15.7265625" style="1" customWidth="1"/>
    <col min="9508" max="9508" width="7.453125" style="1" customWidth="1"/>
    <col min="9509" max="9509" width="5.453125" style="1" customWidth="1"/>
    <col min="9510" max="9729" width="9.1796875" style="1"/>
    <col min="9730" max="9730" width="4.81640625" style="1" customWidth="1"/>
    <col min="9731" max="9735" width="3.453125" style="1" customWidth="1"/>
    <col min="9736" max="9736" width="4.81640625" style="1" customWidth="1"/>
    <col min="9737" max="9737" width="1.1796875" style="1" customWidth="1"/>
    <col min="9738" max="9738" width="1.453125" style="1" customWidth="1"/>
    <col min="9739" max="9739" width="2.54296875" style="1" customWidth="1"/>
    <col min="9740" max="9742" width="9.1796875" style="1"/>
    <col min="9743" max="9743" width="10.1796875" style="1" customWidth="1"/>
    <col min="9744" max="9744" width="27.26953125" style="1" customWidth="1"/>
    <col min="9745" max="9745" width="15.7265625" style="1" customWidth="1"/>
    <col min="9746" max="9746" width="8.1796875" style="1" customWidth="1"/>
    <col min="9747" max="9748" width="9.7265625" style="1" customWidth="1"/>
    <col min="9749" max="9749" width="14.7265625" style="1" customWidth="1"/>
    <col min="9750" max="9760" width="16.7265625" style="1" customWidth="1"/>
    <col min="9761" max="9761" width="15.7265625" style="1" customWidth="1"/>
    <col min="9762" max="9762" width="7.453125" style="1" customWidth="1"/>
    <col min="9763" max="9763" width="15.7265625" style="1" customWidth="1"/>
    <col min="9764" max="9764" width="7.453125" style="1" customWidth="1"/>
    <col min="9765" max="9765" width="5.453125" style="1" customWidth="1"/>
    <col min="9766" max="9985" width="9.1796875" style="1"/>
    <col min="9986" max="9986" width="4.81640625" style="1" customWidth="1"/>
    <col min="9987" max="9991" width="3.453125" style="1" customWidth="1"/>
    <col min="9992" max="9992" width="4.81640625" style="1" customWidth="1"/>
    <col min="9993" max="9993" width="1.1796875" style="1" customWidth="1"/>
    <col min="9994" max="9994" width="1.453125" style="1" customWidth="1"/>
    <col min="9995" max="9995" width="2.54296875" style="1" customWidth="1"/>
    <col min="9996" max="9998" width="9.1796875" style="1"/>
    <col min="9999" max="9999" width="10.1796875" style="1" customWidth="1"/>
    <col min="10000" max="10000" width="27.26953125" style="1" customWidth="1"/>
    <col min="10001" max="10001" width="15.7265625" style="1" customWidth="1"/>
    <col min="10002" max="10002" width="8.1796875" style="1" customWidth="1"/>
    <col min="10003" max="10004" width="9.7265625" style="1" customWidth="1"/>
    <col min="10005" max="10005" width="14.7265625" style="1" customWidth="1"/>
    <col min="10006" max="10016" width="16.7265625" style="1" customWidth="1"/>
    <col min="10017" max="10017" width="15.7265625" style="1" customWidth="1"/>
    <col min="10018" max="10018" width="7.453125" style="1" customWidth="1"/>
    <col min="10019" max="10019" width="15.7265625" style="1" customWidth="1"/>
    <col min="10020" max="10020" width="7.453125" style="1" customWidth="1"/>
    <col min="10021" max="10021" width="5.453125" style="1" customWidth="1"/>
    <col min="10022" max="10241" width="9.1796875" style="1"/>
    <col min="10242" max="10242" width="4.81640625" style="1" customWidth="1"/>
    <col min="10243" max="10247" width="3.453125" style="1" customWidth="1"/>
    <col min="10248" max="10248" width="4.81640625" style="1" customWidth="1"/>
    <col min="10249" max="10249" width="1.1796875" style="1" customWidth="1"/>
    <col min="10250" max="10250" width="1.453125" style="1" customWidth="1"/>
    <col min="10251" max="10251" width="2.54296875" style="1" customWidth="1"/>
    <col min="10252" max="10254" width="9.1796875" style="1"/>
    <col min="10255" max="10255" width="10.1796875" style="1" customWidth="1"/>
    <col min="10256" max="10256" width="27.26953125" style="1" customWidth="1"/>
    <col min="10257" max="10257" width="15.7265625" style="1" customWidth="1"/>
    <col min="10258" max="10258" width="8.1796875" style="1" customWidth="1"/>
    <col min="10259" max="10260" width="9.7265625" style="1" customWidth="1"/>
    <col min="10261" max="10261" width="14.7265625" style="1" customWidth="1"/>
    <col min="10262" max="10272" width="16.7265625" style="1" customWidth="1"/>
    <col min="10273" max="10273" width="15.7265625" style="1" customWidth="1"/>
    <col min="10274" max="10274" width="7.453125" style="1" customWidth="1"/>
    <col min="10275" max="10275" width="15.7265625" style="1" customWidth="1"/>
    <col min="10276" max="10276" width="7.453125" style="1" customWidth="1"/>
    <col min="10277" max="10277" width="5.453125" style="1" customWidth="1"/>
    <col min="10278" max="10497" width="9.1796875" style="1"/>
    <col min="10498" max="10498" width="4.81640625" style="1" customWidth="1"/>
    <col min="10499" max="10503" width="3.453125" style="1" customWidth="1"/>
    <col min="10504" max="10504" width="4.81640625" style="1" customWidth="1"/>
    <col min="10505" max="10505" width="1.1796875" style="1" customWidth="1"/>
    <col min="10506" max="10506" width="1.453125" style="1" customWidth="1"/>
    <col min="10507" max="10507" width="2.54296875" style="1" customWidth="1"/>
    <col min="10508" max="10510" width="9.1796875" style="1"/>
    <col min="10511" max="10511" width="10.1796875" style="1" customWidth="1"/>
    <col min="10512" max="10512" width="27.26953125" style="1" customWidth="1"/>
    <col min="10513" max="10513" width="15.7265625" style="1" customWidth="1"/>
    <col min="10514" max="10514" width="8.1796875" style="1" customWidth="1"/>
    <col min="10515" max="10516" width="9.7265625" style="1" customWidth="1"/>
    <col min="10517" max="10517" width="14.7265625" style="1" customWidth="1"/>
    <col min="10518" max="10528" width="16.7265625" style="1" customWidth="1"/>
    <col min="10529" max="10529" width="15.7265625" style="1" customWidth="1"/>
    <col min="10530" max="10530" width="7.453125" style="1" customWidth="1"/>
    <col min="10531" max="10531" width="15.7265625" style="1" customWidth="1"/>
    <col min="10532" max="10532" width="7.453125" style="1" customWidth="1"/>
    <col min="10533" max="10533" width="5.453125" style="1" customWidth="1"/>
    <col min="10534" max="10753" width="9.1796875" style="1"/>
    <col min="10754" max="10754" width="4.81640625" style="1" customWidth="1"/>
    <col min="10755" max="10759" width="3.453125" style="1" customWidth="1"/>
    <col min="10760" max="10760" width="4.81640625" style="1" customWidth="1"/>
    <col min="10761" max="10761" width="1.1796875" style="1" customWidth="1"/>
    <col min="10762" max="10762" width="1.453125" style="1" customWidth="1"/>
    <col min="10763" max="10763" width="2.54296875" style="1" customWidth="1"/>
    <col min="10764" max="10766" width="9.1796875" style="1"/>
    <col min="10767" max="10767" width="10.1796875" style="1" customWidth="1"/>
    <col min="10768" max="10768" width="27.26953125" style="1" customWidth="1"/>
    <col min="10769" max="10769" width="15.7265625" style="1" customWidth="1"/>
    <col min="10770" max="10770" width="8.1796875" style="1" customWidth="1"/>
    <col min="10771" max="10772" width="9.7265625" style="1" customWidth="1"/>
    <col min="10773" max="10773" width="14.7265625" style="1" customWidth="1"/>
    <col min="10774" max="10784" width="16.7265625" style="1" customWidth="1"/>
    <col min="10785" max="10785" width="15.7265625" style="1" customWidth="1"/>
    <col min="10786" max="10786" width="7.453125" style="1" customWidth="1"/>
    <col min="10787" max="10787" width="15.7265625" style="1" customWidth="1"/>
    <col min="10788" max="10788" width="7.453125" style="1" customWidth="1"/>
    <col min="10789" max="10789" width="5.453125" style="1" customWidth="1"/>
    <col min="10790" max="11009" width="9.1796875" style="1"/>
    <col min="11010" max="11010" width="4.81640625" style="1" customWidth="1"/>
    <col min="11011" max="11015" width="3.453125" style="1" customWidth="1"/>
    <col min="11016" max="11016" width="4.81640625" style="1" customWidth="1"/>
    <col min="11017" max="11017" width="1.1796875" style="1" customWidth="1"/>
    <col min="11018" max="11018" width="1.453125" style="1" customWidth="1"/>
    <col min="11019" max="11019" width="2.54296875" style="1" customWidth="1"/>
    <col min="11020" max="11022" width="9.1796875" style="1"/>
    <col min="11023" max="11023" width="10.1796875" style="1" customWidth="1"/>
    <col min="11024" max="11024" width="27.26953125" style="1" customWidth="1"/>
    <col min="11025" max="11025" width="15.7265625" style="1" customWidth="1"/>
    <col min="11026" max="11026" width="8.1796875" style="1" customWidth="1"/>
    <col min="11027" max="11028" width="9.7265625" style="1" customWidth="1"/>
    <col min="11029" max="11029" width="14.7265625" style="1" customWidth="1"/>
    <col min="11030" max="11040" width="16.7265625" style="1" customWidth="1"/>
    <col min="11041" max="11041" width="15.7265625" style="1" customWidth="1"/>
    <col min="11042" max="11042" width="7.453125" style="1" customWidth="1"/>
    <col min="11043" max="11043" width="15.7265625" style="1" customWidth="1"/>
    <col min="11044" max="11044" width="7.453125" style="1" customWidth="1"/>
    <col min="11045" max="11045" width="5.453125" style="1" customWidth="1"/>
    <col min="11046" max="11265" width="9.1796875" style="1"/>
    <col min="11266" max="11266" width="4.81640625" style="1" customWidth="1"/>
    <col min="11267" max="11271" width="3.453125" style="1" customWidth="1"/>
    <col min="11272" max="11272" width="4.81640625" style="1" customWidth="1"/>
    <col min="11273" max="11273" width="1.1796875" style="1" customWidth="1"/>
    <col min="11274" max="11274" width="1.453125" style="1" customWidth="1"/>
    <col min="11275" max="11275" width="2.54296875" style="1" customWidth="1"/>
    <col min="11276" max="11278" width="9.1796875" style="1"/>
    <col min="11279" max="11279" width="10.1796875" style="1" customWidth="1"/>
    <col min="11280" max="11280" width="27.26953125" style="1" customWidth="1"/>
    <col min="11281" max="11281" width="15.7265625" style="1" customWidth="1"/>
    <col min="11282" max="11282" width="8.1796875" style="1" customWidth="1"/>
    <col min="11283" max="11284" width="9.7265625" style="1" customWidth="1"/>
    <col min="11285" max="11285" width="14.7265625" style="1" customWidth="1"/>
    <col min="11286" max="11296" width="16.7265625" style="1" customWidth="1"/>
    <col min="11297" max="11297" width="15.7265625" style="1" customWidth="1"/>
    <col min="11298" max="11298" width="7.453125" style="1" customWidth="1"/>
    <col min="11299" max="11299" width="15.7265625" style="1" customWidth="1"/>
    <col min="11300" max="11300" width="7.453125" style="1" customWidth="1"/>
    <col min="11301" max="11301" width="5.453125" style="1" customWidth="1"/>
    <col min="11302" max="11521" width="9.1796875" style="1"/>
    <col min="11522" max="11522" width="4.81640625" style="1" customWidth="1"/>
    <col min="11523" max="11527" width="3.453125" style="1" customWidth="1"/>
    <col min="11528" max="11528" width="4.81640625" style="1" customWidth="1"/>
    <col min="11529" max="11529" width="1.1796875" style="1" customWidth="1"/>
    <col min="11530" max="11530" width="1.453125" style="1" customWidth="1"/>
    <col min="11531" max="11531" width="2.54296875" style="1" customWidth="1"/>
    <col min="11532" max="11534" width="9.1796875" style="1"/>
    <col min="11535" max="11535" width="10.1796875" style="1" customWidth="1"/>
    <col min="11536" max="11536" width="27.26953125" style="1" customWidth="1"/>
    <col min="11537" max="11537" width="15.7265625" style="1" customWidth="1"/>
    <col min="11538" max="11538" width="8.1796875" style="1" customWidth="1"/>
    <col min="11539" max="11540" width="9.7265625" style="1" customWidth="1"/>
    <col min="11541" max="11541" width="14.7265625" style="1" customWidth="1"/>
    <col min="11542" max="11552" width="16.7265625" style="1" customWidth="1"/>
    <col min="11553" max="11553" width="15.7265625" style="1" customWidth="1"/>
    <col min="11554" max="11554" width="7.453125" style="1" customWidth="1"/>
    <col min="11555" max="11555" width="15.7265625" style="1" customWidth="1"/>
    <col min="11556" max="11556" width="7.453125" style="1" customWidth="1"/>
    <col min="11557" max="11557" width="5.453125" style="1" customWidth="1"/>
    <col min="11558" max="11777" width="9.1796875" style="1"/>
    <col min="11778" max="11778" width="4.81640625" style="1" customWidth="1"/>
    <col min="11779" max="11783" width="3.453125" style="1" customWidth="1"/>
    <col min="11784" max="11784" width="4.81640625" style="1" customWidth="1"/>
    <col min="11785" max="11785" width="1.1796875" style="1" customWidth="1"/>
    <col min="11786" max="11786" width="1.453125" style="1" customWidth="1"/>
    <col min="11787" max="11787" width="2.54296875" style="1" customWidth="1"/>
    <col min="11788" max="11790" width="9.1796875" style="1"/>
    <col min="11791" max="11791" width="10.1796875" style="1" customWidth="1"/>
    <col min="11792" max="11792" width="27.26953125" style="1" customWidth="1"/>
    <col min="11793" max="11793" width="15.7265625" style="1" customWidth="1"/>
    <col min="11794" max="11794" width="8.1796875" style="1" customWidth="1"/>
    <col min="11795" max="11796" width="9.7265625" style="1" customWidth="1"/>
    <col min="11797" max="11797" width="14.7265625" style="1" customWidth="1"/>
    <col min="11798" max="11808" width="16.7265625" style="1" customWidth="1"/>
    <col min="11809" max="11809" width="15.7265625" style="1" customWidth="1"/>
    <col min="11810" max="11810" width="7.453125" style="1" customWidth="1"/>
    <col min="11811" max="11811" width="15.7265625" style="1" customWidth="1"/>
    <col min="11812" max="11812" width="7.453125" style="1" customWidth="1"/>
    <col min="11813" max="11813" width="5.453125" style="1" customWidth="1"/>
    <col min="11814" max="12033" width="9.1796875" style="1"/>
    <col min="12034" max="12034" width="4.81640625" style="1" customWidth="1"/>
    <col min="12035" max="12039" width="3.453125" style="1" customWidth="1"/>
    <col min="12040" max="12040" width="4.81640625" style="1" customWidth="1"/>
    <col min="12041" max="12041" width="1.1796875" style="1" customWidth="1"/>
    <col min="12042" max="12042" width="1.453125" style="1" customWidth="1"/>
    <col min="12043" max="12043" width="2.54296875" style="1" customWidth="1"/>
    <col min="12044" max="12046" width="9.1796875" style="1"/>
    <col min="12047" max="12047" width="10.1796875" style="1" customWidth="1"/>
    <col min="12048" max="12048" width="27.26953125" style="1" customWidth="1"/>
    <col min="12049" max="12049" width="15.7265625" style="1" customWidth="1"/>
    <col min="12050" max="12050" width="8.1796875" style="1" customWidth="1"/>
    <col min="12051" max="12052" width="9.7265625" style="1" customWidth="1"/>
    <col min="12053" max="12053" width="14.7265625" style="1" customWidth="1"/>
    <col min="12054" max="12064" width="16.7265625" style="1" customWidth="1"/>
    <col min="12065" max="12065" width="15.7265625" style="1" customWidth="1"/>
    <col min="12066" max="12066" width="7.453125" style="1" customWidth="1"/>
    <col min="12067" max="12067" width="15.7265625" style="1" customWidth="1"/>
    <col min="12068" max="12068" width="7.453125" style="1" customWidth="1"/>
    <col min="12069" max="12069" width="5.453125" style="1" customWidth="1"/>
    <col min="12070" max="12289" width="9.1796875" style="1"/>
    <col min="12290" max="12290" width="4.81640625" style="1" customWidth="1"/>
    <col min="12291" max="12295" width="3.453125" style="1" customWidth="1"/>
    <col min="12296" max="12296" width="4.81640625" style="1" customWidth="1"/>
    <col min="12297" max="12297" width="1.1796875" style="1" customWidth="1"/>
    <col min="12298" max="12298" width="1.453125" style="1" customWidth="1"/>
    <col min="12299" max="12299" width="2.54296875" style="1" customWidth="1"/>
    <col min="12300" max="12302" width="9.1796875" style="1"/>
    <col min="12303" max="12303" width="10.1796875" style="1" customWidth="1"/>
    <col min="12304" max="12304" width="27.26953125" style="1" customWidth="1"/>
    <col min="12305" max="12305" width="15.7265625" style="1" customWidth="1"/>
    <col min="12306" max="12306" width="8.1796875" style="1" customWidth="1"/>
    <col min="12307" max="12308" width="9.7265625" style="1" customWidth="1"/>
    <col min="12309" max="12309" width="14.7265625" style="1" customWidth="1"/>
    <col min="12310" max="12320" width="16.7265625" style="1" customWidth="1"/>
    <col min="12321" max="12321" width="15.7265625" style="1" customWidth="1"/>
    <col min="12322" max="12322" width="7.453125" style="1" customWidth="1"/>
    <col min="12323" max="12323" width="15.7265625" style="1" customWidth="1"/>
    <col min="12324" max="12324" width="7.453125" style="1" customWidth="1"/>
    <col min="12325" max="12325" width="5.453125" style="1" customWidth="1"/>
    <col min="12326" max="12545" width="9.1796875" style="1"/>
    <col min="12546" max="12546" width="4.81640625" style="1" customWidth="1"/>
    <col min="12547" max="12551" width="3.453125" style="1" customWidth="1"/>
    <col min="12552" max="12552" width="4.81640625" style="1" customWidth="1"/>
    <col min="12553" max="12553" width="1.1796875" style="1" customWidth="1"/>
    <col min="12554" max="12554" width="1.453125" style="1" customWidth="1"/>
    <col min="12555" max="12555" width="2.54296875" style="1" customWidth="1"/>
    <col min="12556" max="12558" width="9.1796875" style="1"/>
    <col min="12559" max="12559" width="10.1796875" style="1" customWidth="1"/>
    <col min="12560" max="12560" width="27.26953125" style="1" customWidth="1"/>
    <col min="12561" max="12561" width="15.7265625" style="1" customWidth="1"/>
    <col min="12562" max="12562" width="8.1796875" style="1" customWidth="1"/>
    <col min="12563" max="12564" width="9.7265625" style="1" customWidth="1"/>
    <col min="12565" max="12565" width="14.7265625" style="1" customWidth="1"/>
    <col min="12566" max="12576" width="16.7265625" style="1" customWidth="1"/>
    <col min="12577" max="12577" width="15.7265625" style="1" customWidth="1"/>
    <col min="12578" max="12578" width="7.453125" style="1" customWidth="1"/>
    <col min="12579" max="12579" width="15.7265625" style="1" customWidth="1"/>
    <col min="12580" max="12580" width="7.453125" style="1" customWidth="1"/>
    <col min="12581" max="12581" width="5.453125" style="1" customWidth="1"/>
    <col min="12582" max="12801" width="9.1796875" style="1"/>
    <col min="12802" max="12802" width="4.81640625" style="1" customWidth="1"/>
    <col min="12803" max="12807" width="3.453125" style="1" customWidth="1"/>
    <col min="12808" max="12808" width="4.81640625" style="1" customWidth="1"/>
    <col min="12809" max="12809" width="1.1796875" style="1" customWidth="1"/>
    <col min="12810" max="12810" width="1.453125" style="1" customWidth="1"/>
    <col min="12811" max="12811" width="2.54296875" style="1" customWidth="1"/>
    <col min="12812" max="12814" width="9.1796875" style="1"/>
    <col min="12815" max="12815" width="10.1796875" style="1" customWidth="1"/>
    <col min="12816" max="12816" width="27.26953125" style="1" customWidth="1"/>
    <col min="12817" max="12817" width="15.7265625" style="1" customWidth="1"/>
    <col min="12818" max="12818" width="8.1796875" style="1" customWidth="1"/>
    <col min="12819" max="12820" width="9.7265625" style="1" customWidth="1"/>
    <col min="12821" max="12821" width="14.7265625" style="1" customWidth="1"/>
    <col min="12822" max="12832" width="16.7265625" style="1" customWidth="1"/>
    <col min="12833" max="12833" width="15.7265625" style="1" customWidth="1"/>
    <col min="12834" max="12834" width="7.453125" style="1" customWidth="1"/>
    <col min="12835" max="12835" width="15.7265625" style="1" customWidth="1"/>
    <col min="12836" max="12836" width="7.453125" style="1" customWidth="1"/>
    <col min="12837" max="12837" width="5.453125" style="1" customWidth="1"/>
    <col min="12838" max="13057" width="9.1796875" style="1"/>
    <col min="13058" max="13058" width="4.81640625" style="1" customWidth="1"/>
    <col min="13059" max="13063" width="3.453125" style="1" customWidth="1"/>
    <col min="13064" max="13064" width="4.81640625" style="1" customWidth="1"/>
    <col min="13065" max="13065" width="1.1796875" style="1" customWidth="1"/>
    <col min="13066" max="13066" width="1.453125" style="1" customWidth="1"/>
    <col min="13067" max="13067" width="2.54296875" style="1" customWidth="1"/>
    <col min="13068" max="13070" width="9.1796875" style="1"/>
    <col min="13071" max="13071" width="10.1796875" style="1" customWidth="1"/>
    <col min="13072" max="13072" width="27.26953125" style="1" customWidth="1"/>
    <col min="13073" max="13073" width="15.7265625" style="1" customWidth="1"/>
    <col min="13074" max="13074" width="8.1796875" style="1" customWidth="1"/>
    <col min="13075" max="13076" width="9.7265625" style="1" customWidth="1"/>
    <col min="13077" max="13077" width="14.7265625" style="1" customWidth="1"/>
    <col min="13078" max="13088" width="16.7265625" style="1" customWidth="1"/>
    <col min="13089" max="13089" width="15.7265625" style="1" customWidth="1"/>
    <col min="13090" max="13090" width="7.453125" style="1" customWidth="1"/>
    <col min="13091" max="13091" width="15.7265625" style="1" customWidth="1"/>
    <col min="13092" max="13092" width="7.453125" style="1" customWidth="1"/>
    <col min="13093" max="13093" width="5.453125" style="1" customWidth="1"/>
    <col min="13094" max="13313" width="9.1796875" style="1"/>
    <col min="13314" max="13314" width="4.81640625" style="1" customWidth="1"/>
    <col min="13315" max="13319" width="3.453125" style="1" customWidth="1"/>
    <col min="13320" max="13320" width="4.81640625" style="1" customWidth="1"/>
    <col min="13321" max="13321" width="1.1796875" style="1" customWidth="1"/>
    <col min="13322" max="13322" width="1.453125" style="1" customWidth="1"/>
    <col min="13323" max="13323" width="2.54296875" style="1" customWidth="1"/>
    <col min="13324" max="13326" width="9.1796875" style="1"/>
    <col min="13327" max="13327" width="10.1796875" style="1" customWidth="1"/>
    <col min="13328" max="13328" width="27.26953125" style="1" customWidth="1"/>
    <col min="13329" max="13329" width="15.7265625" style="1" customWidth="1"/>
    <col min="13330" max="13330" width="8.1796875" style="1" customWidth="1"/>
    <col min="13331" max="13332" width="9.7265625" style="1" customWidth="1"/>
    <col min="13333" max="13333" width="14.7265625" style="1" customWidth="1"/>
    <col min="13334" max="13344" width="16.7265625" style="1" customWidth="1"/>
    <col min="13345" max="13345" width="15.7265625" style="1" customWidth="1"/>
    <col min="13346" max="13346" width="7.453125" style="1" customWidth="1"/>
    <col min="13347" max="13347" width="15.7265625" style="1" customWidth="1"/>
    <col min="13348" max="13348" width="7.453125" style="1" customWidth="1"/>
    <col min="13349" max="13349" width="5.453125" style="1" customWidth="1"/>
    <col min="13350" max="13569" width="9.1796875" style="1"/>
    <col min="13570" max="13570" width="4.81640625" style="1" customWidth="1"/>
    <col min="13571" max="13575" width="3.453125" style="1" customWidth="1"/>
    <col min="13576" max="13576" width="4.81640625" style="1" customWidth="1"/>
    <col min="13577" max="13577" width="1.1796875" style="1" customWidth="1"/>
    <col min="13578" max="13578" width="1.453125" style="1" customWidth="1"/>
    <col min="13579" max="13579" width="2.54296875" style="1" customWidth="1"/>
    <col min="13580" max="13582" width="9.1796875" style="1"/>
    <col min="13583" max="13583" width="10.1796875" style="1" customWidth="1"/>
    <col min="13584" max="13584" width="27.26953125" style="1" customWidth="1"/>
    <col min="13585" max="13585" width="15.7265625" style="1" customWidth="1"/>
    <col min="13586" max="13586" width="8.1796875" style="1" customWidth="1"/>
    <col min="13587" max="13588" width="9.7265625" style="1" customWidth="1"/>
    <col min="13589" max="13589" width="14.7265625" style="1" customWidth="1"/>
    <col min="13590" max="13600" width="16.7265625" style="1" customWidth="1"/>
    <col min="13601" max="13601" width="15.7265625" style="1" customWidth="1"/>
    <col min="13602" max="13602" width="7.453125" style="1" customWidth="1"/>
    <col min="13603" max="13603" width="15.7265625" style="1" customWidth="1"/>
    <col min="13604" max="13604" width="7.453125" style="1" customWidth="1"/>
    <col min="13605" max="13605" width="5.453125" style="1" customWidth="1"/>
    <col min="13606" max="13825" width="9.1796875" style="1"/>
    <col min="13826" max="13826" width="4.81640625" style="1" customWidth="1"/>
    <col min="13827" max="13831" width="3.453125" style="1" customWidth="1"/>
    <col min="13832" max="13832" width="4.81640625" style="1" customWidth="1"/>
    <col min="13833" max="13833" width="1.1796875" style="1" customWidth="1"/>
    <col min="13834" max="13834" width="1.453125" style="1" customWidth="1"/>
    <col min="13835" max="13835" width="2.54296875" style="1" customWidth="1"/>
    <col min="13836" max="13838" width="9.1796875" style="1"/>
    <col min="13839" max="13839" width="10.1796875" style="1" customWidth="1"/>
    <col min="13840" max="13840" width="27.26953125" style="1" customWidth="1"/>
    <col min="13841" max="13841" width="15.7265625" style="1" customWidth="1"/>
    <col min="13842" max="13842" width="8.1796875" style="1" customWidth="1"/>
    <col min="13843" max="13844" width="9.7265625" style="1" customWidth="1"/>
    <col min="13845" max="13845" width="14.7265625" style="1" customWidth="1"/>
    <col min="13846" max="13856" width="16.7265625" style="1" customWidth="1"/>
    <col min="13857" max="13857" width="15.7265625" style="1" customWidth="1"/>
    <col min="13858" max="13858" width="7.453125" style="1" customWidth="1"/>
    <col min="13859" max="13859" width="15.7265625" style="1" customWidth="1"/>
    <col min="13860" max="13860" width="7.453125" style="1" customWidth="1"/>
    <col min="13861" max="13861" width="5.453125" style="1" customWidth="1"/>
    <col min="13862" max="14081" width="9.1796875" style="1"/>
    <col min="14082" max="14082" width="4.81640625" style="1" customWidth="1"/>
    <col min="14083" max="14087" width="3.453125" style="1" customWidth="1"/>
    <col min="14088" max="14088" width="4.81640625" style="1" customWidth="1"/>
    <col min="14089" max="14089" width="1.1796875" style="1" customWidth="1"/>
    <col min="14090" max="14090" width="1.453125" style="1" customWidth="1"/>
    <col min="14091" max="14091" width="2.54296875" style="1" customWidth="1"/>
    <col min="14092" max="14094" width="9.1796875" style="1"/>
    <col min="14095" max="14095" width="10.1796875" style="1" customWidth="1"/>
    <col min="14096" max="14096" width="27.26953125" style="1" customWidth="1"/>
    <col min="14097" max="14097" width="15.7265625" style="1" customWidth="1"/>
    <col min="14098" max="14098" width="8.1796875" style="1" customWidth="1"/>
    <col min="14099" max="14100" width="9.7265625" style="1" customWidth="1"/>
    <col min="14101" max="14101" width="14.7265625" style="1" customWidth="1"/>
    <col min="14102" max="14112" width="16.7265625" style="1" customWidth="1"/>
    <col min="14113" max="14113" width="15.7265625" style="1" customWidth="1"/>
    <col min="14114" max="14114" width="7.453125" style="1" customWidth="1"/>
    <col min="14115" max="14115" width="15.7265625" style="1" customWidth="1"/>
    <col min="14116" max="14116" width="7.453125" style="1" customWidth="1"/>
    <col min="14117" max="14117" width="5.453125" style="1" customWidth="1"/>
    <col min="14118" max="14337" width="9.1796875" style="1"/>
    <col min="14338" max="14338" width="4.81640625" style="1" customWidth="1"/>
    <col min="14339" max="14343" width="3.453125" style="1" customWidth="1"/>
    <col min="14344" max="14344" width="4.81640625" style="1" customWidth="1"/>
    <col min="14345" max="14345" width="1.1796875" style="1" customWidth="1"/>
    <col min="14346" max="14346" width="1.453125" style="1" customWidth="1"/>
    <col min="14347" max="14347" width="2.54296875" style="1" customWidth="1"/>
    <col min="14348" max="14350" width="9.1796875" style="1"/>
    <col min="14351" max="14351" width="10.1796875" style="1" customWidth="1"/>
    <col min="14352" max="14352" width="27.26953125" style="1" customWidth="1"/>
    <col min="14353" max="14353" width="15.7265625" style="1" customWidth="1"/>
    <col min="14354" max="14354" width="8.1796875" style="1" customWidth="1"/>
    <col min="14355" max="14356" width="9.7265625" style="1" customWidth="1"/>
    <col min="14357" max="14357" width="14.7265625" style="1" customWidth="1"/>
    <col min="14358" max="14368" width="16.7265625" style="1" customWidth="1"/>
    <col min="14369" max="14369" width="15.7265625" style="1" customWidth="1"/>
    <col min="14370" max="14370" width="7.453125" style="1" customWidth="1"/>
    <col min="14371" max="14371" width="15.7265625" style="1" customWidth="1"/>
    <col min="14372" max="14372" width="7.453125" style="1" customWidth="1"/>
    <col min="14373" max="14373" width="5.453125" style="1" customWidth="1"/>
    <col min="14374" max="14593" width="9.1796875" style="1"/>
    <col min="14594" max="14594" width="4.81640625" style="1" customWidth="1"/>
    <col min="14595" max="14599" width="3.453125" style="1" customWidth="1"/>
    <col min="14600" max="14600" width="4.81640625" style="1" customWidth="1"/>
    <col min="14601" max="14601" width="1.1796875" style="1" customWidth="1"/>
    <col min="14602" max="14602" width="1.453125" style="1" customWidth="1"/>
    <col min="14603" max="14603" width="2.54296875" style="1" customWidth="1"/>
    <col min="14604" max="14606" width="9.1796875" style="1"/>
    <col min="14607" max="14607" width="10.1796875" style="1" customWidth="1"/>
    <col min="14608" max="14608" width="27.26953125" style="1" customWidth="1"/>
    <col min="14609" max="14609" width="15.7265625" style="1" customWidth="1"/>
    <col min="14610" max="14610" width="8.1796875" style="1" customWidth="1"/>
    <col min="14611" max="14612" width="9.7265625" style="1" customWidth="1"/>
    <col min="14613" max="14613" width="14.7265625" style="1" customWidth="1"/>
    <col min="14614" max="14624" width="16.7265625" style="1" customWidth="1"/>
    <col min="14625" max="14625" width="15.7265625" style="1" customWidth="1"/>
    <col min="14626" max="14626" width="7.453125" style="1" customWidth="1"/>
    <col min="14627" max="14627" width="15.7265625" style="1" customWidth="1"/>
    <col min="14628" max="14628" width="7.453125" style="1" customWidth="1"/>
    <col min="14629" max="14629" width="5.453125" style="1" customWidth="1"/>
    <col min="14630" max="14849" width="9.1796875" style="1"/>
    <col min="14850" max="14850" width="4.81640625" style="1" customWidth="1"/>
    <col min="14851" max="14855" width="3.453125" style="1" customWidth="1"/>
    <col min="14856" max="14856" width="4.81640625" style="1" customWidth="1"/>
    <col min="14857" max="14857" width="1.1796875" style="1" customWidth="1"/>
    <col min="14858" max="14858" width="1.453125" style="1" customWidth="1"/>
    <col min="14859" max="14859" width="2.54296875" style="1" customWidth="1"/>
    <col min="14860" max="14862" width="9.1796875" style="1"/>
    <col min="14863" max="14863" width="10.1796875" style="1" customWidth="1"/>
    <col min="14864" max="14864" width="27.26953125" style="1" customWidth="1"/>
    <col min="14865" max="14865" width="15.7265625" style="1" customWidth="1"/>
    <col min="14866" max="14866" width="8.1796875" style="1" customWidth="1"/>
    <col min="14867" max="14868" width="9.7265625" style="1" customWidth="1"/>
    <col min="14869" max="14869" width="14.7265625" style="1" customWidth="1"/>
    <col min="14870" max="14880" width="16.7265625" style="1" customWidth="1"/>
    <col min="14881" max="14881" width="15.7265625" style="1" customWidth="1"/>
    <col min="14882" max="14882" width="7.453125" style="1" customWidth="1"/>
    <col min="14883" max="14883" width="15.7265625" style="1" customWidth="1"/>
    <col min="14884" max="14884" width="7.453125" style="1" customWidth="1"/>
    <col min="14885" max="14885" width="5.453125" style="1" customWidth="1"/>
    <col min="14886" max="15105" width="9.1796875" style="1"/>
    <col min="15106" max="15106" width="4.81640625" style="1" customWidth="1"/>
    <col min="15107" max="15111" width="3.453125" style="1" customWidth="1"/>
    <col min="15112" max="15112" width="4.81640625" style="1" customWidth="1"/>
    <col min="15113" max="15113" width="1.1796875" style="1" customWidth="1"/>
    <col min="15114" max="15114" width="1.453125" style="1" customWidth="1"/>
    <col min="15115" max="15115" width="2.54296875" style="1" customWidth="1"/>
    <col min="15116" max="15118" width="9.1796875" style="1"/>
    <col min="15119" max="15119" width="10.1796875" style="1" customWidth="1"/>
    <col min="15120" max="15120" width="27.26953125" style="1" customWidth="1"/>
    <col min="15121" max="15121" width="15.7265625" style="1" customWidth="1"/>
    <col min="15122" max="15122" width="8.1796875" style="1" customWidth="1"/>
    <col min="15123" max="15124" width="9.7265625" style="1" customWidth="1"/>
    <col min="15125" max="15125" width="14.7265625" style="1" customWidth="1"/>
    <col min="15126" max="15136" width="16.7265625" style="1" customWidth="1"/>
    <col min="15137" max="15137" width="15.7265625" style="1" customWidth="1"/>
    <col min="15138" max="15138" width="7.453125" style="1" customWidth="1"/>
    <col min="15139" max="15139" width="15.7265625" style="1" customWidth="1"/>
    <col min="15140" max="15140" width="7.453125" style="1" customWidth="1"/>
    <col min="15141" max="15141" width="5.453125" style="1" customWidth="1"/>
    <col min="15142" max="15361" width="9.1796875" style="1"/>
    <col min="15362" max="15362" width="4.81640625" style="1" customWidth="1"/>
    <col min="15363" max="15367" width="3.453125" style="1" customWidth="1"/>
    <col min="15368" max="15368" width="4.81640625" style="1" customWidth="1"/>
    <col min="15369" max="15369" width="1.1796875" style="1" customWidth="1"/>
    <col min="15370" max="15370" width="1.453125" style="1" customWidth="1"/>
    <col min="15371" max="15371" width="2.54296875" style="1" customWidth="1"/>
    <col min="15372" max="15374" width="9.1796875" style="1"/>
    <col min="15375" max="15375" width="10.1796875" style="1" customWidth="1"/>
    <col min="15376" max="15376" width="27.26953125" style="1" customWidth="1"/>
    <col min="15377" max="15377" width="15.7265625" style="1" customWidth="1"/>
    <col min="15378" max="15378" width="8.1796875" style="1" customWidth="1"/>
    <col min="15379" max="15380" width="9.7265625" style="1" customWidth="1"/>
    <col min="15381" max="15381" width="14.7265625" style="1" customWidth="1"/>
    <col min="15382" max="15392" width="16.7265625" style="1" customWidth="1"/>
    <col min="15393" max="15393" width="15.7265625" style="1" customWidth="1"/>
    <col min="15394" max="15394" width="7.453125" style="1" customWidth="1"/>
    <col min="15395" max="15395" width="15.7265625" style="1" customWidth="1"/>
    <col min="15396" max="15396" width="7.453125" style="1" customWidth="1"/>
    <col min="15397" max="15397" width="5.453125" style="1" customWidth="1"/>
    <col min="15398" max="15617" width="9.1796875" style="1"/>
    <col min="15618" max="15618" width="4.81640625" style="1" customWidth="1"/>
    <col min="15619" max="15623" width="3.453125" style="1" customWidth="1"/>
    <col min="15624" max="15624" width="4.81640625" style="1" customWidth="1"/>
    <col min="15625" max="15625" width="1.1796875" style="1" customWidth="1"/>
    <col min="15626" max="15626" width="1.453125" style="1" customWidth="1"/>
    <col min="15627" max="15627" width="2.54296875" style="1" customWidth="1"/>
    <col min="15628" max="15630" width="9.1796875" style="1"/>
    <col min="15631" max="15631" width="10.1796875" style="1" customWidth="1"/>
    <col min="15632" max="15632" width="27.26953125" style="1" customWidth="1"/>
    <col min="15633" max="15633" width="15.7265625" style="1" customWidth="1"/>
    <col min="15634" max="15634" width="8.1796875" style="1" customWidth="1"/>
    <col min="15635" max="15636" width="9.7265625" style="1" customWidth="1"/>
    <col min="15637" max="15637" width="14.7265625" style="1" customWidth="1"/>
    <col min="15638" max="15648" width="16.7265625" style="1" customWidth="1"/>
    <col min="15649" max="15649" width="15.7265625" style="1" customWidth="1"/>
    <col min="15650" max="15650" width="7.453125" style="1" customWidth="1"/>
    <col min="15651" max="15651" width="15.7265625" style="1" customWidth="1"/>
    <col min="15652" max="15652" width="7.453125" style="1" customWidth="1"/>
    <col min="15653" max="15653" width="5.453125" style="1" customWidth="1"/>
    <col min="15654" max="15873" width="9.1796875" style="1"/>
    <col min="15874" max="15874" width="4.81640625" style="1" customWidth="1"/>
    <col min="15875" max="15879" width="3.453125" style="1" customWidth="1"/>
    <col min="15880" max="15880" width="4.81640625" style="1" customWidth="1"/>
    <col min="15881" max="15881" width="1.1796875" style="1" customWidth="1"/>
    <col min="15882" max="15882" width="1.453125" style="1" customWidth="1"/>
    <col min="15883" max="15883" width="2.54296875" style="1" customWidth="1"/>
    <col min="15884" max="15886" width="9.1796875" style="1"/>
    <col min="15887" max="15887" width="10.1796875" style="1" customWidth="1"/>
    <col min="15888" max="15888" width="27.26953125" style="1" customWidth="1"/>
    <col min="15889" max="15889" width="15.7265625" style="1" customWidth="1"/>
    <col min="15890" max="15890" width="8.1796875" style="1" customWidth="1"/>
    <col min="15891" max="15892" width="9.7265625" style="1" customWidth="1"/>
    <col min="15893" max="15893" width="14.7265625" style="1" customWidth="1"/>
    <col min="15894" max="15904" width="16.7265625" style="1" customWidth="1"/>
    <col min="15905" max="15905" width="15.7265625" style="1" customWidth="1"/>
    <col min="15906" max="15906" width="7.453125" style="1" customWidth="1"/>
    <col min="15907" max="15907" width="15.7265625" style="1" customWidth="1"/>
    <col min="15908" max="15908" width="7.453125" style="1" customWidth="1"/>
    <col min="15909" max="15909" width="5.453125" style="1" customWidth="1"/>
    <col min="15910" max="16129" width="9.1796875" style="1"/>
    <col min="16130" max="16130" width="4.81640625" style="1" customWidth="1"/>
    <col min="16131" max="16135" width="3.453125" style="1" customWidth="1"/>
    <col min="16136" max="16136" width="4.81640625" style="1" customWidth="1"/>
    <col min="16137" max="16137" width="1.1796875" style="1" customWidth="1"/>
    <col min="16138" max="16138" width="1.453125" style="1" customWidth="1"/>
    <col min="16139" max="16139" width="2.54296875" style="1" customWidth="1"/>
    <col min="16140" max="16142" width="9.1796875" style="1"/>
    <col min="16143" max="16143" width="10.1796875" style="1" customWidth="1"/>
    <col min="16144" max="16144" width="27.26953125" style="1" customWidth="1"/>
    <col min="16145" max="16145" width="15.7265625" style="1" customWidth="1"/>
    <col min="16146" max="16146" width="8.1796875" style="1" customWidth="1"/>
    <col min="16147" max="16148" width="9.7265625" style="1" customWidth="1"/>
    <col min="16149" max="16149" width="14.7265625" style="1" customWidth="1"/>
    <col min="16150" max="16160" width="16.7265625" style="1" customWidth="1"/>
    <col min="16161" max="16161" width="15.7265625" style="1" customWidth="1"/>
    <col min="16162" max="16162" width="7.453125" style="1" customWidth="1"/>
    <col min="16163" max="16163" width="15.7265625" style="1" customWidth="1"/>
    <col min="16164" max="16164" width="7.453125" style="1" customWidth="1"/>
    <col min="16165" max="16165" width="5.453125" style="1" customWidth="1"/>
    <col min="16166" max="16384" width="9.1796875" style="1"/>
  </cols>
  <sheetData>
    <row r="1" spans="1:37" ht="18.5" x14ac:dyDescent="0.45">
      <c r="A1" s="679" t="s">
        <v>20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  <c r="T1" s="679"/>
      <c r="U1" s="679"/>
      <c r="V1" s="679"/>
      <c r="W1" s="679"/>
      <c r="X1" s="679"/>
      <c r="Y1" s="679"/>
      <c r="Z1" s="679"/>
      <c r="AA1" s="679"/>
      <c r="AB1" s="679"/>
      <c r="AC1" s="679"/>
      <c r="AD1" s="679"/>
      <c r="AE1" s="679"/>
      <c r="AF1" s="679"/>
      <c r="AG1" s="679"/>
      <c r="AH1" s="679"/>
      <c r="AI1" s="679"/>
      <c r="AJ1" s="679"/>
      <c r="AK1" s="679"/>
    </row>
    <row r="2" spans="1:37" ht="18.5" x14ac:dyDescent="0.45">
      <c r="A2" s="679" t="s">
        <v>168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  <c r="T2" s="679"/>
      <c r="U2" s="679"/>
      <c r="V2" s="679"/>
      <c r="W2" s="679"/>
      <c r="X2" s="679"/>
      <c r="Y2" s="679"/>
      <c r="Z2" s="679"/>
      <c r="AA2" s="679"/>
      <c r="AB2" s="679"/>
      <c r="AC2" s="679"/>
      <c r="AD2" s="679"/>
      <c r="AE2" s="679"/>
      <c r="AF2" s="679"/>
      <c r="AG2" s="679"/>
      <c r="AH2" s="679"/>
      <c r="AI2" s="679"/>
      <c r="AJ2" s="679"/>
      <c r="AK2" s="679"/>
    </row>
    <row r="3" spans="1:37" ht="18.5" x14ac:dyDescent="0.45">
      <c r="A3" s="679" t="s">
        <v>178</v>
      </c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  <c r="S3" s="679"/>
      <c r="T3" s="679"/>
      <c r="U3" s="679"/>
      <c r="V3" s="679"/>
      <c r="W3" s="679"/>
      <c r="X3" s="679"/>
      <c r="Y3" s="679"/>
      <c r="Z3" s="679"/>
      <c r="AA3" s="679"/>
      <c r="AB3" s="679"/>
      <c r="AC3" s="679"/>
      <c r="AD3" s="679"/>
      <c r="AE3" s="679"/>
      <c r="AF3" s="679"/>
      <c r="AG3" s="679"/>
      <c r="AH3" s="679"/>
      <c r="AI3" s="679"/>
      <c r="AJ3" s="679"/>
      <c r="AK3" s="679"/>
    </row>
    <row r="4" spans="1:37" x14ac:dyDescent="0.35">
      <c r="A4" s="2" t="s">
        <v>21</v>
      </c>
      <c r="H4" s="4" t="s">
        <v>22</v>
      </c>
      <c r="I4" s="5" t="s">
        <v>23</v>
      </c>
    </row>
    <row r="5" spans="1:37" s="11" customFormat="1" x14ac:dyDescent="0.35">
      <c r="A5" s="9" t="s">
        <v>24</v>
      </c>
      <c r="B5" s="9"/>
      <c r="C5" s="4"/>
      <c r="D5" s="10"/>
      <c r="E5" s="10"/>
      <c r="F5" s="10"/>
      <c r="G5" s="10"/>
      <c r="H5" s="11" t="s">
        <v>22</v>
      </c>
      <c r="I5" s="5" t="s">
        <v>25</v>
      </c>
      <c r="P5" s="12"/>
      <c r="Q5" s="13"/>
      <c r="T5" s="14"/>
      <c r="U5" s="14"/>
      <c r="V5" s="14"/>
      <c r="W5" s="14"/>
      <c r="AG5" s="12"/>
      <c r="AH5" s="13"/>
      <c r="AJ5" s="13"/>
    </row>
    <row r="7" spans="1:37" ht="15" customHeight="1" x14ac:dyDescent="0.35">
      <c r="A7" s="680" t="s">
        <v>26</v>
      </c>
      <c r="B7" s="683" t="s">
        <v>27</v>
      </c>
      <c r="C7" s="684"/>
      <c r="D7" s="684"/>
      <c r="E7" s="684"/>
      <c r="F7" s="684"/>
      <c r="G7" s="684"/>
      <c r="H7" s="685"/>
      <c r="I7" s="692" t="s">
        <v>28</v>
      </c>
      <c r="J7" s="693"/>
      <c r="K7" s="693"/>
      <c r="L7" s="693"/>
      <c r="M7" s="693"/>
      <c r="N7" s="693"/>
      <c r="O7" s="694"/>
      <c r="P7" s="701" t="s">
        <v>29</v>
      </c>
      <c r="Q7" s="704" t="s">
        <v>30</v>
      </c>
      <c r="R7" s="683" t="s">
        <v>31</v>
      </c>
      <c r="S7" s="684"/>
      <c r="T7" s="684"/>
      <c r="U7" s="684"/>
      <c r="V7" s="684"/>
      <c r="W7" s="684"/>
      <c r="X7" s="684"/>
      <c r="Y7" s="684"/>
      <c r="Z7" s="684"/>
      <c r="AA7" s="684"/>
      <c r="AB7" s="684"/>
      <c r="AC7" s="684"/>
      <c r="AD7" s="684"/>
      <c r="AE7" s="685"/>
      <c r="AF7" s="442"/>
      <c r="AG7" s="707" t="s">
        <v>32</v>
      </c>
      <c r="AH7" s="710" t="s">
        <v>11</v>
      </c>
      <c r="AI7" s="707" t="s">
        <v>33</v>
      </c>
      <c r="AJ7" s="710" t="s">
        <v>11</v>
      </c>
      <c r="AK7" s="680" t="s">
        <v>34</v>
      </c>
    </row>
    <row r="8" spans="1:37" x14ac:dyDescent="0.35">
      <c r="A8" s="681"/>
      <c r="B8" s="686"/>
      <c r="C8" s="687"/>
      <c r="D8" s="687"/>
      <c r="E8" s="687"/>
      <c r="F8" s="687"/>
      <c r="G8" s="687"/>
      <c r="H8" s="688"/>
      <c r="I8" s="695"/>
      <c r="J8" s="696"/>
      <c r="K8" s="696"/>
      <c r="L8" s="696"/>
      <c r="M8" s="696"/>
      <c r="N8" s="696"/>
      <c r="O8" s="697"/>
      <c r="P8" s="702"/>
      <c r="Q8" s="705"/>
      <c r="R8" s="689"/>
      <c r="S8" s="690"/>
      <c r="T8" s="690"/>
      <c r="U8" s="690"/>
      <c r="V8" s="690"/>
      <c r="W8" s="690"/>
      <c r="X8" s="690"/>
      <c r="Y8" s="690"/>
      <c r="Z8" s="690"/>
      <c r="AA8" s="690"/>
      <c r="AB8" s="690"/>
      <c r="AC8" s="690"/>
      <c r="AD8" s="690"/>
      <c r="AE8" s="691"/>
      <c r="AF8" s="443"/>
      <c r="AG8" s="708"/>
      <c r="AH8" s="711"/>
      <c r="AI8" s="708"/>
      <c r="AJ8" s="711"/>
      <c r="AK8" s="681"/>
    </row>
    <row r="9" spans="1:37" ht="24" customHeight="1" x14ac:dyDescent="0.35">
      <c r="A9" s="681"/>
      <c r="B9" s="686"/>
      <c r="C9" s="687"/>
      <c r="D9" s="687"/>
      <c r="E9" s="687"/>
      <c r="F9" s="687"/>
      <c r="G9" s="687"/>
      <c r="H9" s="688"/>
      <c r="I9" s="695"/>
      <c r="J9" s="696"/>
      <c r="K9" s="696"/>
      <c r="L9" s="696"/>
      <c r="M9" s="696"/>
      <c r="N9" s="696"/>
      <c r="O9" s="697"/>
      <c r="P9" s="702"/>
      <c r="Q9" s="705"/>
      <c r="R9" s="707" t="s">
        <v>35</v>
      </c>
      <c r="S9" s="707" t="s">
        <v>36</v>
      </c>
      <c r="T9" s="713" t="s">
        <v>5</v>
      </c>
      <c r="U9" s="713" t="s">
        <v>37</v>
      </c>
      <c r="V9" s="713" t="s">
        <v>6</v>
      </c>
      <c r="W9" s="713" t="s">
        <v>7</v>
      </c>
      <c r="X9" s="707" t="s">
        <v>8</v>
      </c>
      <c r="Y9" s="707" t="s">
        <v>9</v>
      </c>
      <c r="Z9" s="707" t="s">
        <v>10</v>
      </c>
      <c r="AA9" s="707" t="s">
        <v>13</v>
      </c>
      <c r="AB9" s="707" t="s">
        <v>14</v>
      </c>
      <c r="AC9" s="707" t="s">
        <v>15</v>
      </c>
      <c r="AD9" s="707" t="s">
        <v>38</v>
      </c>
      <c r="AE9" s="707" t="s">
        <v>16</v>
      </c>
      <c r="AF9" s="444" t="s">
        <v>179</v>
      </c>
      <c r="AG9" s="708"/>
      <c r="AH9" s="711"/>
      <c r="AI9" s="708"/>
      <c r="AJ9" s="711"/>
      <c r="AK9" s="681"/>
    </row>
    <row r="10" spans="1:37" x14ac:dyDescent="0.35">
      <c r="A10" s="682"/>
      <c r="B10" s="689"/>
      <c r="C10" s="690"/>
      <c r="D10" s="690"/>
      <c r="E10" s="690"/>
      <c r="F10" s="690"/>
      <c r="G10" s="690"/>
      <c r="H10" s="691"/>
      <c r="I10" s="698"/>
      <c r="J10" s="699"/>
      <c r="K10" s="699"/>
      <c r="L10" s="699"/>
      <c r="M10" s="699"/>
      <c r="N10" s="699"/>
      <c r="O10" s="700"/>
      <c r="P10" s="703"/>
      <c r="Q10" s="706"/>
      <c r="R10" s="709"/>
      <c r="S10" s="709"/>
      <c r="T10" s="714"/>
      <c r="U10" s="714"/>
      <c r="V10" s="714"/>
      <c r="W10" s="714"/>
      <c r="X10" s="709"/>
      <c r="Y10" s="709"/>
      <c r="Z10" s="709"/>
      <c r="AA10" s="709"/>
      <c r="AB10" s="709"/>
      <c r="AC10" s="709"/>
      <c r="AD10" s="709"/>
      <c r="AE10" s="709"/>
      <c r="AF10" s="445"/>
      <c r="AG10" s="709"/>
      <c r="AH10" s="712"/>
      <c r="AI10" s="709"/>
      <c r="AJ10" s="712"/>
      <c r="AK10" s="682"/>
    </row>
    <row r="11" spans="1:37" ht="18" customHeight="1" x14ac:dyDescent="0.35">
      <c r="A11" s="447">
        <v>1</v>
      </c>
      <c r="B11" s="715">
        <v>2</v>
      </c>
      <c r="C11" s="716"/>
      <c r="D11" s="716"/>
      <c r="E11" s="716"/>
      <c r="F11" s="716"/>
      <c r="G11" s="716"/>
      <c r="H11" s="717"/>
      <c r="I11" s="718">
        <v>3</v>
      </c>
      <c r="J11" s="718"/>
      <c r="K11" s="718"/>
      <c r="L11" s="718"/>
      <c r="M11" s="718"/>
      <c r="N11" s="718"/>
      <c r="O11" s="718"/>
      <c r="P11" s="446">
        <v>4</v>
      </c>
      <c r="Q11" s="446">
        <v>5</v>
      </c>
      <c r="R11" s="446">
        <v>6</v>
      </c>
      <c r="S11" s="446" t="s">
        <v>39</v>
      </c>
      <c r="T11" s="227"/>
      <c r="U11" s="227"/>
      <c r="V11" s="227"/>
      <c r="W11" s="227"/>
      <c r="X11" s="446"/>
      <c r="Y11" s="446"/>
      <c r="Z11" s="446"/>
      <c r="AA11" s="446"/>
      <c r="AB11" s="446"/>
      <c r="AC11" s="446"/>
      <c r="AD11" s="446"/>
      <c r="AE11" s="446"/>
      <c r="AF11" s="446"/>
      <c r="AG11" s="446">
        <v>8</v>
      </c>
      <c r="AH11" s="228" t="s">
        <v>40</v>
      </c>
      <c r="AI11" s="446" t="s">
        <v>41</v>
      </c>
      <c r="AJ11" s="228" t="s">
        <v>42</v>
      </c>
      <c r="AK11" s="447">
        <v>12</v>
      </c>
    </row>
    <row r="12" spans="1:37" s="25" customFormat="1" ht="4.5" customHeight="1" x14ac:dyDescent="0.35">
      <c r="A12" s="15"/>
      <c r="B12" s="16"/>
      <c r="C12" s="17"/>
      <c r="D12" s="17"/>
      <c r="E12" s="17"/>
      <c r="F12" s="17"/>
      <c r="G12" s="17"/>
      <c r="H12" s="18"/>
      <c r="I12" s="19"/>
      <c r="J12" s="19"/>
      <c r="K12" s="19"/>
      <c r="L12" s="19"/>
      <c r="M12" s="19"/>
      <c r="N12" s="19"/>
      <c r="O12" s="20"/>
      <c r="P12" s="21"/>
      <c r="Q12" s="22"/>
      <c r="R12" s="20"/>
      <c r="S12" s="20"/>
      <c r="T12" s="23"/>
      <c r="U12" s="23"/>
      <c r="V12" s="23"/>
      <c r="W12" s="23"/>
      <c r="X12" s="20"/>
      <c r="Y12" s="20"/>
      <c r="Z12" s="20"/>
      <c r="AA12" s="20"/>
      <c r="AB12" s="20"/>
      <c r="AC12" s="20"/>
      <c r="AD12" s="20"/>
      <c r="AE12" s="20"/>
      <c r="AF12" s="20"/>
      <c r="AG12" s="21"/>
      <c r="AH12" s="22"/>
      <c r="AI12" s="20"/>
      <c r="AJ12" s="22"/>
      <c r="AK12" s="24"/>
    </row>
    <row r="13" spans="1:37" s="39" customFormat="1" ht="25" customHeight="1" x14ac:dyDescent="0.35">
      <c r="A13" s="26" t="s">
        <v>18</v>
      </c>
      <c r="B13" s="27">
        <v>4</v>
      </c>
      <c r="C13" s="28">
        <v>1</v>
      </c>
      <c r="D13" s="28">
        <v>2</v>
      </c>
      <c r="E13" s="28"/>
      <c r="F13" s="28"/>
      <c r="G13" s="28"/>
      <c r="H13" s="29"/>
      <c r="I13" s="30" t="s">
        <v>43</v>
      </c>
      <c r="J13" s="30"/>
      <c r="K13" s="30"/>
      <c r="L13" s="30"/>
      <c r="M13" s="30"/>
      <c r="N13" s="30"/>
      <c r="O13" s="31"/>
      <c r="P13" s="32">
        <f>P14</f>
        <v>3043500000</v>
      </c>
      <c r="Q13" s="33">
        <f>P13/P13*100</f>
        <v>100</v>
      </c>
      <c r="R13" s="33">
        <f>AH13</f>
        <v>39.131966485953676</v>
      </c>
      <c r="S13" s="33">
        <f>Q13*R13/100</f>
        <v>39.131966485953676</v>
      </c>
      <c r="T13" s="34">
        <f t="shared" ref="T13:AG13" si="0">T14</f>
        <v>229621100</v>
      </c>
      <c r="U13" s="34">
        <f t="shared" si="0"/>
        <v>196389100</v>
      </c>
      <c r="V13" s="34">
        <f t="shared" si="0"/>
        <v>210871950</v>
      </c>
      <c r="W13" s="34">
        <f t="shared" si="0"/>
        <v>229621100</v>
      </c>
      <c r="X13" s="34">
        <f t="shared" si="0"/>
        <v>210871950</v>
      </c>
      <c r="Y13" s="34">
        <f t="shared" si="0"/>
        <v>113606200</v>
      </c>
      <c r="Z13" s="34">
        <f t="shared" si="0"/>
        <v>0</v>
      </c>
      <c r="AA13" s="34">
        <f t="shared" si="0"/>
        <v>0</v>
      </c>
      <c r="AB13" s="34">
        <f t="shared" si="0"/>
        <v>0</v>
      </c>
      <c r="AC13" s="34">
        <f t="shared" si="0"/>
        <v>0</v>
      </c>
      <c r="AD13" s="34">
        <f t="shared" si="0"/>
        <v>0</v>
      </c>
      <c r="AE13" s="34">
        <f t="shared" si="0"/>
        <v>0</v>
      </c>
      <c r="AF13" s="34">
        <f t="shared" si="0"/>
        <v>554099250</v>
      </c>
      <c r="AG13" s="35">
        <f t="shared" si="0"/>
        <v>1190981400</v>
      </c>
      <c r="AH13" s="36">
        <f>AG13/P13*100</f>
        <v>39.131966485953676</v>
      </c>
      <c r="AI13" s="37">
        <f t="shared" ref="AI13:AI33" si="1">P13-AG13</f>
        <v>1852518600</v>
      </c>
      <c r="AJ13" s="33">
        <f t="shared" ref="AJ13:AJ33" si="2">AI13/P13*100</f>
        <v>60.868033514046324</v>
      </c>
      <c r="AK13" s="38"/>
    </row>
    <row r="14" spans="1:37" s="39" customFormat="1" ht="25" customHeight="1" x14ac:dyDescent="0.35">
      <c r="A14" s="40">
        <v>1</v>
      </c>
      <c r="B14" s="41">
        <v>4</v>
      </c>
      <c r="C14" s="42">
        <v>1</v>
      </c>
      <c r="D14" s="42">
        <v>2</v>
      </c>
      <c r="E14" s="43">
        <v>26</v>
      </c>
      <c r="F14" s="44"/>
      <c r="G14" s="44"/>
      <c r="H14" s="45"/>
      <c r="I14" s="46"/>
      <c r="J14" s="719" t="s">
        <v>45</v>
      </c>
      <c r="K14" s="719"/>
      <c r="L14" s="719"/>
      <c r="M14" s="719"/>
      <c r="N14" s="719"/>
      <c r="O14" s="720"/>
      <c r="P14" s="67">
        <f>SUM(P15)</f>
        <v>3043500000</v>
      </c>
      <c r="Q14" s="47">
        <f>P14/P13*100</f>
        <v>100</v>
      </c>
      <c r="R14" s="47">
        <f>AG14/P14*100</f>
        <v>39.131966485953676</v>
      </c>
      <c r="S14" s="47">
        <f>Q14*R14/100</f>
        <v>39.131966485953676</v>
      </c>
      <c r="T14" s="48">
        <f>T15</f>
        <v>229621100</v>
      </c>
      <c r="U14" s="48">
        <f>U15</f>
        <v>196389100</v>
      </c>
      <c r="V14" s="48">
        <f>V15</f>
        <v>210871950</v>
      </c>
      <c r="W14" s="67">
        <f t="shared" ref="W14:AF14" si="3">SUM(W15)</f>
        <v>229621100</v>
      </c>
      <c r="X14" s="67">
        <f t="shared" si="3"/>
        <v>210871950</v>
      </c>
      <c r="Y14" s="67">
        <f t="shared" si="3"/>
        <v>113606200</v>
      </c>
      <c r="Z14" s="67">
        <f t="shared" si="3"/>
        <v>0</v>
      </c>
      <c r="AA14" s="67">
        <f t="shared" si="3"/>
        <v>0</v>
      </c>
      <c r="AB14" s="67">
        <f t="shared" si="3"/>
        <v>0</v>
      </c>
      <c r="AC14" s="67">
        <f t="shared" si="3"/>
        <v>0</v>
      </c>
      <c r="AD14" s="67">
        <f t="shared" si="3"/>
        <v>0</v>
      </c>
      <c r="AE14" s="67">
        <f t="shared" si="3"/>
        <v>0</v>
      </c>
      <c r="AF14" s="67">
        <f t="shared" si="3"/>
        <v>554099250</v>
      </c>
      <c r="AG14" s="49">
        <f>AG15</f>
        <v>1190981400</v>
      </c>
      <c r="AH14" s="50">
        <f>AG14/P14*100</f>
        <v>39.131966485953676</v>
      </c>
      <c r="AI14" s="51">
        <f t="shared" si="1"/>
        <v>1852518600</v>
      </c>
      <c r="AJ14" s="47">
        <f t="shared" si="2"/>
        <v>60.868033514046324</v>
      </c>
      <c r="AK14" s="52"/>
    </row>
    <row r="15" spans="1:37" s="64" customFormat="1" ht="28.5" customHeight="1" x14ac:dyDescent="0.35">
      <c r="A15" s="68"/>
      <c r="B15" s="54">
        <v>4</v>
      </c>
      <c r="C15" s="55">
        <v>1</v>
      </c>
      <c r="D15" s="55">
        <v>2</v>
      </c>
      <c r="E15" s="44">
        <v>26</v>
      </c>
      <c r="F15" s="44" t="s">
        <v>44</v>
      </c>
      <c r="G15" s="44"/>
      <c r="H15" s="56"/>
      <c r="I15" s="57"/>
      <c r="J15" s="57"/>
      <c r="K15" s="721" t="s">
        <v>46</v>
      </c>
      <c r="L15" s="721"/>
      <c r="M15" s="721"/>
      <c r="N15" s="721"/>
      <c r="O15" s="722"/>
      <c r="P15" s="66">
        <v>3043500000</v>
      </c>
      <c r="Q15" s="58">
        <f>P15/P13*100</f>
        <v>100</v>
      </c>
      <c r="R15" s="69">
        <f>AG15/P15*100</f>
        <v>39.131966485953676</v>
      </c>
      <c r="S15" s="58">
        <f>Q15*R15/100</f>
        <v>39.131966485953676</v>
      </c>
      <c r="T15" s="59">
        <v>229621100</v>
      </c>
      <c r="U15" s="59">
        <v>196389100</v>
      </c>
      <c r="V15" s="59">
        <v>210871950</v>
      </c>
      <c r="W15" s="59">
        <v>229621100</v>
      </c>
      <c r="X15" s="60">
        <v>210871950</v>
      </c>
      <c r="Y15" s="60">
        <v>113606200</v>
      </c>
      <c r="Z15" s="60"/>
      <c r="AA15" s="60"/>
      <c r="AB15" s="60"/>
      <c r="AC15" s="60"/>
      <c r="AD15" s="60"/>
      <c r="AE15" s="60"/>
      <c r="AF15" s="60">
        <f>SUM(W15:Y15)</f>
        <v>554099250</v>
      </c>
      <c r="AG15" s="49">
        <f>SUM(T15:AE15)</f>
        <v>1190981400</v>
      </c>
      <c r="AH15" s="61">
        <f>AG15/P15*100</f>
        <v>39.131966485953676</v>
      </c>
      <c r="AI15" s="62">
        <f t="shared" si="1"/>
        <v>1852518600</v>
      </c>
      <c r="AJ15" s="58">
        <f t="shared" si="2"/>
        <v>60.868033514046324</v>
      </c>
      <c r="AK15" s="63"/>
    </row>
    <row r="16" spans="1:37" s="85" customFormat="1" ht="25" customHeight="1" x14ac:dyDescent="0.35">
      <c r="A16" s="71" t="s">
        <v>12</v>
      </c>
      <c r="B16" s="72">
        <v>5</v>
      </c>
      <c r="C16" s="73"/>
      <c r="D16" s="73"/>
      <c r="E16" s="73"/>
      <c r="F16" s="74"/>
      <c r="G16" s="74"/>
      <c r="H16" s="75"/>
      <c r="I16" s="213" t="s">
        <v>48</v>
      </c>
      <c r="J16" s="76"/>
      <c r="K16" s="76"/>
      <c r="L16" s="76"/>
      <c r="M16" s="76"/>
      <c r="N16" s="76"/>
      <c r="O16" s="77"/>
      <c r="P16" s="78">
        <f>P17+P34</f>
        <v>8388500297</v>
      </c>
      <c r="Q16" s="79">
        <f>SUM(Q17+Q34)</f>
        <v>100</v>
      </c>
      <c r="R16" s="214">
        <f t="shared" ref="R16:AG16" si="4">R17+R34</f>
        <v>583.19756352514275</v>
      </c>
      <c r="S16" s="214">
        <f t="shared" si="4"/>
        <v>56.999526504665212</v>
      </c>
      <c r="T16" s="80">
        <f t="shared" si="4"/>
        <v>165147661</v>
      </c>
      <c r="U16" s="80">
        <f t="shared" si="4"/>
        <v>465861616</v>
      </c>
      <c r="V16" s="80">
        <f>V17+V34</f>
        <v>579597273</v>
      </c>
      <c r="W16" s="80">
        <f t="shared" si="4"/>
        <v>713546773</v>
      </c>
      <c r="X16" s="78">
        <f t="shared" si="4"/>
        <v>865755273</v>
      </c>
      <c r="Y16" s="78">
        <f t="shared" si="4"/>
        <v>1358882706</v>
      </c>
      <c r="Z16" s="78">
        <f t="shared" si="4"/>
        <v>0</v>
      </c>
      <c r="AA16" s="78">
        <f t="shared" si="4"/>
        <v>0</v>
      </c>
      <c r="AB16" s="78">
        <f t="shared" si="4"/>
        <v>0</v>
      </c>
      <c r="AC16" s="78">
        <f t="shared" si="4"/>
        <v>0</v>
      </c>
      <c r="AD16" s="78">
        <f t="shared" si="4"/>
        <v>0</v>
      </c>
      <c r="AE16" s="78">
        <f t="shared" si="4"/>
        <v>0</v>
      </c>
      <c r="AF16" s="78">
        <f t="shared" si="4"/>
        <v>3068999752</v>
      </c>
      <c r="AG16" s="81">
        <f t="shared" si="4"/>
        <v>4282014302</v>
      </c>
      <c r="AH16" s="82">
        <f>AG16/P16*100</f>
        <v>51.046243671605836</v>
      </c>
      <c r="AI16" s="83">
        <f t="shared" si="1"/>
        <v>4106485995</v>
      </c>
      <c r="AJ16" s="79">
        <f t="shared" si="2"/>
        <v>48.953756328394157</v>
      </c>
      <c r="AK16" s="84"/>
    </row>
    <row r="17" spans="1:37" s="39" customFormat="1" ht="30" customHeight="1" x14ac:dyDescent="0.35">
      <c r="A17" s="26" t="s">
        <v>17</v>
      </c>
      <c r="B17" s="27">
        <v>5</v>
      </c>
      <c r="C17" s="28">
        <v>1</v>
      </c>
      <c r="D17" s="229"/>
      <c r="E17" s="229"/>
      <c r="F17" s="230"/>
      <c r="G17" s="230"/>
      <c r="H17" s="231"/>
      <c r="I17" s="30"/>
      <c r="J17" s="725" t="s">
        <v>2</v>
      </c>
      <c r="K17" s="725"/>
      <c r="L17" s="725"/>
      <c r="M17" s="725"/>
      <c r="N17" s="725"/>
      <c r="O17" s="726"/>
      <c r="P17" s="32">
        <f>P18</f>
        <v>3579978397</v>
      </c>
      <c r="Q17" s="232">
        <f>Q18</f>
        <v>42.677216072583519</v>
      </c>
      <c r="R17" s="232">
        <f>R18</f>
        <v>527.1675589617862</v>
      </c>
      <c r="S17" s="232">
        <f>S18</f>
        <v>24.881568054290735</v>
      </c>
      <c r="T17" s="233">
        <f t="shared" ref="T17:AF17" si="5">T18</f>
        <v>122816661</v>
      </c>
      <c r="U17" s="233">
        <f t="shared" si="5"/>
        <v>240832936</v>
      </c>
      <c r="V17" s="233">
        <f>V18</f>
        <v>244829933</v>
      </c>
      <c r="W17" s="233">
        <f t="shared" si="5"/>
        <v>244829933</v>
      </c>
      <c r="X17" s="233">
        <f t="shared" si="5"/>
        <v>244829933</v>
      </c>
      <c r="Y17" s="233">
        <f t="shared" si="5"/>
        <v>489659866</v>
      </c>
      <c r="Z17" s="233">
        <f t="shared" si="5"/>
        <v>0</v>
      </c>
      <c r="AA17" s="233">
        <f t="shared" si="5"/>
        <v>0</v>
      </c>
      <c r="AB17" s="233">
        <f t="shared" si="5"/>
        <v>0</v>
      </c>
      <c r="AC17" s="233">
        <f t="shared" si="5"/>
        <v>0</v>
      </c>
      <c r="AD17" s="233">
        <f t="shared" si="5"/>
        <v>0</v>
      </c>
      <c r="AE17" s="233">
        <f t="shared" si="5"/>
        <v>0</v>
      </c>
      <c r="AF17" s="233">
        <f t="shared" si="5"/>
        <v>979319732</v>
      </c>
      <c r="AG17" s="234">
        <f>AG18</f>
        <v>1587799262</v>
      </c>
      <c r="AH17" s="235">
        <f>AG17/P17*100</f>
        <v>44.352202329784056</v>
      </c>
      <c r="AI17" s="32">
        <f t="shared" si="1"/>
        <v>1992179135</v>
      </c>
      <c r="AJ17" s="232">
        <f t="shared" si="2"/>
        <v>55.647797670215937</v>
      </c>
      <c r="AK17" s="236"/>
    </row>
    <row r="18" spans="1:37" s="39" customFormat="1" ht="23.25" customHeight="1" x14ac:dyDescent="0.35">
      <c r="A18" s="40"/>
      <c r="B18" s="41">
        <v>5</v>
      </c>
      <c r="C18" s="42">
        <v>1</v>
      </c>
      <c r="D18" s="42">
        <v>1</v>
      </c>
      <c r="E18" s="95"/>
      <c r="F18" s="96"/>
      <c r="G18" s="96"/>
      <c r="H18" s="97"/>
      <c r="I18" s="46"/>
      <c r="J18" s="719" t="s">
        <v>49</v>
      </c>
      <c r="K18" s="719"/>
      <c r="L18" s="719"/>
      <c r="M18" s="719"/>
      <c r="N18" s="719"/>
      <c r="O18" s="720"/>
      <c r="P18" s="98">
        <f>SUM(P19+P29+P32)</f>
        <v>3579978397</v>
      </c>
      <c r="Q18" s="99">
        <f>Q19+Q29+Q32</f>
        <v>42.677216072583519</v>
      </c>
      <c r="R18" s="99">
        <f>R19+R29+R32</f>
        <v>527.1675589617862</v>
      </c>
      <c r="S18" s="99">
        <f>S19+S29+S32</f>
        <v>24.881568054290735</v>
      </c>
      <c r="T18" s="100">
        <f t="shared" ref="T18:AB18" si="6">SUM(T19+T29+T32)</f>
        <v>122816661</v>
      </c>
      <c r="U18" s="100">
        <f t="shared" si="6"/>
        <v>240832936</v>
      </c>
      <c r="V18" s="100">
        <f>SUM(V19+V29+V32)</f>
        <v>244829933</v>
      </c>
      <c r="W18" s="100">
        <f t="shared" si="6"/>
        <v>244829933</v>
      </c>
      <c r="X18" s="100">
        <f t="shared" si="6"/>
        <v>244829933</v>
      </c>
      <c r="Y18" s="100">
        <f>SUM(Y19+Y29+Y32)</f>
        <v>489659866</v>
      </c>
      <c r="Z18" s="100">
        <f t="shared" si="6"/>
        <v>0</v>
      </c>
      <c r="AA18" s="100">
        <f t="shared" si="6"/>
        <v>0</v>
      </c>
      <c r="AB18" s="100">
        <f t="shared" si="6"/>
        <v>0</v>
      </c>
      <c r="AC18" s="100">
        <f>SUM(AC19+AC29+AC32)</f>
        <v>0</v>
      </c>
      <c r="AD18" s="100">
        <f>SUM(AD19+AD29+AD32)</f>
        <v>0</v>
      </c>
      <c r="AE18" s="100">
        <f>SUM(AE19+AE29+AE32)</f>
        <v>0</v>
      </c>
      <c r="AF18" s="100">
        <f>SUM(AF19+AF29+AF32)</f>
        <v>979319732</v>
      </c>
      <c r="AG18" s="100">
        <f>AG19+AG29+AG32</f>
        <v>1587799262</v>
      </c>
      <c r="AH18" s="101">
        <f t="shared" ref="AH18:AH33" si="7">AG18/P18*100</f>
        <v>44.352202329784056</v>
      </c>
      <c r="AI18" s="98">
        <f t="shared" si="1"/>
        <v>1992179135</v>
      </c>
      <c r="AJ18" s="99">
        <f t="shared" si="2"/>
        <v>55.647797670215937</v>
      </c>
      <c r="AK18" s="102"/>
    </row>
    <row r="19" spans="1:37" s="39" customFormat="1" ht="25" customHeight="1" x14ac:dyDescent="0.35">
      <c r="A19" s="103"/>
      <c r="B19" s="104">
        <v>5</v>
      </c>
      <c r="C19" s="105">
        <v>1</v>
      </c>
      <c r="D19" s="105">
        <v>1</v>
      </c>
      <c r="E19" s="106" t="s">
        <v>44</v>
      </c>
      <c r="F19" s="107" t="s">
        <v>44</v>
      </c>
      <c r="G19" s="107"/>
      <c r="H19" s="108"/>
      <c r="I19" s="109"/>
      <c r="J19" s="727" t="s">
        <v>50</v>
      </c>
      <c r="K19" s="727"/>
      <c r="L19" s="727"/>
      <c r="M19" s="727"/>
      <c r="N19" s="727"/>
      <c r="O19" s="728"/>
      <c r="P19" s="110">
        <f t="shared" ref="P19:AE19" si="8">SUM(P20:P28)</f>
        <v>1918740997</v>
      </c>
      <c r="Q19" s="111">
        <f>SUM(Q20:Q28)</f>
        <v>22.873468785430028</v>
      </c>
      <c r="R19" s="111">
        <f t="shared" si="8"/>
        <v>447.39675901789815</v>
      </c>
      <c r="S19" s="111">
        <f t="shared" si="8"/>
        <v>10.531075051829372</v>
      </c>
      <c r="T19" s="112">
        <f t="shared" si="8"/>
        <v>122816661</v>
      </c>
      <c r="U19" s="112">
        <f t="shared" si="8"/>
        <v>123432936</v>
      </c>
      <c r="V19" s="112">
        <f t="shared" si="8"/>
        <v>127429933</v>
      </c>
      <c r="W19" s="112">
        <f t="shared" si="8"/>
        <v>127429933</v>
      </c>
      <c r="X19" s="112">
        <f t="shared" si="8"/>
        <v>127429933</v>
      </c>
      <c r="Y19" s="112">
        <f t="shared" si="8"/>
        <v>254859866</v>
      </c>
      <c r="Z19" s="110">
        <f t="shared" si="8"/>
        <v>0</v>
      </c>
      <c r="AA19" s="110">
        <f t="shared" si="8"/>
        <v>0</v>
      </c>
      <c r="AB19" s="110">
        <f t="shared" si="8"/>
        <v>0</v>
      </c>
      <c r="AC19" s="110">
        <f t="shared" si="8"/>
        <v>0</v>
      </c>
      <c r="AD19" s="110">
        <f t="shared" si="8"/>
        <v>0</v>
      </c>
      <c r="AE19" s="110">
        <f t="shared" si="8"/>
        <v>0</v>
      </c>
      <c r="AF19" s="110">
        <f>SUM(AF20:AF28)</f>
        <v>509719732</v>
      </c>
      <c r="AG19" s="113">
        <f>SUM(AG20:AG28)</f>
        <v>883399262</v>
      </c>
      <c r="AH19" s="114">
        <f t="shared" si="7"/>
        <v>46.040568444684148</v>
      </c>
      <c r="AI19" s="110">
        <f t="shared" si="1"/>
        <v>1035341735</v>
      </c>
      <c r="AJ19" s="111">
        <f t="shared" si="2"/>
        <v>53.959431555315852</v>
      </c>
      <c r="AK19" s="115"/>
    </row>
    <row r="20" spans="1:37" s="39" customFormat="1" ht="18" customHeight="1" x14ac:dyDescent="0.35">
      <c r="A20" s="40"/>
      <c r="B20" s="54">
        <v>5</v>
      </c>
      <c r="C20" s="55">
        <v>1</v>
      </c>
      <c r="D20" s="55">
        <v>1</v>
      </c>
      <c r="E20" s="44" t="s">
        <v>44</v>
      </c>
      <c r="F20" s="44" t="s">
        <v>47</v>
      </c>
      <c r="G20" s="44"/>
      <c r="H20" s="56"/>
      <c r="I20" s="57"/>
      <c r="J20" s="57"/>
      <c r="K20" s="721" t="s">
        <v>51</v>
      </c>
      <c r="L20" s="721"/>
      <c r="M20" s="721"/>
      <c r="N20" s="721"/>
      <c r="O20" s="722"/>
      <c r="P20" s="66">
        <v>1378920200</v>
      </c>
      <c r="Q20" s="69">
        <f>P20/P16*100</f>
        <v>16.438220792495493</v>
      </c>
      <c r="R20" s="69">
        <f>AG20/P20*100</f>
        <v>46.049220252194431</v>
      </c>
      <c r="S20" s="69">
        <f t="shared" ref="S20:S33" si="9">Q20*R20/100</f>
        <v>7.5696724982782699</v>
      </c>
      <c r="T20" s="116">
        <v>88257200</v>
      </c>
      <c r="U20" s="59">
        <v>88476300</v>
      </c>
      <c r="V20" s="59">
        <v>91649700</v>
      </c>
      <c r="W20" s="59">
        <v>91649700</v>
      </c>
      <c r="X20" s="59">
        <v>91649700</v>
      </c>
      <c r="Y20" s="59">
        <f>91649700*2</f>
        <v>183299400</v>
      </c>
      <c r="Z20" s="59"/>
      <c r="AA20" s="59"/>
      <c r="AB20" s="59"/>
      <c r="AC20" s="117"/>
      <c r="AD20" s="117"/>
      <c r="AE20" s="117"/>
      <c r="AF20" s="60">
        <f t="shared" ref="AF20:AF28" si="10">SUM(W20:Y20)</f>
        <v>366598800</v>
      </c>
      <c r="AG20" s="70">
        <f>SUM(T20:AE20)</f>
        <v>634982000</v>
      </c>
      <c r="AH20" s="118">
        <f t="shared" si="7"/>
        <v>46.049220252194431</v>
      </c>
      <c r="AI20" s="119">
        <f t="shared" si="1"/>
        <v>743938200</v>
      </c>
      <c r="AJ20" s="69">
        <f t="shared" si="2"/>
        <v>53.950779747805569</v>
      </c>
      <c r="AK20" s="52"/>
    </row>
    <row r="21" spans="1:37" s="39" customFormat="1" ht="18" customHeight="1" x14ac:dyDescent="0.35">
      <c r="A21" s="40"/>
      <c r="B21" s="54">
        <v>5</v>
      </c>
      <c r="C21" s="55">
        <v>1</v>
      </c>
      <c r="D21" s="55">
        <v>1</v>
      </c>
      <c r="E21" s="44" t="s">
        <v>44</v>
      </c>
      <c r="F21" s="44" t="s">
        <v>52</v>
      </c>
      <c r="G21" s="44"/>
      <c r="H21" s="56"/>
      <c r="I21" s="57"/>
      <c r="J21" s="57"/>
      <c r="K21" s="721" t="s">
        <v>53</v>
      </c>
      <c r="L21" s="721"/>
      <c r="M21" s="721"/>
      <c r="N21" s="721"/>
      <c r="O21" s="722"/>
      <c r="P21" s="66">
        <v>148717029</v>
      </c>
      <c r="Q21" s="69">
        <f>P21/P16*100</f>
        <v>1.7728678993214799</v>
      </c>
      <c r="R21" s="69">
        <f t="shared" ref="R21:R31" si="11">AG21/P21*100</f>
        <v>47.061476732432574</v>
      </c>
      <c r="S21" s="69">
        <f t="shared" si="9"/>
        <v>0.83433781393594442</v>
      </c>
      <c r="T21" s="59">
        <v>9507464</v>
      </c>
      <c r="U21" s="59">
        <v>9815226</v>
      </c>
      <c r="V21" s="59">
        <v>10133148</v>
      </c>
      <c r="W21" s="59">
        <v>10133148</v>
      </c>
      <c r="X21" s="59">
        <v>10133148</v>
      </c>
      <c r="Y21" s="59">
        <f>10133148*2</f>
        <v>20266296</v>
      </c>
      <c r="Z21" s="59"/>
      <c r="AA21" s="59"/>
      <c r="AB21" s="59"/>
      <c r="AC21" s="117"/>
      <c r="AD21" s="117"/>
      <c r="AE21" s="117"/>
      <c r="AF21" s="60">
        <f t="shared" si="10"/>
        <v>40532592</v>
      </c>
      <c r="AG21" s="70">
        <f t="shared" ref="AG21:AG31" si="12">SUM(T21:AE21)</f>
        <v>69988430</v>
      </c>
      <c r="AH21" s="118">
        <f t="shared" si="7"/>
        <v>47.061476732432574</v>
      </c>
      <c r="AI21" s="119">
        <f t="shared" si="1"/>
        <v>78728599</v>
      </c>
      <c r="AJ21" s="69">
        <f t="shared" si="2"/>
        <v>52.938523267567426</v>
      </c>
      <c r="AK21" s="52"/>
    </row>
    <row r="22" spans="1:37" s="39" customFormat="1" ht="18" customHeight="1" x14ac:dyDescent="0.35">
      <c r="A22" s="40"/>
      <c r="B22" s="54">
        <v>5</v>
      </c>
      <c r="C22" s="55">
        <v>1</v>
      </c>
      <c r="D22" s="55">
        <v>1</v>
      </c>
      <c r="E22" s="44" t="s">
        <v>44</v>
      </c>
      <c r="F22" s="120" t="s">
        <v>54</v>
      </c>
      <c r="G22" s="96"/>
      <c r="H22" s="97"/>
      <c r="I22" s="46"/>
      <c r="J22" s="46"/>
      <c r="K22" s="723" t="s">
        <v>55</v>
      </c>
      <c r="L22" s="723"/>
      <c r="M22" s="723"/>
      <c r="N22" s="723"/>
      <c r="O22" s="724"/>
      <c r="P22" s="66">
        <v>211877750</v>
      </c>
      <c r="Q22" s="69">
        <f>P22/P16*100</f>
        <v>2.5258120343129074</v>
      </c>
      <c r="R22" s="69">
        <f t="shared" si="11"/>
        <v>43.758724075557723</v>
      </c>
      <c r="S22" s="69">
        <f t="shared" si="9"/>
        <v>1.1052631187622164</v>
      </c>
      <c r="T22" s="59">
        <v>13245000</v>
      </c>
      <c r="U22" s="59">
        <v>13245000</v>
      </c>
      <c r="V22" s="59">
        <v>13245000</v>
      </c>
      <c r="W22" s="59">
        <v>13245000</v>
      </c>
      <c r="X22" s="59">
        <v>13245000</v>
      </c>
      <c r="Y22" s="59">
        <f>13245000*2</f>
        <v>26490000</v>
      </c>
      <c r="Z22" s="59"/>
      <c r="AA22" s="59"/>
      <c r="AB22" s="59"/>
      <c r="AC22" s="117"/>
      <c r="AD22" s="117"/>
      <c r="AE22" s="117"/>
      <c r="AF22" s="60">
        <f t="shared" si="10"/>
        <v>52980000</v>
      </c>
      <c r="AG22" s="70">
        <f t="shared" si="12"/>
        <v>92715000</v>
      </c>
      <c r="AH22" s="118">
        <f t="shared" si="7"/>
        <v>43.758724075557723</v>
      </c>
      <c r="AI22" s="119">
        <f t="shared" si="1"/>
        <v>119162750</v>
      </c>
      <c r="AJ22" s="69">
        <f t="shared" si="2"/>
        <v>56.241275924442277</v>
      </c>
      <c r="AK22" s="52"/>
    </row>
    <row r="23" spans="1:37" s="39" customFormat="1" ht="18" customHeight="1" x14ac:dyDescent="0.35">
      <c r="A23" s="40"/>
      <c r="B23" s="54">
        <v>5</v>
      </c>
      <c r="C23" s="55">
        <v>1</v>
      </c>
      <c r="D23" s="55">
        <v>1</v>
      </c>
      <c r="E23" s="44" t="s">
        <v>44</v>
      </c>
      <c r="F23" s="120" t="s">
        <v>56</v>
      </c>
      <c r="G23" s="96"/>
      <c r="H23" s="97"/>
      <c r="I23" s="46"/>
      <c r="J23" s="46"/>
      <c r="K23" s="723" t="s">
        <v>57</v>
      </c>
      <c r="L23" s="723"/>
      <c r="M23" s="723"/>
      <c r="N23" s="723"/>
      <c r="O23" s="724"/>
      <c r="P23" s="66">
        <v>26475750</v>
      </c>
      <c r="Q23" s="69">
        <f>P23/P16*100</f>
        <v>0.31561958708481647</v>
      </c>
      <c r="R23" s="69">
        <f t="shared" si="11"/>
        <v>48.780487804878049</v>
      </c>
      <c r="S23" s="69">
        <f t="shared" si="9"/>
        <v>0.15396077418771534</v>
      </c>
      <c r="T23" s="59">
        <v>1845000</v>
      </c>
      <c r="U23" s="59">
        <v>1845000</v>
      </c>
      <c r="V23" s="59">
        <v>1845000</v>
      </c>
      <c r="W23" s="59">
        <v>1845000</v>
      </c>
      <c r="X23" s="59">
        <v>1845000</v>
      </c>
      <c r="Y23" s="59">
        <f>1845000*2</f>
        <v>3690000</v>
      </c>
      <c r="Z23" s="59"/>
      <c r="AA23" s="59"/>
      <c r="AB23" s="59"/>
      <c r="AC23" s="117"/>
      <c r="AD23" s="117"/>
      <c r="AE23" s="117"/>
      <c r="AF23" s="60">
        <f t="shared" si="10"/>
        <v>7380000</v>
      </c>
      <c r="AG23" s="70">
        <f t="shared" si="12"/>
        <v>12915000</v>
      </c>
      <c r="AH23" s="118">
        <f t="shared" si="7"/>
        <v>48.780487804878049</v>
      </c>
      <c r="AI23" s="119">
        <f t="shared" si="1"/>
        <v>13560750</v>
      </c>
      <c r="AJ23" s="69">
        <f t="shared" si="2"/>
        <v>51.219512195121951</v>
      </c>
      <c r="AK23" s="52"/>
    </row>
    <row r="24" spans="1:37" s="39" customFormat="1" ht="18" customHeight="1" x14ac:dyDescent="0.35">
      <c r="A24" s="40"/>
      <c r="B24" s="54">
        <v>5</v>
      </c>
      <c r="C24" s="55">
        <v>1</v>
      </c>
      <c r="D24" s="55">
        <v>1</v>
      </c>
      <c r="E24" s="44" t="s">
        <v>44</v>
      </c>
      <c r="F24" s="120" t="s">
        <v>58</v>
      </c>
      <c r="G24" s="96"/>
      <c r="H24" s="97"/>
      <c r="I24" s="46"/>
      <c r="J24" s="46"/>
      <c r="K24" s="723" t="s">
        <v>59</v>
      </c>
      <c r="L24" s="723"/>
      <c r="M24" s="723"/>
      <c r="N24" s="723"/>
      <c r="O24" s="724"/>
      <c r="P24" s="66">
        <v>97687338</v>
      </c>
      <c r="Q24" s="69">
        <f>P24/P16*100</f>
        <v>1.1645387678526538</v>
      </c>
      <c r="R24" s="69">
        <f t="shared" si="11"/>
        <v>46.630587886425978</v>
      </c>
      <c r="S24" s="69">
        <f t="shared" si="9"/>
        <v>0.54303127361503389</v>
      </c>
      <c r="T24" s="59">
        <v>6445380</v>
      </c>
      <c r="U24" s="59">
        <v>6517800</v>
      </c>
      <c r="V24" s="59">
        <v>6517800</v>
      </c>
      <c r="W24" s="59">
        <v>6517800</v>
      </c>
      <c r="X24" s="59">
        <v>6517800</v>
      </c>
      <c r="Y24" s="59">
        <f>6517800*2</f>
        <v>13035600</v>
      </c>
      <c r="Z24" s="59"/>
      <c r="AA24" s="59"/>
      <c r="AB24" s="59"/>
      <c r="AC24" s="117"/>
      <c r="AD24" s="117"/>
      <c r="AE24" s="117"/>
      <c r="AF24" s="60">
        <f t="shared" si="10"/>
        <v>26071200</v>
      </c>
      <c r="AG24" s="70">
        <f>SUM(T24:AE24)</f>
        <v>45552180</v>
      </c>
      <c r="AH24" s="118">
        <f t="shared" si="7"/>
        <v>46.630587886425978</v>
      </c>
      <c r="AI24" s="119">
        <f>P24-AG24</f>
        <v>52135158</v>
      </c>
      <c r="AJ24" s="69">
        <f t="shared" si="2"/>
        <v>53.369412113574022</v>
      </c>
      <c r="AK24" s="52"/>
    </row>
    <row r="25" spans="1:37" s="39" customFormat="1" ht="18" customHeight="1" x14ac:dyDescent="0.35">
      <c r="A25" s="40"/>
      <c r="B25" s="54">
        <v>5</v>
      </c>
      <c r="C25" s="55">
        <v>1</v>
      </c>
      <c r="D25" s="55">
        <v>1</v>
      </c>
      <c r="E25" s="44" t="s">
        <v>44</v>
      </c>
      <c r="F25" s="120" t="s">
        <v>60</v>
      </c>
      <c r="G25" s="96"/>
      <c r="H25" s="97"/>
      <c r="I25" s="46"/>
      <c r="J25" s="46"/>
      <c r="K25" s="723" t="s">
        <v>61</v>
      </c>
      <c r="L25" s="723"/>
      <c r="M25" s="723"/>
      <c r="N25" s="723"/>
      <c r="O25" s="724"/>
      <c r="P25" s="66">
        <v>1767274</v>
      </c>
      <c r="Q25" s="69">
        <f>P25/P16*100</f>
        <v>2.1067818292049588E-2</v>
      </c>
      <c r="R25" s="69">
        <f t="shared" si="11"/>
        <v>44.622339263747449</v>
      </c>
      <c r="S25" s="69">
        <f t="shared" si="9"/>
        <v>9.4009533537482096E-3</v>
      </c>
      <c r="T25" s="59">
        <v>105767</v>
      </c>
      <c r="U25" s="59">
        <v>105767</v>
      </c>
      <c r="V25" s="59">
        <v>115413</v>
      </c>
      <c r="W25" s="59">
        <v>115413</v>
      </c>
      <c r="X25" s="59">
        <v>115413</v>
      </c>
      <c r="Y25" s="59">
        <f>115413*2</f>
        <v>230826</v>
      </c>
      <c r="Z25" s="59"/>
      <c r="AA25" s="59"/>
      <c r="AB25" s="59"/>
      <c r="AC25" s="117"/>
      <c r="AD25" s="117"/>
      <c r="AE25" s="117"/>
      <c r="AF25" s="60">
        <f t="shared" si="10"/>
        <v>461652</v>
      </c>
      <c r="AG25" s="70">
        <f t="shared" si="12"/>
        <v>788599</v>
      </c>
      <c r="AH25" s="118">
        <f t="shared" si="7"/>
        <v>44.622339263747449</v>
      </c>
      <c r="AI25" s="119">
        <f t="shared" si="1"/>
        <v>978675</v>
      </c>
      <c r="AJ25" s="69">
        <f t="shared" si="2"/>
        <v>55.377660736252551</v>
      </c>
      <c r="AK25" s="52"/>
    </row>
    <row r="26" spans="1:37" s="39" customFormat="1" ht="18" customHeight="1" x14ac:dyDescent="0.35">
      <c r="A26" s="40"/>
      <c r="B26" s="54">
        <v>5</v>
      </c>
      <c r="C26" s="55">
        <v>1</v>
      </c>
      <c r="D26" s="55">
        <v>1</v>
      </c>
      <c r="E26" s="44" t="s">
        <v>44</v>
      </c>
      <c r="F26" s="120" t="s">
        <v>62</v>
      </c>
      <c r="G26" s="96"/>
      <c r="H26" s="97"/>
      <c r="I26" s="46"/>
      <c r="J26" s="46"/>
      <c r="K26" s="723" t="s">
        <v>63</v>
      </c>
      <c r="L26" s="723"/>
      <c r="M26" s="723"/>
      <c r="N26" s="723"/>
      <c r="O26" s="724"/>
      <c r="P26" s="66">
        <v>20348</v>
      </c>
      <c r="Q26" s="69">
        <f>P26/P16*100</f>
        <v>2.4257017678448563E-4</v>
      </c>
      <c r="R26" s="69">
        <f t="shared" si="11"/>
        <v>53.19441714173383</v>
      </c>
      <c r="S26" s="69">
        <f t="shared" si="9"/>
        <v>1.2903379170018048E-4</v>
      </c>
      <c r="T26" s="59">
        <v>1320</v>
      </c>
      <c r="U26" s="59">
        <v>1324</v>
      </c>
      <c r="V26" s="59">
        <v>1636</v>
      </c>
      <c r="W26" s="59">
        <v>1636</v>
      </c>
      <c r="X26" s="59">
        <v>1636</v>
      </c>
      <c r="Y26" s="59">
        <f>1636*2</f>
        <v>3272</v>
      </c>
      <c r="Z26" s="59"/>
      <c r="AA26" s="59"/>
      <c r="AB26" s="59"/>
      <c r="AC26" s="117"/>
      <c r="AD26" s="117"/>
      <c r="AE26" s="117"/>
      <c r="AF26" s="60">
        <f t="shared" si="10"/>
        <v>6544</v>
      </c>
      <c r="AG26" s="70">
        <f>SUM(T26:AE26)</f>
        <v>10824</v>
      </c>
      <c r="AH26" s="118">
        <f t="shared" si="7"/>
        <v>53.19441714173383</v>
      </c>
      <c r="AI26" s="119">
        <f t="shared" si="1"/>
        <v>9524</v>
      </c>
      <c r="AJ26" s="69">
        <f t="shared" si="2"/>
        <v>46.80558285826617</v>
      </c>
      <c r="AK26" s="52"/>
    </row>
    <row r="27" spans="1:37" s="39" customFormat="1" ht="18" customHeight="1" x14ac:dyDescent="0.35">
      <c r="A27" s="40"/>
      <c r="B27" s="54">
        <v>5</v>
      </c>
      <c r="C27" s="55">
        <v>1</v>
      </c>
      <c r="D27" s="55">
        <v>1</v>
      </c>
      <c r="E27" s="44" t="s">
        <v>44</v>
      </c>
      <c r="F27" s="120" t="s">
        <v>64</v>
      </c>
      <c r="G27" s="96"/>
      <c r="H27" s="97"/>
      <c r="I27" s="46"/>
      <c r="J27" s="46"/>
      <c r="K27" s="721" t="s">
        <v>65</v>
      </c>
      <c r="L27" s="721"/>
      <c r="M27" s="721"/>
      <c r="N27" s="721"/>
      <c r="O27" s="722"/>
      <c r="P27" s="66">
        <v>45829107</v>
      </c>
      <c r="Q27" s="69">
        <f>P27/P16*100</f>
        <v>0.54633254309342971</v>
      </c>
      <c r="R27" s="69">
        <f>AG27/P27*100</f>
        <v>46.147813877324737</v>
      </c>
      <c r="S27" s="69">
        <f>Q27*R27/100</f>
        <v>0.25212052513801092</v>
      </c>
      <c r="T27" s="59">
        <v>2932940</v>
      </c>
      <c r="U27" s="59">
        <v>2948746</v>
      </c>
      <c r="V27" s="59">
        <v>3053489</v>
      </c>
      <c r="W27" s="59">
        <v>3053489</v>
      </c>
      <c r="X27" s="59">
        <v>3053489</v>
      </c>
      <c r="Y27" s="59">
        <f>3053489*2</f>
        <v>6106978</v>
      </c>
      <c r="Z27" s="59"/>
      <c r="AA27" s="59"/>
      <c r="AB27" s="59"/>
      <c r="AC27" s="117"/>
      <c r="AD27" s="117"/>
      <c r="AE27" s="117"/>
      <c r="AF27" s="60">
        <f t="shared" si="10"/>
        <v>12213956</v>
      </c>
      <c r="AG27" s="70">
        <f t="shared" si="12"/>
        <v>21149131</v>
      </c>
      <c r="AH27" s="118">
        <f t="shared" si="7"/>
        <v>46.147813877324737</v>
      </c>
      <c r="AI27" s="119">
        <f t="shared" si="1"/>
        <v>24679976</v>
      </c>
      <c r="AJ27" s="69">
        <f t="shared" si="2"/>
        <v>53.85218612267527</v>
      </c>
      <c r="AK27" s="52"/>
    </row>
    <row r="28" spans="1:37" s="39" customFormat="1" ht="18" customHeight="1" x14ac:dyDescent="0.35">
      <c r="A28" s="40"/>
      <c r="B28" s="54">
        <v>5</v>
      </c>
      <c r="C28" s="55">
        <v>1</v>
      </c>
      <c r="D28" s="55">
        <v>1</v>
      </c>
      <c r="E28" s="44" t="s">
        <v>44</v>
      </c>
      <c r="F28" s="120">
        <v>24</v>
      </c>
      <c r="G28" s="96"/>
      <c r="H28" s="97"/>
      <c r="I28" s="46"/>
      <c r="J28" s="46"/>
      <c r="K28" s="721" t="s">
        <v>66</v>
      </c>
      <c r="L28" s="721"/>
      <c r="M28" s="721"/>
      <c r="N28" s="721"/>
      <c r="O28" s="722"/>
      <c r="P28" s="66">
        <v>7446201</v>
      </c>
      <c r="Q28" s="69">
        <f>P28/P16*100</f>
        <v>8.8766772800413479E-2</v>
      </c>
      <c r="R28" s="69">
        <f>AG28/P28*100</f>
        <v>71.151691983603456</v>
      </c>
      <c r="S28" s="69">
        <f>Q28*R28/100</f>
        <v>6.3159060766735289E-2</v>
      </c>
      <c r="T28" s="59">
        <v>476590</v>
      </c>
      <c r="U28" s="59">
        <v>477773</v>
      </c>
      <c r="V28" s="59">
        <v>868747</v>
      </c>
      <c r="W28" s="59">
        <v>868747</v>
      </c>
      <c r="X28" s="59">
        <v>868747</v>
      </c>
      <c r="Y28" s="59">
        <f>868747*2</f>
        <v>1737494</v>
      </c>
      <c r="Z28" s="59"/>
      <c r="AA28" s="59"/>
      <c r="AB28" s="59"/>
      <c r="AC28" s="117"/>
      <c r="AD28" s="117"/>
      <c r="AE28" s="117"/>
      <c r="AF28" s="60">
        <f t="shared" si="10"/>
        <v>3474988</v>
      </c>
      <c r="AG28" s="70">
        <f t="shared" si="12"/>
        <v>5298098</v>
      </c>
      <c r="AH28" s="118">
        <f t="shared" si="7"/>
        <v>71.151691983603456</v>
      </c>
      <c r="AI28" s="119">
        <f t="shared" si="1"/>
        <v>2148103</v>
      </c>
      <c r="AJ28" s="69">
        <f t="shared" si="2"/>
        <v>28.848308016396551</v>
      </c>
      <c r="AK28" s="52"/>
    </row>
    <row r="29" spans="1:37" s="39" customFormat="1" ht="25" customHeight="1" x14ac:dyDescent="0.35">
      <c r="A29" s="103"/>
      <c r="B29" s="104">
        <v>5</v>
      </c>
      <c r="C29" s="105">
        <v>1</v>
      </c>
      <c r="D29" s="105">
        <v>1</v>
      </c>
      <c r="E29" s="106" t="s">
        <v>47</v>
      </c>
      <c r="F29" s="107"/>
      <c r="G29" s="107"/>
      <c r="H29" s="108"/>
      <c r="I29" s="109"/>
      <c r="J29" s="727" t="s">
        <v>67</v>
      </c>
      <c r="K29" s="727"/>
      <c r="L29" s="727"/>
      <c r="M29" s="727"/>
      <c r="N29" s="727"/>
      <c r="O29" s="728"/>
      <c r="P29" s="110">
        <f>SUM(P30:P31)</f>
        <v>1509062400</v>
      </c>
      <c r="Q29" s="111">
        <f>SUM(Q30:Q31)</f>
        <v>17.989656631945163</v>
      </c>
      <c r="R29" s="111">
        <f>SUM(R30:R31)</f>
        <v>79.770799943888036</v>
      </c>
      <c r="S29" s="111">
        <f>Q29*R29/100</f>
        <v>14.350493002461363</v>
      </c>
      <c r="T29" s="121">
        <f>SUM(T30:T31)</f>
        <v>0</v>
      </c>
      <c r="U29" s="121">
        <f>SUM(U30:U31)</f>
        <v>117400000</v>
      </c>
      <c r="V29" s="121">
        <f>SUM(V30:V31)</f>
        <v>117400000</v>
      </c>
      <c r="W29" s="121">
        <f>SUM(W30:W31)</f>
        <v>117400000</v>
      </c>
      <c r="X29" s="121">
        <f>SUM(X30:X31)</f>
        <v>117400000</v>
      </c>
      <c r="Y29" s="121">
        <f t="shared" ref="Y29:AE29" si="13">SUM(Y30:Y31)</f>
        <v>234800000</v>
      </c>
      <c r="Z29" s="121">
        <f>SUM(Z30:Z31)</f>
        <v>0</v>
      </c>
      <c r="AA29" s="121">
        <f t="shared" si="13"/>
        <v>0</v>
      </c>
      <c r="AB29" s="121">
        <f t="shared" si="13"/>
        <v>0</v>
      </c>
      <c r="AC29" s="121">
        <f t="shared" si="13"/>
        <v>0</v>
      </c>
      <c r="AD29" s="121">
        <f t="shared" si="13"/>
        <v>0</v>
      </c>
      <c r="AE29" s="121">
        <f t="shared" si="13"/>
        <v>0</v>
      </c>
      <c r="AF29" s="121">
        <f>SUM(AF30:AF31)</f>
        <v>469600000</v>
      </c>
      <c r="AG29" s="113">
        <f>SUM(AG30:AG31)</f>
        <v>704400000</v>
      </c>
      <c r="AH29" s="114">
        <f>SUM(AH30:AH31)</f>
        <v>79.770799943888036</v>
      </c>
      <c r="AI29" s="122">
        <f>SUM(AI30:AI31)</f>
        <v>804662400</v>
      </c>
      <c r="AJ29" s="123">
        <f t="shared" si="2"/>
        <v>53.322009745919054</v>
      </c>
      <c r="AK29" s="124"/>
    </row>
    <row r="30" spans="1:37" s="39" customFormat="1" ht="18" customHeight="1" x14ac:dyDescent="0.35">
      <c r="A30" s="40"/>
      <c r="B30" s="54">
        <v>5</v>
      </c>
      <c r="C30" s="55">
        <v>1</v>
      </c>
      <c r="D30" s="55">
        <v>1</v>
      </c>
      <c r="E30" s="44" t="s">
        <v>47</v>
      </c>
      <c r="F30" s="120" t="s">
        <v>44</v>
      </c>
      <c r="G30" s="96"/>
      <c r="H30" s="97"/>
      <c r="I30" s="46"/>
      <c r="J30" s="46"/>
      <c r="K30" s="723" t="s">
        <v>68</v>
      </c>
      <c r="L30" s="723"/>
      <c r="M30" s="723"/>
      <c r="N30" s="723"/>
      <c r="O30" s="724"/>
      <c r="P30" s="66">
        <v>1380337980</v>
      </c>
      <c r="Q30" s="69">
        <f>P30/P16*100</f>
        <v>16.455122264150766</v>
      </c>
      <c r="R30" s="69">
        <f t="shared" si="11"/>
        <v>48.075182282530541</v>
      </c>
      <c r="S30" s="69">
        <f t="shared" si="9"/>
        <v>7.9108300233037472</v>
      </c>
      <c r="T30" s="59">
        <v>0</v>
      </c>
      <c r="U30" s="59">
        <v>110600000</v>
      </c>
      <c r="V30" s="59">
        <v>110600000</v>
      </c>
      <c r="W30" s="59">
        <v>110600000</v>
      </c>
      <c r="X30" s="59">
        <v>110600000</v>
      </c>
      <c r="Y30" s="59">
        <f>110600000*2</f>
        <v>221200000</v>
      </c>
      <c r="Z30" s="59"/>
      <c r="AA30" s="59"/>
      <c r="AB30" s="59"/>
      <c r="AC30" s="117"/>
      <c r="AD30" s="117"/>
      <c r="AE30" s="117"/>
      <c r="AF30" s="60">
        <f t="shared" ref="AF30:AF31" si="14">SUM(W30:Y30)</f>
        <v>442400000</v>
      </c>
      <c r="AG30" s="70">
        <f>SUM(T30:AE30)</f>
        <v>663600000</v>
      </c>
      <c r="AH30" s="118">
        <f t="shared" si="7"/>
        <v>48.075182282530541</v>
      </c>
      <c r="AI30" s="119">
        <f t="shared" si="1"/>
        <v>716737980</v>
      </c>
      <c r="AJ30" s="69">
        <f t="shared" si="2"/>
        <v>51.924817717469452</v>
      </c>
      <c r="AK30" s="52"/>
    </row>
    <row r="31" spans="1:37" s="39" customFormat="1" ht="18" customHeight="1" x14ac:dyDescent="0.35">
      <c r="A31" s="40"/>
      <c r="B31" s="54">
        <v>5</v>
      </c>
      <c r="C31" s="55">
        <v>1</v>
      </c>
      <c r="D31" s="55">
        <v>1</v>
      </c>
      <c r="E31" s="44" t="s">
        <v>47</v>
      </c>
      <c r="F31" s="120" t="s">
        <v>52</v>
      </c>
      <c r="G31" s="96"/>
      <c r="H31" s="97"/>
      <c r="I31" s="46"/>
      <c r="J31" s="46"/>
      <c r="K31" s="723" t="s">
        <v>69</v>
      </c>
      <c r="L31" s="723"/>
      <c r="M31" s="723"/>
      <c r="N31" s="723"/>
      <c r="O31" s="724"/>
      <c r="P31" s="66">
        <v>128724420</v>
      </c>
      <c r="Q31" s="69">
        <f>P31/P16*100</f>
        <v>1.5345343677943961</v>
      </c>
      <c r="R31" s="69">
        <f t="shared" si="11"/>
        <v>31.695617661357495</v>
      </c>
      <c r="S31" s="69">
        <f t="shared" si="9"/>
        <v>0.48638014609824121</v>
      </c>
      <c r="T31" s="59">
        <v>0</v>
      </c>
      <c r="U31" s="59">
        <v>6800000</v>
      </c>
      <c r="V31" s="59">
        <v>6800000</v>
      </c>
      <c r="W31" s="59">
        <v>6800000</v>
      </c>
      <c r="X31" s="59">
        <v>6800000</v>
      </c>
      <c r="Y31" s="59">
        <f>6800000*2</f>
        <v>13600000</v>
      </c>
      <c r="Z31" s="59"/>
      <c r="AA31" s="59"/>
      <c r="AB31" s="59"/>
      <c r="AC31" s="117"/>
      <c r="AD31" s="117"/>
      <c r="AE31" s="117"/>
      <c r="AF31" s="60">
        <f t="shared" si="14"/>
        <v>27200000</v>
      </c>
      <c r="AG31" s="70">
        <f t="shared" si="12"/>
        <v>40800000</v>
      </c>
      <c r="AH31" s="118">
        <f t="shared" si="7"/>
        <v>31.695617661357495</v>
      </c>
      <c r="AI31" s="119">
        <f t="shared" si="1"/>
        <v>87924420</v>
      </c>
      <c r="AJ31" s="69">
        <f t="shared" si="2"/>
        <v>68.304382338642498</v>
      </c>
      <c r="AK31" s="52"/>
    </row>
    <row r="32" spans="1:37" s="39" customFormat="1" ht="25" customHeight="1" x14ac:dyDescent="0.35">
      <c r="A32" s="103"/>
      <c r="B32" s="104">
        <v>5</v>
      </c>
      <c r="C32" s="105">
        <v>1</v>
      </c>
      <c r="D32" s="105">
        <v>1</v>
      </c>
      <c r="E32" s="106" t="s">
        <v>58</v>
      </c>
      <c r="F32" s="107"/>
      <c r="G32" s="107"/>
      <c r="H32" s="108"/>
      <c r="I32" s="109"/>
      <c r="J32" s="727" t="s">
        <v>70</v>
      </c>
      <c r="K32" s="727"/>
      <c r="L32" s="727"/>
      <c r="M32" s="727"/>
      <c r="N32" s="727"/>
      <c r="O32" s="728"/>
      <c r="P32" s="110">
        <f>SUM(P33:P33)</f>
        <v>152175000</v>
      </c>
      <c r="Q32" s="111">
        <f>SUM(Q33:Q33)</f>
        <v>1.8140906552083298</v>
      </c>
      <c r="R32" s="111">
        <f>SUM(R33)</f>
        <v>0</v>
      </c>
      <c r="S32" s="111">
        <f>Q32*R32/100</f>
        <v>0</v>
      </c>
      <c r="T32" s="121">
        <f t="shared" ref="T32:AG32" si="15">SUM(T33:T33)</f>
        <v>0</v>
      </c>
      <c r="U32" s="121">
        <f t="shared" si="15"/>
        <v>0</v>
      </c>
      <c r="V32" s="121">
        <f t="shared" si="15"/>
        <v>0</v>
      </c>
      <c r="W32" s="121">
        <f t="shared" si="15"/>
        <v>0</v>
      </c>
      <c r="X32" s="121">
        <f t="shared" si="15"/>
        <v>0</v>
      </c>
      <c r="Y32" s="121">
        <f t="shared" si="15"/>
        <v>0</v>
      </c>
      <c r="Z32" s="121">
        <f t="shared" si="15"/>
        <v>0</v>
      </c>
      <c r="AA32" s="121">
        <f t="shared" si="15"/>
        <v>0</v>
      </c>
      <c r="AB32" s="121">
        <f t="shared" si="15"/>
        <v>0</v>
      </c>
      <c r="AC32" s="121">
        <f t="shared" si="15"/>
        <v>0</v>
      </c>
      <c r="AD32" s="121">
        <f t="shared" si="15"/>
        <v>0</v>
      </c>
      <c r="AE32" s="121">
        <f t="shared" si="15"/>
        <v>0</v>
      </c>
      <c r="AF32" s="121"/>
      <c r="AG32" s="113">
        <f t="shared" si="15"/>
        <v>0</v>
      </c>
      <c r="AH32" s="114">
        <f>SUM(AH33)</f>
        <v>0</v>
      </c>
      <c r="AI32" s="122">
        <f>SUM(AI33:AI33)</f>
        <v>152175000</v>
      </c>
      <c r="AJ32" s="123">
        <f t="shared" si="2"/>
        <v>100</v>
      </c>
      <c r="AK32" s="124"/>
    </row>
    <row r="33" spans="1:37" s="39" customFormat="1" ht="18" customHeight="1" thickBot="1" x14ac:dyDescent="0.4">
      <c r="A33" s="397"/>
      <c r="B33" s="398">
        <v>5</v>
      </c>
      <c r="C33" s="399">
        <v>1</v>
      </c>
      <c r="D33" s="399">
        <v>1</v>
      </c>
      <c r="E33" s="400" t="s">
        <v>58</v>
      </c>
      <c r="F33" s="401">
        <v>26</v>
      </c>
      <c r="G33" s="402"/>
      <c r="H33" s="403"/>
      <c r="I33" s="404"/>
      <c r="J33" s="404"/>
      <c r="K33" s="776" t="s">
        <v>71</v>
      </c>
      <c r="L33" s="776"/>
      <c r="M33" s="776"/>
      <c r="N33" s="776"/>
      <c r="O33" s="777"/>
      <c r="P33" s="405">
        <v>152175000</v>
      </c>
      <c r="Q33" s="406">
        <f>P33/P16*100</f>
        <v>1.8140906552083298</v>
      </c>
      <c r="R33" s="406">
        <f>AG33/P33*100</f>
        <v>0</v>
      </c>
      <c r="S33" s="406">
        <f t="shared" si="9"/>
        <v>0</v>
      </c>
      <c r="T33" s="407">
        <v>0</v>
      </c>
      <c r="U33" s="407">
        <v>0</v>
      </c>
      <c r="V33" s="407"/>
      <c r="W33" s="407">
        <v>0</v>
      </c>
      <c r="X33" s="407">
        <v>0</v>
      </c>
      <c r="Y33" s="407">
        <v>0</v>
      </c>
      <c r="Z33" s="407"/>
      <c r="AA33" s="407"/>
      <c r="AB33" s="407"/>
      <c r="AC33" s="408"/>
      <c r="AD33" s="408"/>
      <c r="AE33" s="408"/>
      <c r="AF33" s="408"/>
      <c r="AG33" s="409">
        <f>SUM(T33:AE33)</f>
        <v>0</v>
      </c>
      <c r="AH33" s="410">
        <f t="shared" si="7"/>
        <v>0</v>
      </c>
      <c r="AI33" s="411">
        <f t="shared" si="1"/>
        <v>152175000</v>
      </c>
      <c r="AJ33" s="406">
        <f t="shared" si="2"/>
        <v>100</v>
      </c>
      <c r="AK33" s="412"/>
    </row>
    <row r="34" spans="1:37" s="39" customFormat="1" ht="30" customHeight="1" x14ac:dyDescent="0.35">
      <c r="A34" s="381" t="s">
        <v>107</v>
      </c>
      <c r="B34" s="382">
        <v>5</v>
      </c>
      <c r="C34" s="383">
        <v>2</v>
      </c>
      <c r="D34" s="384"/>
      <c r="E34" s="385"/>
      <c r="F34" s="385"/>
      <c r="G34" s="385"/>
      <c r="H34" s="386"/>
      <c r="I34" s="387"/>
      <c r="J34" s="388" t="s">
        <v>3</v>
      </c>
      <c r="K34" s="387"/>
      <c r="L34" s="387"/>
      <c r="M34" s="387"/>
      <c r="N34" s="387"/>
      <c r="O34" s="389"/>
      <c r="P34" s="390">
        <f>P35+P47+P54+P57+P67+P71+P74+P78+P82</f>
        <v>4808521900</v>
      </c>
      <c r="Q34" s="391">
        <f>Q35+Q47+Q54+Q57+Q67+Q71+Q74+Q78+Q82</f>
        <v>57.322783927416474</v>
      </c>
      <c r="R34" s="392">
        <f>AG34/P34*100</f>
        <v>56.03000456335657</v>
      </c>
      <c r="S34" s="392">
        <f>Q34*R34/100</f>
        <v>32.117958450374474</v>
      </c>
      <c r="T34" s="390">
        <f t="shared" ref="T34:AE34" si="16">T35+T47+T54+T57+T67+T71+T74+T78+T82</f>
        <v>42331000</v>
      </c>
      <c r="U34" s="390">
        <f t="shared" si="16"/>
        <v>225028680</v>
      </c>
      <c r="V34" s="390">
        <f>V35+V47+V54+V57+V67+V71+V74+V78+V82</f>
        <v>334767340</v>
      </c>
      <c r="W34" s="390">
        <f t="shared" si="16"/>
        <v>468716840</v>
      </c>
      <c r="X34" s="390">
        <f t="shared" si="16"/>
        <v>620925340</v>
      </c>
      <c r="Y34" s="390">
        <f>Y35+Y47+Y54+Y57+Y67+Y71+Y74+Y78+Y82</f>
        <v>869222840</v>
      </c>
      <c r="Z34" s="390">
        <f t="shared" si="16"/>
        <v>0</v>
      </c>
      <c r="AA34" s="390">
        <f t="shared" si="16"/>
        <v>0</v>
      </c>
      <c r="AB34" s="390">
        <f t="shared" si="16"/>
        <v>0</v>
      </c>
      <c r="AC34" s="390">
        <f t="shared" si="16"/>
        <v>0</v>
      </c>
      <c r="AD34" s="390">
        <f t="shared" si="16"/>
        <v>0</v>
      </c>
      <c r="AE34" s="390">
        <f t="shared" si="16"/>
        <v>0</v>
      </c>
      <c r="AF34" s="390">
        <f>AF35+AF47+AF54+AF57+AF67+AF71+AF74+AF78+AF82</f>
        <v>2089680020</v>
      </c>
      <c r="AG34" s="390">
        <f>AG35+AG47+AG54+AG57+AG67+AG71+AG74+AG78+AG82</f>
        <v>2694215040</v>
      </c>
      <c r="AH34" s="393">
        <f>AG34/P34*100</f>
        <v>56.03000456335657</v>
      </c>
      <c r="AI34" s="394">
        <f>P34-AG34</f>
        <v>2114306860</v>
      </c>
      <c r="AJ34" s="395">
        <f>AI34/P34*100</f>
        <v>43.96999543664343</v>
      </c>
      <c r="AK34" s="396"/>
    </row>
    <row r="35" spans="1:37" s="125" customFormat="1" ht="25" customHeight="1" x14ac:dyDescent="0.35">
      <c r="A35" s="243" t="s">
        <v>18</v>
      </c>
      <c r="B35" s="244">
        <v>1</v>
      </c>
      <c r="C35" s="245" t="s">
        <v>47</v>
      </c>
      <c r="D35" s="246">
        <v>12</v>
      </c>
      <c r="E35" s="245" t="s">
        <v>44</v>
      </c>
      <c r="F35" s="245" t="s">
        <v>44</v>
      </c>
      <c r="G35" s="245"/>
      <c r="H35" s="247"/>
      <c r="I35" s="248"/>
      <c r="J35" s="772" t="s">
        <v>72</v>
      </c>
      <c r="K35" s="772"/>
      <c r="L35" s="772"/>
      <c r="M35" s="772"/>
      <c r="N35" s="772"/>
      <c r="O35" s="773"/>
      <c r="P35" s="249">
        <f>SUM(P36:P46)</f>
        <v>1321404900</v>
      </c>
      <c r="Q35" s="250">
        <f>SUM(Q36:Q46)</f>
        <v>15.752576184238523</v>
      </c>
      <c r="R35" s="250">
        <f>AG35/P35*100</f>
        <v>59.20479332262201</v>
      </c>
      <c r="S35" s="250">
        <f>Q35*R35/100</f>
        <v>9.3262801728669942</v>
      </c>
      <c r="T35" s="251">
        <f>SUM(T36:T46)</f>
        <v>7000000</v>
      </c>
      <c r="U35" s="252">
        <f>SUM(U36:U46)</f>
        <v>111023680</v>
      </c>
      <c r="V35" s="251">
        <f t="shared" ref="V35:AC35" si="17">SUM(V36:V46)</f>
        <v>68056340</v>
      </c>
      <c r="W35" s="251">
        <f t="shared" si="17"/>
        <v>100962340</v>
      </c>
      <c r="X35" s="252">
        <f t="shared" si="17"/>
        <v>180335340</v>
      </c>
      <c r="Y35" s="252">
        <f t="shared" si="17"/>
        <v>314957340</v>
      </c>
      <c r="Z35" s="252">
        <f t="shared" si="17"/>
        <v>0</v>
      </c>
      <c r="AA35" s="252">
        <f t="shared" si="17"/>
        <v>0</v>
      </c>
      <c r="AB35" s="252">
        <f t="shared" si="17"/>
        <v>0</v>
      </c>
      <c r="AC35" s="252">
        <f t="shared" si="17"/>
        <v>0</v>
      </c>
      <c r="AD35" s="252">
        <f>SUM(AD36:AD45)</f>
        <v>0</v>
      </c>
      <c r="AE35" s="252">
        <f>SUM(AE36:AE45)</f>
        <v>0</v>
      </c>
      <c r="AF35" s="252">
        <f>SUM(AF36:AF46)</f>
        <v>596255020</v>
      </c>
      <c r="AG35" s="252">
        <f>SUM(AG36:AG46)</f>
        <v>782335040</v>
      </c>
      <c r="AH35" s="253">
        <f t="shared" ref="AH35:AH45" si="18">AG35/P35*100</f>
        <v>59.20479332262201</v>
      </c>
      <c r="AI35" s="254">
        <f>P35-AG35</f>
        <v>539069860</v>
      </c>
      <c r="AJ35" s="255">
        <f>AI35/P35*100</f>
        <v>40.79520667737799</v>
      </c>
      <c r="AK35" s="256"/>
    </row>
    <row r="36" spans="1:37" s="64" customFormat="1" ht="18" customHeight="1" x14ac:dyDescent="0.35">
      <c r="A36" s="126">
        <v>1</v>
      </c>
      <c r="B36" s="54">
        <v>1</v>
      </c>
      <c r="C36" s="44" t="s">
        <v>47</v>
      </c>
      <c r="D36" s="55">
        <v>12</v>
      </c>
      <c r="E36" s="44" t="s">
        <v>44</v>
      </c>
      <c r="F36" s="44" t="s">
        <v>44</v>
      </c>
      <c r="G36" s="44" t="s">
        <v>73</v>
      </c>
      <c r="H36" s="56"/>
      <c r="I36" s="57"/>
      <c r="J36" s="55" t="s">
        <v>74</v>
      </c>
      <c r="K36" s="721" t="s">
        <v>75</v>
      </c>
      <c r="L36" s="721"/>
      <c r="M36" s="721"/>
      <c r="N36" s="721"/>
      <c r="O36" s="722"/>
      <c r="P36" s="66">
        <v>13500000</v>
      </c>
      <c r="Q36" s="69">
        <f>P36/P16*100</f>
        <v>0.16093460716485922</v>
      </c>
      <c r="R36" s="127">
        <f t="shared" ref="R36:R45" si="19">AG36/P36*100</f>
        <v>58.518518518518512</v>
      </c>
      <c r="S36" s="69">
        <f t="shared" ref="S36:S44" si="20">Q36*R36/100</f>
        <v>9.4176547896473159E-2</v>
      </c>
      <c r="T36" s="59">
        <v>0</v>
      </c>
      <c r="U36" s="59">
        <v>800000</v>
      </c>
      <c r="V36" s="59">
        <v>1775000</v>
      </c>
      <c r="W36" s="59">
        <v>1775000</v>
      </c>
      <c r="X36" s="60">
        <v>1775000</v>
      </c>
      <c r="Y36" s="60">
        <v>1775000</v>
      </c>
      <c r="Z36" s="60"/>
      <c r="AA36" s="60"/>
      <c r="AB36" s="60"/>
      <c r="AC36" s="60"/>
      <c r="AD36" s="60"/>
      <c r="AE36" s="60"/>
      <c r="AF36" s="60">
        <f t="shared" ref="AF36:AF46" si="21">SUM(W36:Y36)</f>
        <v>5325000</v>
      </c>
      <c r="AG36" s="60">
        <f>SUM(T36:AE36)</f>
        <v>7900000</v>
      </c>
      <c r="AH36" s="61">
        <f t="shared" si="18"/>
        <v>58.518518518518512</v>
      </c>
      <c r="AI36" s="62">
        <f>P36-AG36</f>
        <v>5600000</v>
      </c>
      <c r="AJ36" s="58">
        <f>AI36/P36*100</f>
        <v>41.481481481481481</v>
      </c>
      <c r="AK36" s="63"/>
    </row>
    <row r="37" spans="1:37" s="64" customFormat="1" ht="18" customHeight="1" x14ac:dyDescent="0.35">
      <c r="A37" s="126">
        <v>2</v>
      </c>
      <c r="B37" s="54">
        <v>1</v>
      </c>
      <c r="C37" s="44" t="s">
        <v>47</v>
      </c>
      <c r="D37" s="55">
        <v>12</v>
      </c>
      <c r="E37" s="44" t="s">
        <v>44</v>
      </c>
      <c r="F37" s="44" t="s">
        <v>44</v>
      </c>
      <c r="G37" s="44" t="s">
        <v>76</v>
      </c>
      <c r="H37" s="56"/>
      <c r="I37" s="57"/>
      <c r="J37" s="55" t="s">
        <v>74</v>
      </c>
      <c r="K37" s="721" t="s">
        <v>77</v>
      </c>
      <c r="L37" s="721"/>
      <c r="M37" s="721"/>
      <c r="N37" s="721"/>
      <c r="O37" s="722"/>
      <c r="P37" s="66">
        <v>456700000</v>
      </c>
      <c r="Q37" s="69">
        <f>P37/P16*100</f>
        <v>5.4443581549771265</v>
      </c>
      <c r="R37" s="127">
        <f>AG37/P37*100</f>
        <v>42.800534267571713</v>
      </c>
      <c r="S37" s="69">
        <f t="shared" si="20"/>
        <v>2.3302143777703201</v>
      </c>
      <c r="T37" s="59">
        <v>0</v>
      </c>
      <c r="U37" s="59">
        <v>65156680</v>
      </c>
      <c r="V37" s="59">
        <v>32578340</v>
      </c>
      <c r="W37" s="59">
        <v>32578340</v>
      </c>
      <c r="X37" s="59">
        <v>32578340</v>
      </c>
      <c r="Y37" s="60">
        <v>32578340</v>
      </c>
      <c r="Z37" s="60"/>
      <c r="AA37" s="60"/>
      <c r="AB37" s="60"/>
      <c r="AC37" s="60"/>
      <c r="AD37" s="60"/>
      <c r="AE37" s="60"/>
      <c r="AF37" s="60">
        <f t="shared" si="21"/>
        <v>97735020</v>
      </c>
      <c r="AG37" s="60">
        <f>SUM(T37:AE37)</f>
        <v>195470040</v>
      </c>
      <c r="AH37" s="61">
        <f t="shared" si="18"/>
        <v>42.800534267571713</v>
      </c>
      <c r="AI37" s="62">
        <f t="shared" ref="AI37:AI45" si="22">P37-AG37</f>
        <v>261229960</v>
      </c>
      <c r="AJ37" s="58">
        <f t="shared" ref="AJ37:AJ46" si="23">AI37/P37*100</f>
        <v>57.199465732428287</v>
      </c>
      <c r="AK37" s="63"/>
    </row>
    <row r="38" spans="1:37" s="64" customFormat="1" ht="18" customHeight="1" x14ac:dyDescent="0.35">
      <c r="A38" s="126">
        <v>3</v>
      </c>
      <c r="B38" s="54">
        <v>1</v>
      </c>
      <c r="C38" s="44" t="s">
        <v>47</v>
      </c>
      <c r="D38" s="55">
        <v>12</v>
      </c>
      <c r="E38" s="44" t="s">
        <v>44</v>
      </c>
      <c r="F38" s="44" t="s">
        <v>44</v>
      </c>
      <c r="G38" s="44" t="s">
        <v>116</v>
      </c>
      <c r="H38" s="56"/>
      <c r="I38" s="57"/>
      <c r="J38" s="55" t="s">
        <v>74</v>
      </c>
      <c r="K38" s="212" t="s">
        <v>163</v>
      </c>
      <c r="L38" s="448"/>
      <c r="M38" s="448"/>
      <c r="N38" s="448"/>
      <c r="O38" s="449"/>
      <c r="P38" s="66">
        <v>45800000</v>
      </c>
      <c r="Q38" s="69">
        <f>P38/P16*100</f>
        <v>0.54598555615930022</v>
      </c>
      <c r="R38" s="127">
        <f>AG38/P38*100</f>
        <v>45.414847161572055</v>
      </c>
      <c r="S38" s="69">
        <f>Q38*R38/100</f>
        <v>0.24795850585400536</v>
      </c>
      <c r="T38" s="59"/>
      <c r="U38" s="59"/>
      <c r="V38" s="59"/>
      <c r="W38" s="59"/>
      <c r="X38" s="60">
        <v>20800000</v>
      </c>
      <c r="Y38" s="60">
        <v>0</v>
      </c>
      <c r="Z38" s="60"/>
      <c r="AA38" s="60"/>
      <c r="AB38" s="60"/>
      <c r="AC38" s="60"/>
      <c r="AD38" s="60"/>
      <c r="AE38" s="60"/>
      <c r="AF38" s="60">
        <f t="shared" si="21"/>
        <v>20800000</v>
      </c>
      <c r="AG38" s="60">
        <f>SUM(T38:AE38)</f>
        <v>20800000</v>
      </c>
      <c r="AH38" s="61">
        <f t="shared" si="18"/>
        <v>45.414847161572055</v>
      </c>
      <c r="AI38" s="62">
        <f t="shared" si="22"/>
        <v>25000000</v>
      </c>
      <c r="AJ38" s="58">
        <f t="shared" si="23"/>
        <v>54.585152838427952</v>
      </c>
      <c r="AK38" s="63"/>
    </row>
    <row r="39" spans="1:37" s="64" customFormat="1" ht="18" customHeight="1" x14ac:dyDescent="0.35">
      <c r="A39" s="126">
        <v>4</v>
      </c>
      <c r="B39" s="54">
        <v>1</v>
      </c>
      <c r="C39" s="44" t="s">
        <v>47</v>
      </c>
      <c r="D39" s="55">
        <v>12</v>
      </c>
      <c r="E39" s="44" t="s">
        <v>44</v>
      </c>
      <c r="F39" s="44" t="s">
        <v>44</v>
      </c>
      <c r="G39" s="44" t="s">
        <v>78</v>
      </c>
      <c r="H39" s="56"/>
      <c r="I39" s="57"/>
      <c r="J39" s="55" t="s">
        <v>74</v>
      </c>
      <c r="K39" s="721" t="s">
        <v>79</v>
      </c>
      <c r="L39" s="721"/>
      <c r="M39" s="721"/>
      <c r="N39" s="721"/>
      <c r="O39" s="722"/>
      <c r="P39" s="66">
        <v>142800000</v>
      </c>
      <c r="Q39" s="69">
        <f>P39/P16*100</f>
        <v>1.7023305113438441</v>
      </c>
      <c r="R39" s="127">
        <f t="shared" si="19"/>
        <v>35.714285714285715</v>
      </c>
      <c r="S39" s="69">
        <f t="shared" si="20"/>
        <v>0.60797518262280148</v>
      </c>
      <c r="T39" s="59">
        <v>0</v>
      </c>
      <c r="U39" s="59">
        <v>8044000</v>
      </c>
      <c r="V39" s="59">
        <v>11456000</v>
      </c>
      <c r="W39" s="59">
        <v>8044000</v>
      </c>
      <c r="X39" s="59">
        <v>11456000</v>
      </c>
      <c r="Y39" s="60">
        <v>12000000</v>
      </c>
      <c r="Z39" s="60"/>
      <c r="AA39" s="60"/>
      <c r="AB39" s="60"/>
      <c r="AC39" s="60"/>
      <c r="AD39" s="60"/>
      <c r="AE39" s="60"/>
      <c r="AF39" s="60">
        <f t="shared" si="21"/>
        <v>31500000</v>
      </c>
      <c r="AG39" s="60">
        <f t="shared" ref="AG39:AG45" si="24">SUM(T39:AE39)</f>
        <v>51000000</v>
      </c>
      <c r="AH39" s="61">
        <f t="shared" si="18"/>
        <v>35.714285714285715</v>
      </c>
      <c r="AI39" s="62">
        <f>P39-AG39</f>
        <v>91800000</v>
      </c>
      <c r="AJ39" s="58">
        <f t="shared" si="23"/>
        <v>64.285714285714292</v>
      </c>
      <c r="AK39" s="63"/>
    </row>
    <row r="40" spans="1:37" s="64" customFormat="1" ht="18" customHeight="1" x14ac:dyDescent="0.35">
      <c r="A40" s="126">
        <v>5</v>
      </c>
      <c r="B40" s="54">
        <v>1</v>
      </c>
      <c r="C40" s="44" t="s">
        <v>47</v>
      </c>
      <c r="D40" s="55">
        <v>12</v>
      </c>
      <c r="E40" s="44" t="s">
        <v>44</v>
      </c>
      <c r="F40" s="44" t="s">
        <v>44</v>
      </c>
      <c r="G40" s="44" t="s">
        <v>80</v>
      </c>
      <c r="H40" s="56"/>
      <c r="I40" s="57"/>
      <c r="J40" s="55" t="s">
        <v>74</v>
      </c>
      <c r="K40" s="721" t="s">
        <v>81</v>
      </c>
      <c r="L40" s="721"/>
      <c r="M40" s="721"/>
      <c r="N40" s="721"/>
      <c r="O40" s="722"/>
      <c r="P40" s="66">
        <v>30728000</v>
      </c>
      <c r="Q40" s="69">
        <f>P40/P16*100</f>
        <v>0.36631100807124406</v>
      </c>
      <c r="R40" s="127">
        <f t="shared" si="19"/>
        <v>74.407706326477481</v>
      </c>
      <c r="S40" s="69">
        <f>Q40*R40/100</f>
        <v>0.2725636191272105</v>
      </c>
      <c r="T40" s="59">
        <v>7000000</v>
      </c>
      <c r="U40" s="59">
        <v>0</v>
      </c>
      <c r="V40" s="59">
        <v>682000</v>
      </c>
      <c r="W40" s="59">
        <v>682000</v>
      </c>
      <c r="X40" s="60">
        <v>7000000</v>
      </c>
      <c r="Y40" s="60">
        <v>7500000</v>
      </c>
      <c r="Z40" s="60"/>
      <c r="AA40" s="60"/>
      <c r="AB40" s="60"/>
      <c r="AC40" s="60"/>
      <c r="AD40" s="60"/>
      <c r="AE40" s="60"/>
      <c r="AF40" s="60">
        <f t="shared" si="21"/>
        <v>15182000</v>
      </c>
      <c r="AG40" s="60">
        <f>SUM(T40:AE40)</f>
        <v>22864000</v>
      </c>
      <c r="AH40" s="61">
        <f t="shared" si="18"/>
        <v>74.407706326477481</v>
      </c>
      <c r="AI40" s="62">
        <f t="shared" si="22"/>
        <v>7864000</v>
      </c>
      <c r="AJ40" s="58">
        <f t="shared" si="23"/>
        <v>25.592293673522519</v>
      </c>
      <c r="AK40" s="63"/>
    </row>
    <row r="41" spans="1:37" s="64" customFormat="1" ht="18" customHeight="1" x14ac:dyDescent="0.35">
      <c r="A41" s="126">
        <v>6</v>
      </c>
      <c r="B41" s="54">
        <v>1</v>
      </c>
      <c r="C41" s="44" t="s">
        <v>47</v>
      </c>
      <c r="D41" s="55">
        <v>12</v>
      </c>
      <c r="E41" s="44" t="s">
        <v>44</v>
      </c>
      <c r="F41" s="44" t="s">
        <v>44</v>
      </c>
      <c r="G41" s="44" t="s">
        <v>82</v>
      </c>
      <c r="H41" s="56"/>
      <c r="I41" s="57"/>
      <c r="J41" s="55" t="s">
        <v>74</v>
      </c>
      <c r="K41" s="721" t="s">
        <v>83</v>
      </c>
      <c r="L41" s="721"/>
      <c r="M41" s="721"/>
      <c r="N41" s="721"/>
      <c r="O41" s="722"/>
      <c r="P41" s="66">
        <v>143525000</v>
      </c>
      <c r="Q41" s="69">
        <f>P41/P16*100</f>
        <v>1.710973295802698</v>
      </c>
      <c r="R41" s="127">
        <f t="shared" si="19"/>
        <v>100</v>
      </c>
      <c r="S41" s="69">
        <f t="shared" si="20"/>
        <v>1.710973295802698</v>
      </c>
      <c r="T41" s="59">
        <v>0</v>
      </c>
      <c r="U41" s="59">
        <v>0</v>
      </c>
      <c r="V41" s="59">
        <v>675000</v>
      </c>
      <c r="W41" s="59"/>
      <c r="X41" s="60">
        <v>75000000</v>
      </c>
      <c r="Y41" s="60">
        <v>67850000</v>
      </c>
      <c r="Z41" s="60"/>
      <c r="AA41" s="60"/>
      <c r="AB41" s="60"/>
      <c r="AC41" s="60"/>
      <c r="AD41" s="60"/>
      <c r="AE41" s="60"/>
      <c r="AF41" s="60">
        <f t="shared" si="21"/>
        <v>142850000</v>
      </c>
      <c r="AG41" s="60">
        <f t="shared" si="24"/>
        <v>143525000</v>
      </c>
      <c r="AH41" s="61">
        <f t="shared" si="18"/>
        <v>100</v>
      </c>
      <c r="AI41" s="62">
        <f t="shared" si="22"/>
        <v>0</v>
      </c>
      <c r="AJ41" s="58">
        <f t="shared" si="23"/>
        <v>0</v>
      </c>
      <c r="AK41" s="63"/>
    </row>
    <row r="42" spans="1:37" s="64" customFormat="1" ht="18" customHeight="1" x14ac:dyDescent="0.35">
      <c r="A42" s="126">
        <v>7</v>
      </c>
      <c r="B42" s="54">
        <v>1</v>
      </c>
      <c r="C42" s="44" t="s">
        <v>47</v>
      </c>
      <c r="D42" s="55">
        <v>12</v>
      </c>
      <c r="E42" s="44" t="s">
        <v>44</v>
      </c>
      <c r="F42" s="44" t="s">
        <v>44</v>
      </c>
      <c r="G42" s="44" t="s">
        <v>84</v>
      </c>
      <c r="H42" s="56"/>
      <c r="I42" s="57"/>
      <c r="J42" s="55" t="s">
        <v>74</v>
      </c>
      <c r="K42" s="721" t="s">
        <v>85</v>
      </c>
      <c r="L42" s="721"/>
      <c r="M42" s="721"/>
      <c r="N42" s="721"/>
      <c r="O42" s="722"/>
      <c r="P42" s="66">
        <v>52000000</v>
      </c>
      <c r="Q42" s="69">
        <f>P42/P16*100</f>
        <v>0.61989626463501335</v>
      </c>
      <c r="R42" s="127">
        <f t="shared" si="19"/>
        <v>75.317307692307693</v>
      </c>
      <c r="S42" s="69">
        <f t="shared" si="20"/>
        <v>0.46688917700827498</v>
      </c>
      <c r="T42" s="59">
        <v>0</v>
      </c>
      <c r="U42" s="59">
        <v>0</v>
      </c>
      <c r="V42" s="59">
        <v>0</v>
      </c>
      <c r="W42" s="59">
        <v>12999000</v>
      </c>
      <c r="X42" s="60">
        <v>8666000</v>
      </c>
      <c r="Y42" s="60">
        <v>17500000</v>
      </c>
      <c r="Z42" s="60"/>
      <c r="AA42" s="60"/>
      <c r="AB42" s="60"/>
      <c r="AC42" s="60"/>
      <c r="AD42" s="60"/>
      <c r="AE42" s="60"/>
      <c r="AF42" s="60">
        <f t="shared" si="21"/>
        <v>39165000</v>
      </c>
      <c r="AG42" s="60">
        <f t="shared" si="24"/>
        <v>39165000</v>
      </c>
      <c r="AH42" s="61">
        <f t="shared" si="18"/>
        <v>75.317307692307693</v>
      </c>
      <c r="AI42" s="62">
        <f t="shared" si="22"/>
        <v>12835000</v>
      </c>
      <c r="AJ42" s="58">
        <f t="shared" si="23"/>
        <v>24.682692307692307</v>
      </c>
      <c r="AK42" s="63"/>
    </row>
    <row r="43" spans="1:37" s="64" customFormat="1" ht="18" customHeight="1" x14ac:dyDescent="0.35">
      <c r="A43" s="126">
        <v>8</v>
      </c>
      <c r="B43" s="54">
        <v>1</v>
      </c>
      <c r="C43" s="44" t="s">
        <v>47</v>
      </c>
      <c r="D43" s="55">
        <v>12</v>
      </c>
      <c r="E43" s="44" t="s">
        <v>44</v>
      </c>
      <c r="F43" s="44" t="s">
        <v>44</v>
      </c>
      <c r="G43" s="44" t="s">
        <v>86</v>
      </c>
      <c r="H43" s="56"/>
      <c r="I43" s="57"/>
      <c r="J43" s="55" t="s">
        <v>74</v>
      </c>
      <c r="K43" s="721" t="s">
        <v>87</v>
      </c>
      <c r="L43" s="721"/>
      <c r="M43" s="721"/>
      <c r="N43" s="721"/>
      <c r="O43" s="722"/>
      <c r="P43" s="66">
        <v>24000000</v>
      </c>
      <c r="Q43" s="69">
        <f>P43/P16*100</f>
        <v>0.2861059682930831</v>
      </c>
      <c r="R43" s="127">
        <f t="shared" si="19"/>
        <v>61.550000000000004</v>
      </c>
      <c r="S43" s="69">
        <f t="shared" si="20"/>
        <v>0.17609822348439266</v>
      </c>
      <c r="T43" s="59">
        <v>0</v>
      </c>
      <c r="U43" s="59">
        <v>2170000</v>
      </c>
      <c r="V43" s="59">
        <v>0</v>
      </c>
      <c r="W43" s="59">
        <v>4131000</v>
      </c>
      <c r="X43" s="60">
        <v>2170000</v>
      </c>
      <c r="Y43" s="60">
        <v>6301000</v>
      </c>
      <c r="Z43" s="60"/>
      <c r="AA43" s="60"/>
      <c r="AB43" s="60"/>
      <c r="AC43" s="60"/>
      <c r="AD43" s="60"/>
      <c r="AE43" s="60"/>
      <c r="AF43" s="60">
        <f t="shared" si="21"/>
        <v>12602000</v>
      </c>
      <c r="AG43" s="60">
        <f t="shared" si="24"/>
        <v>14772000</v>
      </c>
      <c r="AH43" s="61">
        <f t="shared" si="18"/>
        <v>61.550000000000004</v>
      </c>
      <c r="AI43" s="62">
        <f t="shared" si="22"/>
        <v>9228000</v>
      </c>
      <c r="AJ43" s="58">
        <f t="shared" si="23"/>
        <v>38.450000000000003</v>
      </c>
      <c r="AK43" s="63"/>
    </row>
    <row r="44" spans="1:37" s="64" customFormat="1" ht="18" customHeight="1" x14ac:dyDescent="0.35">
      <c r="A44" s="126">
        <v>9</v>
      </c>
      <c r="B44" s="54">
        <v>1</v>
      </c>
      <c r="C44" s="44" t="s">
        <v>47</v>
      </c>
      <c r="D44" s="55">
        <v>12</v>
      </c>
      <c r="E44" s="44" t="s">
        <v>44</v>
      </c>
      <c r="F44" s="44" t="s">
        <v>44</v>
      </c>
      <c r="G44" s="44" t="s">
        <v>88</v>
      </c>
      <c r="H44" s="56"/>
      <c r="I44" s="57"/>
      <c r="J44" s="55" t="s">
        <v>74</v>
      </c>
      <c r="K44" s="721" t="s">
        <v>89</v>
      </c>
      <c r="L44" s="721"/>
      <c r="M44" s="721"/>
      <c r="N44" s="721"/>
      <c r="O44" s="722"/>
      <c r="P44" s="66">
        <v>200000000</v>
      </c>
      <c r="Q44" s="69">
        <f>P44/P16*100</f>
        <v>2.3842164024423589</v>
      </c>
      <c r="R44" s="127">
        <f t="shared" si="19"/>
        <v>84.769499999999994</v>
      </c>
      <c r="S44" s="69">
        <f t="shared" si="20"/>
        <v>2.0210883232683754</v>
      </c>
      <c r="T44" s="59">
        <v>0</v>
      </c>
      <c r="U44" s="59">
        <v>34853000</v>
      </c>
      <c r="V44" s="59">
        <v>14990000</v>
      </c>
      <c r="W44" s="59">
        <v>34853000</v>
      </c>
      <c r="X44" s="60">
        <v>14990000</v>
      </c>
      <c r="Y44" s="60">
        <v>69853000</v>
      </c>
      <c r="Z44" s="60"/>
      <c r="AA44" s="60"/>
      <c r="AB44" s="60"/>
      <c r="AC44" s="60"/>
      <c r="AD44" s="60"/>
      <c r="AE44" s="60"/>
      <c r="AF44" s="60">
        <f t="shared" si="21"/>
        <v>119696000</v>
      </c>
      <c r="AG44" s="60">
        <f t="shared" si="24"/>
        <v>169539000</v>
      </c>
      <c r="AH44" s="61">
        <f t="shared" si="18"/>
        <v>84.769499999999994</v>
      </c>
      <c r="AI44" s="62">
        <f t="shared" si="22"/>
        <v>30461000</v>
      </c>
      <c r="AJ44" s="58">
        <f t="shared" si="23"/>
        <v>15.230499999999999</v>
      </c>
      <c r="AK44" s="63"/>
    </row>
    <row r="45" spans="1:37" s="64" customFormat="1" ht="18" customHeight="1" x14ac:dyDescent="0.35">
      <c r="A45" s="126">
        <v>10</v>
      </c>
      <c r="B45" s="54">
        <v>1</v>
      </c>
      <c r="C45" s="44" t="s">
        <v>47</v>
      </c>
      <c r="D45" s="55">
        <v>12</v>
      </c>
      <c r="E45" s="44" t="s">
        <v>44</v>
      </c>
      <c r="F45" s="44" t="s">
        <v>44</v>
      </c>
      <c r="G45" s="44" t="s">
        <v>90</v>
      </c>
      <c r="H45" s="56"/>
      <c r="I45" s="57"/>
      <c r="J45" s="55" t="s">
        <v>74</v>
      </c>
      <c r="K45" s="721" t="s">
        <v>91</v>
      </c>
      <c r="L45" s="721"/>
      <c r="M45" s="721"/>
      <c r="N45" s="721"/>
      <c r="O45" s="722"/>
      <c r="P45" s="66">
        <v>25151900</v>
      </c>
      <c r="Q45" s="69">
        <f>P45/P16*100</f>
        <v>0.29983786266294987</v>
      </c>
      <c r="R45" s="127">
        <f t="shared" si="19"/>
        <v>94.22747386877333</v>
      </c>
      <c r="S45" s="69">
        <f>Q45*R45/100</f>
        <v>0.28252964368941957</v>
      </c>
      <c r="T45" s="59">
        <v>0</v>
      </c>
      <c r="U45" s="59">
        <v>0</v>
      </c>
      <c r="V45" s="59">
        <v>5900000</v>
      </c>
      <c r="W45" s="59">
        <v>5900000</v>
      </c>
      <c r="X45" s="60">
        <v>5900000</v>
      </c>
      <c r="Y45" s="60">
        <v>6000000</v>
      </c>
      <c r="Z45" s="60"/>
      <c r="AA45" s="60"/>
      <c r="AB45" s="60"/>
      <c r="AC45" s="60"/>
      <c r="AD45" s="60"/>
      <c r="AE45" s="60"/>
      <c r="AF45" s="60">
        <f t="shared" si="21"/>
        <v>17800000</v>
      </c>
      <c r="AG45" s="60">
        <f t="shared" si="24"/>
        <v>23700000</v>
      </c>
      <c r="AH45" s="61">
        <f t="shared" si="18"/>
        <v>94.22747386877333</v>
      </c>
      <c r="AI45" s="62">
        <f t="shared" si="22"/>
        <v>1451900</v>
      </c>
      <c r="AJ45" s="58">
        <f t="shared" si="23"/>
        <v>5.7725261312266669</v>
      </c>
      <c r="AK45" s="63"/>
    </row>
    <row r="46" spans="1:37" s="94" customFormat="1" ht="18" customHeight="1" x14ac:dyDescent="0.35">
      <c r="A46" s="128">
        <v>11</v>
      </c>
      <c r="B46" s="54">
        <v>1</v>
      </c>
      <c r="C46" s="44" t="s">
        <v>47</v>
      </c>
      <c r="D46" s="55">
        <v>12</v>
      </c>
      <c r="E46" s="44" t="s">
        <v>44</v>
      </c>
      <c r="F46" s="44" t="s">
        <v>44</v>
      </c>
      <c r="G46" s="44" t="s">
        <v>92</v>
      </c>
      <c r="H46" s="87"/>
      <c r="I46" s="88"/>
      <c r="J46" s="55" t="s">
        <v>74</v>
      </c>
      <c r="K46" s="721" t="s">
        <v>93</v>
      </c>
      <c r="L46" s="721"/>
      <c r="M46" s="721"/>
      <c r="N46" s="721"/>
      <c r="O46" s="722"/>
      <c r="P46" s="66">
        <v>187200000</v>
      </c>
      <c r="Q46" s="69">
        <f>P46/P16*100</f>
        <v>2.2316265526860479</v>
      </c>
      <c r="R46" s="127">
        <f>AG46/P46*100</f>
        <v>50</v>
      </c>
      <c r="S46" s="69">
        <f>Q46*R46/100</f>
        <v>1.115813276343024</v>
      </c>
      <c r="T46" s="59">
        <v>0</v>
      </c>
      <c r="U46" s="59">
        <v>0</v>
      </c>
      <c r="V46" s="59">
        <v>0</v>
      </c>
      <c r="W46" s="59">
        <v>0</v>
      </c>
      <c r="X46" s="60">
        <v>0</v>
      </c>
      <c r="Y46" s="60">
        <v>93600000</v>
      </c>
      <c r="Z46" s="60"/>
      <c r="AA46" s="60"/>
      <c r="AB46" s="60"/>
      <c r="AC46" s="60"/>
      <c r="AD46" s="60"/>
      <c r="AE46" s="60"/>
      <c r="AF46" s="60">
        <f t="shared" si="21"/>
        <v>93600000</v>
      </c>
      <c r="AG46" s="60">
        <f>SUM(T46:AE46)</f>
        <v>93600000</v>
      </c>
      <c r="AH46" s="61">
        <f>AG46/P46*100</f>
        <v>50</v>
      </c>
      <c r="AI46" s="62">
        <f>P46-AG46</f>
        <v>93600000</v>
      </c>
      <c r="AJ46" s="58">
        <f t="shared" si="23"/>
        <v>50</v>
      </c>
      <c r="AK46" s="63"/>
    </row>
    <row r="47" spans="1:37" s="125" customFormat="1" ht="25" customHeight="1" x14ac:dyDescent="0.35">
      <c r="A47" s="243" t="s">
        <v>12</v>
      </c>
      <c r="B47" s="244">
        <v>1</v>
      </c>
      <c r="C47" s="245" t="s">
        <v>47</v>
      </c>
      <c r="D47" s="246">
        <v>12</v>
      </c>
      <c r="E47" s="245" t="s">
        <v>44</v>
      </c>
      <c r="F47" s="245" t="s">
        <v>47</v>
      </c>
      <c r="G47" s="245"/>
      <c r="H47" s="257"/>
      <c r="I47" s="248"/>
      <c r="J47" s="772" t="s">
        <v>94</v>
      </c>
      <c r="K47" s="772"/>
      <c r="L47" s="772"/>
      <c r="M47" s="772"/>
      <c r="N47" s="772"/>
      <c r="O47" s="773"/>
      <c r="P47" s="249">
        <f>SUM(P48:P53)</f>
        <v>1340305000</v>
      </c>
      <c r="Q47" s="250">
        <f>SUM(Q48:Q53)</f>
        <v>15.977885826377529</v>
      </c>
      <c r="R47" s="250">
        <f t="shared" ref="R47:R53" si="25">AG47/P47*100</f>
        <v>42.141154438728499</v>
      </c>
      <c r="S47" s="250">
        <f t="shared" ref="S47:S53" si="26">Q47*R47/100</f>
        <v>6.7332655421374659</v>
      </c>
      <c r="T47" s="258">
        <f>SUM(T48:T53)</f>
        <v>0</v>
      </c>
      <c r="U47" s="258">
        <f>SUM(U48:U53)</f>
        <v>13000000</v>
      </c>
      <c r="V47" s="258">
        <f t="shared" ref="V47:AE47" si="27">SUM(V48:V53)</f>
        <v>126665000</v>
      </c>
      <c r="W47" s="258">
        <f t="shared" si="27"/>
        <v>113627500</v>
      </c>
      <c r="X47" s="259">
        <f t="shared" si="27"/>
        <v>18020000</v>
      </c>
      <c r="Y47" s="259">
        <f t="shared" si="27"/>
        <v>293507500</v>
      </c>
      <c r="Z47" s="259">
        <f t="shared" si="27"/>
        <v>0</v>
      </c>
      <c r="AA47" s="259">
        <f t="shared" si="27"/>
        <v>0</v>
      </c>
      <c r="AB47" s="259">
        <f t="shared" si="27"/>
        <v>0</v>
      </c>
      <c r="AC47" s="259">
        <f t="shared" si="27"/>
        <v>0</v>
      </c>
      <c r="AD47" s="259">
        <f t="shared" si="27"/>
        <v>0</v>
      </c>
      <c r="AE47" s="259">
        <f t="shared" si="27"/>
        <v>0</v>
      </c>
      <c r="AF47" s="259">
        <f>SUM(AF48:AF53)</f>
        <v>425155000</v>
      </c>
      <c r="AG47" s="259">
        <f>SUM(AG48:AG53)</f>
        <v>564820000</v>
      </c>
      <c r="AH47" s="253">
        <f t="shared" ref="AH47:AH53" si="28">AG47/P47*100</f>
        <v>42.141154438728499</v>
      </c>
      <c r="AI47" s="254">
        <f>P47-AG47</f>
        <v>775485000</v>
      </c>
      <c r="AJ47" s="250">
        <f>AI47/P47*100</f>
        <v>57.858845561271501</v>
      </c>
      <c r="AK47" s="260"/>
    </row>
    <row r="48" spans="1:37" s="125" customFormat="1" ht="18" customHeight="1" x14ac:dyDescent="0.35">
      <c r="A48" s="128">
        <v>1</v>
      </c>
      <c r="B48" s="54">
        <f t="shared" ref="B48:F53" si="29">B47</f>
        <v>1</v>
      </c>
      <c r="C48" s="55" t="str">
        <f t="shared" si="29"/>
        <v>02</v>
      </c>
      <c r="D48" s="55">
        <f t="shared" si="29"/>
        <v>12</v>
      </c>
      <c r="E48" s="55" t="str">
        <f t="shared" si="29"/>
        <v>01</v>
      </c>
      <c r="F48" s="55" t="str">
        <f t="shared" si="29"/>
        <v>02</v>
      </c>
      <c r="G48" s="44" t="s">
        <v>95</v>
      </c>
      <c r="H48" s="129"/>
      <c r="I48" s="130"/>
      <c r="J48" s="130" t="s">
        <v>74</v>
      </c>
      <c r="K48" s="721" t="s">
        <v>96</v>
      </c>
      <c r="L48" s="721"/>
      <c r="M48" s="721"/>
      <c r="N48" s="721"/>
      <c r="O48" s="722"/>
      <c r="P48" s="131">
        <v>371485000</v>
      </c>
      <c r="Q48" s="127">
        <f>P48/P16*100</f>
        <v>4.428503151306499</v>
      </c>
      <c r="R48" s="127">
        <f t="shared" si="25"/>
        <v>0</v>
      </c>
      <c r="S48" s="69">
        <f>Q48*R48/100</f>
        <v>0</v>
      </c>
      <c r="T48" s="132">
        <v>0</v>
      </c>
      <c r="U48" s="132">
        <v>0</v>
      </c>
      <c r="V48" s="132">
        <v>0</v>
      </c>
      <c r="W48" s="132">
        <v>0</v>
      </c>
      <c r="X48" s="132">
        <v>0</v>
      </c>
      <c r="Y48" s="132">
        <v>0</v>
      </c>
      <c r="Z48" s="132"/>
      <c r="AA48" s="132"/>
      <c r="AB48" s="132"/>
      <c r="AC48" s="132"/>
      <c r="AD48" s="132"/>
      <c r="AE48" s="133"/>
      <c r="AF48" s="60">
        <f t="shared" ref="AF48:AF53" si="30">SUM(W48:Y48)</f>
        <v>0</v>
      </c>
      <c r="AG48" s="70">
        <f>SUM(T48:AE48)</f>
        <v>0</v>
      </c>
      <c r="AH48" s="118">
        <f>AG48/P48*100</f>
        <v>0</v>
      </c>
      <c r="AI48" s="119">
        <f t="shared" ref="AI48:AI53" si="31">P48-AG48</f>
        <v>371485000</v>
      </c>
      <c r="AJ48" s="69">
        <f>AI48/P48*100</f>
        <v>100</v>
      </c>
      <c r="AK48" s="134"/>
    </row>
    <row r="49" spans="1:37" s="64" customFormat="1" ht="18" customHeight="1" x14ac:dyDescent="0.35">
      <c r="A49" s="126">
        <v>2</v>
      </c>
      <c r="B49" s="54">
        <f t="shared" si="29"/>
        <v>1</v>
      </c>
      <c r="C49" s="55" t="str">
        <f t="shared" si="29"/>
        <v>02</v>
      </c>
      <c r="D49" s="55">
        <f t="shared" si="29"/>
        <v>12</v>
      </c>
      <c r="E49" s="55" t="str">
        <f t="shared" si="29"/>
        <v>01</v>
      </c>
      <c r="F49" s="55" t="str">
        <f t="shared" si="29"/>
        <v>02</v>
      </c>
      <c r="G49" s="44" t="s">
        <v>97</v>
      </c>
      <c r="H49" s="56"/>
      <c r="I49" s="57"/>
      <c r="J49" s="130" t="s">
        <v>74</v>
      </c>
      <c r="K49" s="721" t="s">
        <v>98</v>
      </c>
      <c r="L49" s="721"/>
      <c r="M49" s="721"/>
      <c r="N49" s="721"/>
      <c r="O49" s="722"/>
      <c r="P49" s="66">
        <v>484970000</v>
      </c>
      <c r="Q49" s="127">
        <f>P49/P16*100</f>
        <v>5.7813671434623544</v>
      </c>
      <c r="R49" s="58">
        <f t="shared" si="25"/>
        <v>41.878879105924078</v>
      </c>
      <c r="S49" s="58">
        <f>Q49*R49/100</f>
        <v>2.4211717566802156</v>
      </c>
      <c r="T49" s="59">
        <v>0</v>
      </c>
      <c r="U49" s="59">
        <v>0</v>
      </c>
      <c r="V49" s="59">
        <v>0</v>
      </c>
      <c r="W49" s="59">
        <v>79500000</v>
      </c>
      <c r="X49" s="59">
        <v>0</v>
      </c>
      <c r="Y49" s="59">
        <v>123600000</v>
      </c>
      <c r="Z49" s="59"/>
      <c r="AA49" s="59"/>
      <c r="AB49" s="59"/>
      <c r="AC49" s="59"/>
      <c r="AD49" s="59"/>
      <c r="AE49" s="59"/>
      <c r="AF49" s="60">
        <f t="shared" si="30"/>
        <v>203100000</v>
      </c>
      <c r="AG49" s="70">
        <f t="shared" ref="AG49:AG53" si="32">SUM(T49:AE49)</f>
        <v>203100000</v>
      </c>
      <c r="AH49" s="61">
        <f t="shared" si="28"/>
        <v>41.878879105924078</v>
      </c>
      <c r="AI49" s="62">
        <f t="shared" si="31"/>
        <v>281870000</v>
      </c>
      <c r="AJ49" s="69">
        <f t="shared" ref="AJ49:AJ53" si="33">AI49/P49*100</f>
        <v>58.121120894075915</v>
      </c>
      <c r="AK49" s="65"/>
    </row>
    <row r="50" spans="1:37" s="64" customFormat="1" ht="18" customHeight="1" x14ac:dyDescent="0.35">
      <c r="A50" s="126">
        <v>3</v>
      </c>
      <c r="B50" s="54">
        <f t="shared" si="29"/>
        <v>1</v>
      </c>
      <c r="C50" s="55" t="str">
        <f t="shared" si="29"/>
        <v>02</v>
      </c>
      <c r="D50" s="55">
        <f t="shared" si="29"/>
        <v>12</v>
      </c>
      <c r="E50" s="55" t="str">
        <f t="shared" si="29"/>
        <v>01</v>
      </c>
      <c r="F50" s="55" t="str">
        <f t="shared" si="29"/>
        <v>02</v>
      </c>
      <c r="G50" s="44" t="s">
        <v>80</v>
      </c>
      <c r="H50" s="56"/>
      <c r="I50" s="57"/>
      <c r="J50" s="130" t="s">
        <v>74</v>
      </c>
      <c r="K50" s="721" t="s">
        <v>99</v>
      </c>
      <c r="L50" s="721"/>
      <c r="M50" s="721"/>
      <c r="N50" s="721"/>
      <c r="O50" s="722"/>
      <c r="P50" s="66">
        <v>224550000</v>
      </c>
      <c r="Q50" s="127">
        <f>P50/P16*100</f>
        <v>2.6768789658421586</v>
      </c>
      <c r="R50" s="58">
        <f t="shared" si="25"/>
        <v>99.348697394789582</v>
      </c>
      <c r="S50" s="58">
        <f t="shared" si="26"/>
        <v>2.6594443833992987</v>
      </c>
      <c r="T50" s="59">
        <v>0</v>
      </c>
      <c r="U50" s="59">
        <v>0</v>
      </c>
      <c r="V50" s="59">
        <v>92537500</v>
      </c>
      <c r="W50" s="59">
        <v>0</v>
      </c>
      <c r="X50" s="59">
        <v>0</v>
      </c>
      <c r="Y50" s="59">
        <v>130550000</v>
      </c>
      <c r="Z50" s="59"/>
      <c r="AA50" s="59"/>
      <c r="AB50" s="59"/>
      <c r="AC50" s="59"/>
      <c r="AD50" s="59"/>
      <c r="AE50" s="59"/>
      <c r="AF50" s="60">
        <f t="shared" si="30"/>
        <v>130550000</v>
      </c>
      <c r="AG50" s="70">
        <f t="shared" si="32"/>
        <v>223087500</v>
      </c>
      <c r="AH50" s="61">
        <f t="shared" si="28"/>
        <v>99.348697394789582</v>
      </c>
      <c r="AI50" s="62">
        <f t="shared" si="31"/>
        <v>1462500</v>
      </c>
      <c r="AJ50" s="69">
        <f t="shared" si="33"/>
        <v>0.65130260521042083</v>
      </c>
      <c r="AK50" s="65"/>
    </row>
    <row r="51" spans="1:37" s="64" customFormat="1" ht="18" customHeight="1" x14ac:dyDescent="0.35">
      <c r="A51" s="126">
        <v>4</v>
      </c>
      <c r="B51" s="54">
        <f t="shared" si="29"/>
        <v>1</v>
      </c>
      <c r="C51" s="55" t="str">
        <f t="shared" si="29"/>
        <v>02</v>
      </c>
      <c r="D51" s="55">
        <f t="shared" si="29"/>
        <v>12</v>
      </c>
      <c r="E51" s="55" t="str">
        <f t="shared" si="29"/>
        <v>01</v>
      </c>
      <c r="F51" s="55" t="str">
        <f t="shared" si="29"/>
        <v>02</v>
      </c>
      <c r="G51" s="44" t="s">
        <v>100</v>
      </c>
      <c r="H51" s="56"/>
      <c r="I51" s="57"/>
      <c r="J51" s="130" t="s">
        <v>74</v>
      </c>
      <c r="K51" s="721" t="s">
        <v>101</v>
      </c>
      <c r="L51" s="721"/>
      <c r="M51" s="721"/>
      <c r="N51" s="721"/>
      <c r="O51" s="722"/>
      <c r="P51" s="66">
        <v>32900000</v>
      </c>
      <c r="Q51" s="127">
        <f>P51/P16*100</f>
        <v>0.39220359820176809</v>
      </c>
      <c r="R51" s="58">
        <v>0</v>
      </c>
      <c r="S51" s="58">
        <f t="shared" si="26"/>
        <v>0</v>
      </c>
      <c r="T51" s="59">
        <v>0</v>
      </c>
      <c r="U51" s="59">
        <v>0</v>
      </c>
      <c r="V51" s="59">
        <v>0</v>
      </c>
      <c r="W51" s="59">
        <v>0</v>
      </c>
      <c r="X51" s="59">
        <v>0</v>
      </c>
      <c r="Y51" s="59">
        <v>0</v>
      </c>
      <c r="Z51" s="59"/>
      <c r="AA51" s="59"/>
      <c r="AB51" s="59"/>
      <c r="AC51" s="59"/>
      <c r="AD51" s="59"/>
      <c r="AE51" s="59"/>
      <c r="AF51" s="60">
        <f t="shared" si="30"/>
        <v>0</v>
      </c>
      <c r="AG51" s="70">
        <f t="shared" si="32"/>
        <v>0</v>
      </c>
      <c r="AH51" s="61">
        <v>0</v>
      </c>
      <c r="AI51" s="62">
        <f t="shared" si="31"/>
        <v>32900000</v>
      </c>
      <c r="AJ51" s="69">
        <v>0</v>
      </c>
      <c r="AK51" s="65"/>
    </row>
    <row r="52" spans="1:37" s="64" customFormat="1" ht="18" customHeight="1" x14ac:dyDescent="0.35">
      <c r="A52" s="126">
        <v>5</v>
      </c>
      <c r="B52" s="54">
        <f t="shared" si="29"/>
        <v>1</v>
      </c>
      <c r="C52" s="55" t="str">
        <f t="shared" si="29"/>
        <v>02</v>
      </c>
      <c r="D52" s="55">
        <f t="shared" si="29"/>
        <v>12</v>
      </c>
      <c r="E52" s="55" t="str">
        <f t="shared" si="29"/>
        <v>01</v>
      </c>
      <c r="F52" s="55" t="str">
        <f t="shared" si="29"/>
        <v>02</v>
      </c>
      <c r="G52" s="44" t="s">
        <v>102</v>
      </c>
      <c r="H52" s="56"/>
      <c r="I52" s="57"/>
      <c r="J52" s="130" t="s">
        <v>74</v>
      </c>
      <c r="K52" s="721" t="s">
        <v>103</v>
      </c>
      <c r="L52" s="721"/>
      <c r="M52" s="721"/>
      <c r="N52" s="721"/>
      <c r="O52" s="722"/>
      <c r="P52" s="66">
        <v>183500000</v>
      </c>
      <c r="Q52" s="69">
        <f>P52/P16*100</f>
        <v>2.1875185492408642</v>
      </c>
      <c r="R52" s="58">
        <f t="shared" si="25"/>
        <v>61.756130790190731</v>
      </c>
      <c r="S52" s="58">
        <f t="shared" si="26"/>
        <v>1.350926816328871</v>
      </c>
      <c r="T52" s="59">
        <v>0</v>
      </c>
      <c r="U52" s="59">
        <v>13000000</v>
      </c>
      <c r="V52" s="59">
        <v>29107500</v>
      </c>
      <c r="W52" s="59">
        <v>29107500</v>
      </c>
      <c r="X52" s="59">
        <v>13000000</v>
      </c>
      <c r="Y52" s="59">
        <v>29107500</v>
      </c>
      <c r="Z52" s="59"/>
      <c r="AA52" s="59"/>
      <c r="AB52" s="59"/>
      <c r="AC52" s="59"/>
      <c r="AD52" s="59"/>
      <c r="AE52" s="59"/>
      <c r="AF52" s="60">
        <f t="shared" si="30"/>
        <v>71215000</v>
      </c>
      <c r="AG52" s="70">
        <f t="shared" si="32"/>
        <v>113322500</v>
      </c>
      <c r="AH52" s="61">
        <f>AG52/P52*100</f>
        <v>61.756130790190731</v>
      </c>
      <c r="AI52" s="62">
        <f t="shared" si="31"/>
        <v>70177500</v>
      </c>
      <c r="AJ52" s="69">
        <f t="shared" si="33"/>
        <v>38.243869209809269</v>
      </c>
      <c r="AK52" s="65"/>
    </row>
    <row r="53" spans="1:37" s="64" customFormat="1" ht="18" customHeight="1" x14ac:dyDescent="0.35">
      <c r="A53" s="126">
        <v>6</v>
      </c>
      <c r="B53" s="54">
        <f t="shared" si="29"/>
        <v>1</v>
      </c>
      <c r="C53" s="55" t="str">
        <f t="shared" si="29"/>
        <v>02</v>
      </c>
      <c r="D53" s="55">
        <f t="shared" si="29"/>
        <v>12</v>
      </c>
      <c r="E53" s="55" t="str">
        <f t="shared" si="29"/>
        <v>01</v>
      </c>
      <c r="F53" s="55" t="str">
        <f t="shared" si="29"/>
        <v>02</v>
      </c>
      <c r="G53" s="44" t="s">
        <v>104</v>
      </c>
      <c r="H53" s="56"/>
      <c r="I53" s="57"/>
      <c r="J53" s="130" t="s">
        <v>74</v>
      </c>
      <c r="K53" s="778" t="s">
        <v>105</v>
      </c>
      <c r="L53" s="778"/>
      <c r="M53" s="778"/>
      <c r="N53" s="778"/>
      <c r="O53" s="779"/>
      <c r="P53" s="66">
        <v>42900000</v>
      </c>
      <c r="Q53" s="69">
        <f>P53/P16*100</f>
        <v>0.51141441832388601</v>
      </c>
      <c r="R53" s="58">
        <f t="shared" si="25"/>
        <v>58.997668997668995</v>
      </c>
      <c r="S53" s="58">
        <f t="shared" si="26"/>
        <v>0.30172258572908051</v>
      </c>
      <c r="T53" s="59">
        <v>0</v>
      </c>
      <c r="U53" s="59">
        <v>0</v>
      </c>
      <c r="V53" s="59">
        <v>5020000</v>
      </c>
      <c r="W53" s="59">
        <v>5020000</v>
      </c>
      <c r="X53" s="59">
        <v>5020000</v>
      </c>
      <c r="Y53" s="59">
        <v>10250000</v>
      </c>
      <c r="Z53" s="59"/>
      <c r="AA53" s="59"/>
      <c r="AB53" s="59"/>
      <c r="AC53" s="59"/>
      <c r="AD53" s="59"/>
      <c r="AE53" s="59"/>
      <c r="AF53" s="60">
        <f t="shared" si="30"/>
        <v>20290000</v>
      </c>
      <c r="AG53" s="70">
        <f t="shared" si="32"/>
        <v>25310000</v>
      </c>
      <c r="AH53" s="61">
        <f t="shared" si="28"/>
        <v>58.997668997668995</v>
      </c>
      <c r="AI53" s="62">
        <f t="shared" si="31"/>
        <v>17590000</v>
      </c>
      <c r="AJ53" s="69">
        <f t="shared" si="33"/>
        <v>41.002331002331005</v>
      </c>
      <c r="AK53" s="65"/>
    </row>
    <row r="54" spans="1:37" s="94" customFormat="1" ht="25" customHeight="1" x14ac:dyDescent="0.35">
      <c r="A54" s="243" t="s">
        <v>17</v>
      </c>
      <c r="B54" s="244">
        <f>B47</f>
        <v>1</v>
      </c>
      <c r="C54" s="246" t="str">
        <f>C47</f>
        <v>02</v>
      </c>
      <c r="D54" s="246">
        <f>D47</f>
        <v>12</v>
      </c>
      <c r="E54" s="246" t="str">
        <f>E47</f>
        <v>01</v>
      </c>
      <c r="F54" s="245" t="s">
        <v>56</v>
      </c>
      <c r="G54" s="245"/>
      <c r="H54" s="261"/>
      <c r="I54" s="262"/>
      <c r="J54" s="772" t="s">
        <v>108</v>
      </c>
      <c r="K54" s="772"/>
      <c r="L54" s="772"/>
      <c r="M54" s="772"/>
      <c r="N54" s="772"/>
      <c r="O54" s="773"/>
      <c r="P54" s="263">
        <f>SUM(P55:P56)</f>
        <v>145435000</v>
      </c>
      <c r="Q54" s="255">
        <f>SUM(Q55:Q56)</f>
        <v>1.7337425624460225</v>
      </c>
      <c r="R54" s="255">
        <f>AG54/P54*100</f>
        <v>100</v>
      </c>
      <c r="S54" s="255">
        <f>Q54*R54/100</f>
        <v>1.7337425624460225</v>
      </c>
      <c r="T54" s="264">
        <f>SUM(T55:T56)</f>
        <v>0</v>
      </c>
      <c r="U54" s="264">
        <f>SUM(U55:U56)</f>
        <v>93405000</v>
      </c>
      <c r="V54" s="264">
        <f t="shared" ref="V54:Y54" si="34">SUM(V55:V56)</f>
        <v>0</v>
      </c>
      <c r="W54" s="264">
        <f t="shared" si="34"/>
        <v>52030000</v>
      </c>
      <c r="X54" s="265">
        <f t="shared" si="34"/>
        <v>0</v>
      </c>
      <c r="Y54" s="265">
        <f t="shared" si="34"/>
        <v>0</v>
      </c>
      <c r="Z54" s="265">
        <f t="shared" ref="Z54:AE54" si="35">SUM(Z55)</f>
        <v>0</v>
      </c>
      <c r="AA54" s="265">
        <f>SUM(AA55:AA56)</f>
        <v>0</v>
      </c>
      <c r="AB54" s="265">
        <f>SUM(AB55:AB56)</f>
        <v>0</v>
      </c>
      <c r="AC54" s="265">
        <f t="shared" si="35"/>
        <v>0</v>
      </c>
      <c r="AD54" s="265">
        <f t="shared" si="35"/>
        <v>0</v>
      </c>
      <c r="AE54" s="265">
        <f t="shared" si="35"/>
        <v>0</v>
      </c>
      <c r="AF54" s="265">
        <f>SUM(AF55:AF56)</f>
        <v>52030000</v>
      </c>
      <c r="AG54" s="265">
        <f>SUM(AG55:AG56)</f>
        <v>145435000</v>
      </c>
      <c r="AH54" s="266">
        <f>AG54/P54*100</f>
        <v>100</v>
      </c>
      <c r="AI54" s="254">
        <f>P54-AG54</f>
        <v>0</v>
      </c>
      <c r="AJ54" s="255">
        <f>AI54/P54*100</f>
        <v>0</v>
      </c>
      <c r="AK54" s="267"/>
    </row>
    <row r="55" spans="1:37" s="94" customFormat="1" ht="18" customHeight="1" x14ac:dyDescent="0.35">
      <c r="A55" s="86">
        <v>1</v>
      </c>
      <c r="B55" s="54">
        <f t="shared" ref="B55:F56" si="36">B54</f>
        <v>1</v>
      </c>
      <c r="C55" s="55" t="str">
        <f t="shared" si="36"/>
        <v>02</v>
      </c>
      <c r="D55" s="55">
        <f t="shared" si="36"/>
        <v>12</v>
      </c>
      <c r="E55" s="55" t="str">
        <f t="shared" si="36"/>
        <v>01</v>
      </c>
      <c r="F55" s="55" t="str">
        <f t="shared" si="36"/>
        <v>05</v>
      </c>
      <c r="G55" s="44" t="s">
        <v>114</v>
      </c>
      <c r="H55" s="56"/>
      <c r="I55" s="88"/>
      <c r="J55" s="137" t="s">
        <v>74</v>
      </c>
      <c r="K55" s="721" t="s">
        <v>164</v>
      </c>
      <c r="L55" s="721"/>
      <c r="M55" s="721"/>
      <c r="N55" s="721"/>
      <c r="O55" s="722"/>
      <c r="P55" s="90">
        <v>93405000</v>
      </c>
      <c r="Q55" s="135">
        <f>P55/P16*100</f>
        <v>1.1134886653506428</v>
      </c>
      <c r="R55" s="58">
        <f>AG55/P55*100</f>
        <v>100</v>
      </c>
      <c r="S55" s="91">
        <f>Q55*R55/100</f>
        <v>1.1134886653506428</v>
      </c>
      <c r="T55" s="133">
        <v>0</v>
      </c>
      <c r="U55" s="133">
        <v>93405000</v>
      </c>
      <c r="V55" s="133">
        <v>0</v>
      </c>
      <c r="W55" s="133">
        <v>0</v>
      </c>
      <c r="X55" s="133">
        <v>0</v>
      </c>
      <c r="Y55" s="133">
        <v>0</v>
      </c>
      <c r="Z55" s="133"/>
      <c r="AA55" s="133"/>
      <c r="AB55" s="133"/>
      <c r="AC55" s="133"/>
      <c r="AD55" s="133"/>
      <c r="AE55" s="133"/>
      <c r="AF55" s="60">
        <f t="shared" ref="AF55:AF56" si="37">SUM(W55:Y55)</f>
        <v>0</v>
      </c>
      <c r="AG55" s="92">
        <f>SUM(T55:AE55)</f>
        <v>93405000</v>
      </c>
      <c r="AH55" s="93">
        <f>AG55/P55*100</f>
        <v>100</v>
      </c>
      <c r="AI55" s="136">
        <f>P55-AG55</f>
        <v>0</v>
      </c>
      <c r="AJ55" s="58">
        <f>AI55/P55*100</f>
        <v>0</v>
      </c>
      <c r="AK55" s="89"/>
    </row>
    <row r="56" spans="1:37" s="94" customFormat="1" ht="18" customHeight="1" x14ac:dyDescent="0.35">
      <c r="A56" s="86">
        <v>2</v>
      </c>
      <c r="B56" s="54">
        <f t="shared" si="36"/>
        <v>1</v>
      </c>
      <c r="C56" s="55" t="str">
        <f t="shared" si="36"/>
        <v>02</v>
      </c>
      <c r="D56" s="55">
        <f t="shared" si="36"/>
        <v>12</v>
      </c>
      <c r="E56" s="55" t="str">
        <f t="shared" si="36"/>
        <v>01</v>
      </c>
      <c r="F56" s="55" t="str">
        <f t="shared" si="36"/>
        <v>05</v>
      </c>
      <c r="G56" s="44" t="s">
        <v>97</v>
      </c>
      <c r="H56" s="56"/>
      <c r="I56" s="88"/>
      <c r="J56" s="137" t="s">
        <v>74</v>
      </c>
      <c r="K56" s="721" t="s">
        <v>109</v>
      </c>
      <c r="L56" s="721"/>
      <c r="M56" s="721"/>
      <c r="N56" s="721"/>
      <c r="O56" s="722"/>
      <c r="P56" s="90">
        <v>52030000</v>
      </c>
      <c r="Q56" s="135">
        <f>P56/P16*100</f>
        <v>0.6202538970953797</v>
      </c>
      <c r="R56" s="58">
        <f>AG56/P56*100</f>
        <v>100</v>
      </c>
      <c r="S56" s="91">
        <f>Q56*R56/100</f>
        <v>0.6202538970953797</v>
      </c>
      <c r="T56" s="133">
        <v>0</v>
      </c>
      <c r="U56" s="133">
        <v>0</v>
      </c>
      <c r="V56" s="133"/>
      <c r="W56" s="133">
        <v>52030000</v>
      </c>
      <c r="X56" s="133">
        <v>0</v>
      </c>
      <c r="Y56" s="133">
        <v>0</v>
      </c>
      <c r="Z56" s="133"/>
      <c r="AA56" s="133"/>
      <c r="AB56" s="133"/>
      <c r="AC56" s="133"/>
      <c r="AD56" s="133"/>
      <c r="AE56" s="133"/>
      <c r="AF56" s="60">
        <f t="shared" si="37"/>
        <v>52030000</v>
      </c>
      <c r="AG56" s="92">
        <f>SUM(T56:AE56)</f>
        <v>52030000</v>
      </c>
      <c r="AH56" s="93">
        <f>AG56/P56*100</f>
        <v>100</v>
      </c>
      <c r="AI56" s="136">
        <f>P56-AG56</f>
        <v>0</v>
      </c>
      <c r="AJ56" s="58">
        <f>AI56/P56*100</f>
        <v>0</v>
      </c>
      <c r="AK56" s="89"/>
    </row>
    <row r="57" spans="1:37" s="125" customFormat="1" ht="30" customHeight="1" x14ac:dyDescent="0.35">
      <c r="A57" s="243" t="s">
        <v>107</v>
      </c>
      <c r="B57" s="244">
        <f>B52</f>
        <v>1</v>
      </c>
      <c r="C57" s="246" t="str">
        <f>C52</f>
        <v>02</v>
      </c>
      <c r="D57" s="246">
        <f>D52</f>
        <v>12</v>
      </c>
      <c r="E57" s="246" t="str">
        <f>E52</f>
        <v>01</v>
      </c>
      <c r="F57" s="245" t="s">
        <v>58</v>
      </c>
      <c r="G57" s="268" t="s">
        <v>58</v>
      </c>
      <c r="H57" s="269"/>
      <c r="I57" s="248"/>
      <c r="J57" s="772" t="s">
        <v>111</v>
      </c>
      <c r="K57" s="772"/>
      <c r="L57" s="772"/>
      <c r="M57" s="772"/>
      <c r="N57" s="772"/>
      <c r="O57" s="773"/>
      <c r="P57" s="249">
        <f>SUM(P58:P66)</f>
        <v>693852000</v>
      </c>
      <c r="Q57" s="250">
        <f>SUM(Q58:Q66)</f>
        <v>8.271466596337179</v>
      </c>
      <c r="R57" s="255">
        <f>AG57/P57*100</f>
        <v>40.206989386785651</v>
      </c>
      <c r="S57" s="250">
        <f t="shared" ref="S57:S81" si="38">Q57*R57/100</f>
        <v>3.3257076965208099</v>
      </c>
      <c r="T57" s="258">
        <f>SUM(T58:T66)</f>
        <v>35331000</v>
      </c>
      <c r="U57" s="258">
        <f>SUM(U58:U66)</f>
        <v>7600000</v>
      </c>
      <c r="V57" s="258">
        <f t="shared" ref="V57:Z57" si="39">SUM(V58:V65)</f>
        <v>105386000</v>
      </c>
      <c r="W57" s="258">
        <f t="shared" si="39"/>
        <v>35370000</v>
      </c>
      <c r="X57" s="259">
        <f t="shared" si="39"/>
        <v>52572000</v>
      </c>
      <c r="Y57" s="259">
        <f t="shared" si="39"/>
        <v>26120000</v>
      </c>
      <c r="Z57" s="259">
        <f t="shared" si="39"/>
        <v>0</v>
      </c>
      <c r="AA57" s="259">
        <f>SUM(AA58:AA66)</f>
        <v>0</v>
      </c>
      <c r="AB57" s="259">
        <f>SUM(AB58:AB66)</f>
        <v>0</v>
      </c>
      <c r="AC57" s="259">
        <f>SUM(AC58:AC66)</f>
        <v>0</v>
      </c>
      <c r="AD57" s="259">
        <f>SUM(AD58:AD66)</f>
        <v>0</v>
      </c>
      <c r="AE57" s="259">
        <f>SUM(AE58:AE60)</f>
        <v>0</v>
      </c>
      <c r="AF57" s="259">
        <f>SUM(AF58:AF66)</f>
        <v>128252000</v>
      </c>
      <c r="AG57" s="259">
        <f>SUM(AG58:AG66)</f>
        <v>278977000</v>
      </c>
      <c r="AH57" s="253">
        <f t="shared" ref="AH57:AH81" si="40">AG57/P57*100</f>
        <v>40.206989386785651</v>
      </c>
      <c r="AI57" s="254">
        <f>P57-AG57</f>
        <v>414875000</v>
      </c>
      <c r="AJ57" s="255">
        <f t="shared" ref="AJ57:AJ85" si="41">AI57/P57*100</f>
        <v>59.793010613214349</v>
      </c>
      <c r="AK57" s="260"/>
    </row>
    <row r="58" spans="1:37" s="94" customFormat="1" ht="18" customHeight="1" x14ac:dyDescent="0.35">
      <c r="A58" s="86">
        <v>1</v>
      </c>
      <c r="B58" s="54">
        <f t="shared" ref="B58:F64" si="42">B57</f>
        <v>1</v>
      </c>
      <c r="C58" s="55" t="str">
        <f t="shared" si="42"/>
        <v>02</v>
      </c>
      <c r="D58" s="55">
        <f t="shared" si="42"/>
        <v>12</v>
      </c>
      <c r="E58" s="55" t="str">
        <f t="shared" si="42"/>
        <v>01</v>
      </c>
      <c r="F58" s="55" t="str">
        <f t="shared" si="42"/>
        <v>06</v>
      </c>
      <c r="G58" s="44" t="s">
        <v>73</v>
      </c>
      <c r="H58" s="56"/>
      <c r="I58" s="88"/>
      <c r="J58" s="88" t="s">
        <v>74</v>
      </c>
      <c r="K58" s="778" t="s">
        <v>112</v>
      </c>
      <c r="L58" s="778"/>
      <c r="M58" s="778"/>
      <c r="N58" s="778"/>
      <c r="O58" s="779"/>
      <c r="P58" s="90">
        <v>71590000</v>
      </c>
      <c r="Q58" s="135">
        <f>P58/P16*100</f>
        <v>0.85343026125424237</v>
      </c>
      <c r="R58" s="58">
        <f t="shared" ref="R58:R81" si="43">AG58/P58*100</f>
        <v>100</v>
      </c>
      <c r="S58" s="91">
        <f t="shared" si="38"/>
        <v>0.85343026125424226</v>
      </c>
      <c r="T58" s="133">
        <v>26956000</v>
      </c>
      <c r="U58" s="133">
        <v>0</v>
      </c>
      <c r="V58" s="133">
        <v>44634000</v>
      </c>
      <c r="W58" s="133">
        <v>0</v>
      </c>
      <c r="X58" s="133">
        <v>0</v>
      </c>
      <c r="Y58" s="133">
        <v>0</v>
      </c>
      <c r="Z58" s="133"/>
      <c r="AA58" s="133"/>
      <c r="AB58" s="133"/>
      <c r="AC58" s="133"/>
      <c r="AD58" s="133"/>
      <c r="AE58" s="133"/>
      <c r="AF58" s="60">
        <f t="shared" ref="AF58:AF66" si="44">SUM(W58:Y58)</f>
        <v>0</v>
      </c>
      <c r="AG58" s="92">
        <f t="shared" ref="AG58:AG65" si="45">SUM(T58:AE58)</f>
        <v>71590000</v>
      </c>
      <c r="AH58" s="93">
        <f t="shared" si="40"/>
        <v>100</v>
      </c>
      <c r="AI58" s="136">
        <f t="shared" ref="AI58:AI81" si="46">P58-AG58</f>
        <v>0</v>
      </c>
      <c r="AJ58" s="58">
        <f t="shared" si="41"/>
        <v>0</v>
      </c>
      <c r="AK58" s="89"/>
    </row>
    <row r="59" spans="1:37" s="64" customFormat="1" ht="18" customHeight="1" x14ac:dyDescent="0.35">
      <c r="A59" s="68">
        <v>2</v>
      </c>
      <c r="B59" s="54">
        <f t="shared" si="42"/>
        <v>1</v>
      </c>
      <c r="C59" s="55" t="str">
        <f t="shared" si="42"/>
        <v>02</v>
      </c>
      <c r="D59" s="55">
        <f t="shared" si="42"/>
        <v>12</v>
      </c>
      <c r="E59" s="55" t="str">
        <f t="shared" si="42"/>
        <v>01</v>
      </c>
      <c r="F59" s="55" t="str">
        <f t="shared" si="42"/>
        <v>06</v>
      </c>
      <c r="G59" s="44" t="s">
        <v>76</v>
      </c>
      <c r="H59" s="56"/>
      <c r="I59" s="57"/>
      <c r="J59" s="88" t="s">
        <v>74</v>
      </c>
      <c r="K59" s="721" t="s">
        <v>113</v>
      </c>
      <c r="L59" s="721"/>
      <c r="M59" s="721"/>
      <c r="N59" s="721"/>
      <c r="O59" s="722"/>
      <c r="P59" s="66">
        <v>47180000</v>
      </c>
      <c r="Q59" s="69">
        <f>P59/P16*100</f>
        <v>0.56243664933615245</v>
      </c>
      <c r="R59" s="58">
        <f t="shared" si="43"/>
        <v>82.170411191182708</v>
      </c>
      <c r="S59" s="58">
        <f t="shared" si="38"/>
        <v>0.46215650744942688</v>
      </c>
      <c r="T59" s="59">
        <v>5952000</v>
      </c>
      <c r="U59" s="59">
        <v>2000000</v>
      </c>
      <c r="V59" s="59">
        <v>4716000</v>
      </c>
      <c r="W59" s="59">
        <v>2000000</v>
      </c>
      <c r="X59" s="59">
        <v>4716000</v>
      </c>
      <c r="Y59" s="59">
        <v>19384000</v>
      </c>
      <c r="Z59" s="59"/>
      <c r="AA59" s="59"/>
      <c r="AB59" s="59"/>
      <c r="AC59" s="59"/>
      <c r="AD59" s="59"/>
      <c r="AE59" s="59"/>
      <c r="AF59" s="60">
        <f t="shared" si="44"/>
        <v>26100000</v>
      </c>
      <c r="AG59" s="92">
        <f t="shared" si="45"/>
        <v>38768000</v>
      </c>
      <c r="AH59" s="61">
        <f t="shared" si="40"/>
        <v>82.170411191182708</v>
      </c>
      <c r="AI59" s="62">
        <f t="shared" si="46"/>
        <v>8412000</v>
      </c>
      <c r="AJ59" s="58">
        <f t="shared" si="41"/>
        <v>17.829588808817295</v>
      </c>
      <c r="AK59" s="65"/>
    </row>
    <row r="60" spans="1:37" s="64" customFormat="1" ht="18" customHeight="1" x14ac:dyDescent="0.35">
      <c r="A60" s="68">
        <v>3</v>
      </c>
      <c r="B60" s="54">
        <f t="shared" si="42"/>
        <v>1</v>
      </c>
      <c r="C60" s="55" t="str">
        <f t="shared" si="42"/>
        <v>02</v>
      </c>
      <c r="D60" s="55">
        <f t="shared" si="42"/>
        <v>12</v>
      </c>
      <c r="E60" s="55" t="str">
        <f t="shared" si="42"/>
        <v>01</v>
      </c>
      <c r="F60" s="55" t="str">
        <f t="shared" si="42"/>
        <v>06</v>
      </c>
      <c r="G60" s="44" t="s">
        <v>114</v>
      </c>
      <c r="H60" s="56"/>
      <c r="I60" s="57"/>
      <c r="J60" s="88" t="s">
        <v>74</v>
      </c>
      <c r="K60" s="721" t="s">
        <v>115</v>
      </c>
      <c r="L60" s="721"/>
      <c r="M60" s="721"/>
      <c r="N60" s="721"/>
      <c r="O60" s="722"/>
      <c r="P60" s="66">
        <v>47180000</v>
      </c>
      <c r="Q60" s="69">
        <f>P60/P16*100</f>
        <v>0.56243664933615245</v>
      </c>
      <c r="R60" s="58">
        <f t="shared" si="43"/>
        <v>0</v>
      </c>
      <c r="S60" s="58">
        <f t="shared" si="38"/>
        <v>0</v>
      </c>
      <c r="T60" s="59">
        <v>0</v>
      </c>
      <c r="U60" s="59">
        <v>0</v>
      </c>
      <c r="V60" s="59">
        <v>0</v>
      </c>
      <c r="W60" s="59">
        <v>0</v>
      </c>
      <c r="X60" s="59">
        <v>0</v>
      </c>
      <c r="Y60" s="59">
        <v>0</v>
      </c>
      <c r="Z60" s="59"/>
      <c r="AA60" s="59"/>
      <c r="AB60" s="59"/>
      <c r="AC60" s="59"/>
      <c r="AD60" s="59"/>
      <c r="AE60" s="59"/>
      <c r="AF60" s="60">
        <f t="shared" si="44"/>
        <v>0</v>
      </c>
      <c r="AG60" s="92">
        <f t="shared" si="45"/>
        <v>0</v>
      </c>
      <c r="AH60" s="61">
        <f t="shared" si="40"/>
        <v>0</v>
      </c>
      <c r="AI60" s="62">
        <f t="shared" si="46"/>
        <v>47180000</v>
      </c>
      <c r="AJ60" s="58">
        <f t="shared" si="41"/>
        <v>100</v>
      </c>
      <c r="AK60" s="65"/>
    </row>
    <row r="61" spans="1:37" s="64" customFormat="1" ht="18" customHeight="1" x14ac:dyDescent="0.35">
      <c r="A61" s="68">
        <v>4</v>
      </c>
      <c r="B61" s="54">
        <f t="shared" si="42"/>
        <v>1</v>
      </c>
      <c r="C61" s="55" t="str">
        <f t="shared" si="42"/>
        <v>02</v>
      </c>
      <c r="D61" s="55">
        <f t="shared" si="42"/>
        <v>12</v>
      </c>
      <c r="E61" s="55" t="str">
        <f t="shared" si="42"/>
        <v>01</v>
      </c>
      <c r="F61" s="55" t="str">
        <f t="shared" si="42"/>
        <v>06</v>
      </c>
      <c r="G61" s="44" t="s">
        <v>116</v>
      </c>
      <c r="H61" s="56"/>
      <c r="I61" s="57"/>
      <c r="J61" s="88" t="s">
        <v>74</v>
      </c>
      <c r="K61" s="721" t="s">
        <v>117</v>
      </c>
      <c r="L61" s="721"/>
      <c r="M61" s="721"/>
      <c r="N61" s="721"/>
      <c r="O61" s="722"/>
      <c r="P61" s="66">
        <v>224452000</v>
      </c>
      <c r="Q61" s="69">
        <f>P61/P16*100</f>
        <v>2.675710699804962</v>
      </c>
      <c r="R61" s="58">
        <f>AG61/P61*100</f>
        <v>15.966442713809634</v>
      </c>
      <c r="S61" s="58">
        <f t="shared" si="38"/>
        <v>0.42721581607163417</v>
      </c>
      <c r="T61" s="133">
        <v>2015000</v>
      </c>
      <c r="U61" s="133">
        <v>0</v>
      </c>
      <c r="V61" s="133">
        <v>14896000</v>
      </c>
      <c r="W61" s="133">
        <v>2015000</v>
      </c>
      <c r="X61" s="133">
        <v>14896000</v>
      </c>
      <c r="Y61" s="133">
        <v>2015000</v>
      </c>
      <c r="Z61" s="133"/>
      <c r="AA61" s="133"/>
      <c r="AB61" s="133"/>
      <c r="AC61" s="133"/>
      <c r="AD61" s="133"/>
      <c r="AE61" s="133"/>
      <c r="AF61" s="60">
        <f t="shared" si="44"/>
        <v>18926000</v>
      </c>
      <c r="AG61" s="92">
        <f t="shared" si="45"/>
        <v>35837000</v>
      </c>
      <c r="AH61" s="61">
        <f t="shared" si="40"/>
        <v>15.966442713809634</v>
      </c>
      <c r="AI61" s="62">
        <f t="shared" si="46"/>
        <v>188615000</v>
      </c>
      <c r="AJ61" s="58">
        <f t="shared" si="41"/>
        <v>84.033557286190359</v>
      </c>
      <c r="AK61" s="65"/>
    </row>
    <row r="62" spans="1:37" s="64" customFormat="1" ht="18" customHeight="1" x14ac:dyDescent="0.35">
      <c r="A62" s="68">
        <v>5</v>
      </c>
      <c r="B62" s="54">
        <f t="shared" si="42"/>
        <v>1</v>
      </c>
      <c r="C62" s="55" t="str">
        <f t="shared" si="42"/>
        <v>02</v>
      </c>
      <c r="D62" s="55">
        <f t="shared" si="42"/>
        <v>12</v>
      </c>
      <c r="E62" s="55" t="str">
        <f t="shared" si="42"/>
        <v>01</v>
      </c>
      <c r="F62" s="55" t="str">
        <f t="shared" si="42"/>
        <v>06</v>
      </c>
      <c r="G62" s="44" t="s">
        <v>95</v>
      </c>
      <c r="H62" s="56"/>
      <c r="I62" s="57"/>
      <c r="J62" s="88" t="s">
        <v>74</v>
      </c>
      <c r="K62" s="721" t="s">
        <v>118</v>
      </c>
      <c r="L62" s="721"/>
      <c r="M62" s="721"/>
      <c r="N62" s="721"/>
      <c r="O62" s="722"/>
      <c r="P62" s="66">
        <v>62180000</v>
      </c>
      <c r="Q62" s="69">
        <f>P62/P16*100</f>
        <v>0.74125287951932939</v>
      </c>
      <c r="R62" s="58">
        <f>AG62/P62*100</f>
        <v>8.0411707944676731</v>
      </c>
      <c r="S62" s="58">
        <f t="shared" si="38"/>
        <v>5.9605410061058961E-2</v>
      </c>
      <c r="T62" s="133">
        <v>0</v>
      </c>
      <c r="U62" s="133">
        <v>1000000</v>
      </c>
      <c r="V62" s="133">
        <v>1000000</v>
      </c>
      <c r="W62" s="133">
        <v>1000000</v>
      </c>
      <c r="X62" s="133">
        <v>1000000</v>
      </c>
      <c r="Y62" s="133">
        <v>1000000</v>
      </c>
      <c r="Z62" s="133"/>
      <c r="AA62" s="133"/>
      <c r="AB62" s="133"/>
      <c r="AC62" s="133"/>
      <c r="AD62" s="133"/>
      <c r="AE62" s="133"/>
      <c r="AF62" s="60">
        <f t="shared" si="44"/>
        <v>3000000</v>
      </c>
      <c r="AG62" s="92">
        <f t="shared" si="45"/>
        <v>5000000</v>
      </c>
      <c r="AH62" s="61">
        <f t="shared" si="40"/>
        <v>8.0411707944676731</v>
      </c>
      <c r="AI62" s="62">
        <f t="shared" si="46"/>
        <v>57180000</v>
      </c>
      <c r="AJ62" s="58">
        <f t="shared" si="41"/>
        <v>91.958829205532325</v>
      </c>
      <c r="AK62" s="65"/>
    </row>
    <row r="63" spans="1:37" s="64" customFormat="1" ht="18" customHeight="1" x14ac:dyDescent="0.35">
      <c r="A63" s="68">
        <v>6</v>
      </c>
      <c r="B63" s="54">
        <f t="shared" si="42"/>
        <v>1</v>
      </c>
      <c r="C63" s="55" t="str">
        <f t="shared" si="42"/>
        <v>02</v>
      </c>
      <c r="D63" s="55">
        <f t="shared" si="42"/>
        <v>12</v>
      </c>
      <c r="E63" s="55" t="str">
        <f t="shared" si="42"/>
        <v>01</v>
      </c>
      <c r="F63" s="55" t="str">
        <f t="shared" si="42"/>
        <v>06</v>
      </c>
      <c r="G63" s="44" t="s">
        <v>78</v>
      </c>
      <c r="H63" s="56"/>
      <c r="I63" s="57"/>
      <c r="J63" s="88" t="s">
        <v>74</v>
      </c>
      <c r="K63" s="721" t="s">
        <v>119</v>
      </c>
      <c r="L63" s="721"/>
      <c r="M63" s="721"/>
      <c r="N63" s="721"/>
      <c r="O63" s="722"/>
      <c r="P63" s="66">
        <v>30000000</v>
      </c>
      <c r="Q63" s="69">
        <f>P63/P16*100</f>
        <v>0.35763246036635388</v>
      </c>
      <c r="R63" s="58">
        <f>AG63/P63*100</f>
        <v>33.693333333333328</v>
      </c>
      <c r="S63" s="58">
        <f t="shared" si="38"/>
        <v>0.1204982969794368</v>
      </c>
      <c r="T63" s="133">
        <v>0</v>
      </c>
      <c r="U63" s="133">
        <v>1600000</v>
      </c>
      <c r="V63" s="133">
        <v>1600000</v>
      </c>
      <c r="W63" s="133">
        <v>3708000</v>
      </c>
      <c r="X63" s="133">
        <v>1600000</v>
      </c>
      <c r="Y63" s="133">
        <v>1600000</v>
      </c>
      <c r="Z63" s="133"/>
      <c r="AA63" s="133"/>
      <c r="AB63" s="133"/>
      <c r="AC63" s="133"/>
      <c r="AD63" s="133"/>
      <c r="AE63" s="133"/>
      <c r="AF63" s="60">
        <f t="shared" si="44"/>
        <v>6908000</v>
      </c>
      <c r="AG63" s="92">
        <f t="shared" si="45"/>
        <v>10108000</v>
      </c>
      <c r="AH63" s="61">
        <f t="shared" si="40"/>
        <v>33.693333333333328</v>
      </c>
      <c r="AI63" s="62">
        <f t="shared" si="46"/>
        <v>19892000</v>
      </c>
      <c r="AJ63" s="58">
        <f t="shared" si="41"/>
        <v>66.306666666666672</v>
      </c>
      <c r="AK63" s="65"/>
    </row>
    <row r="64" spans="1:37" s="64" customFormat="1" ht="18" customHeight="1" x14ac:dyDescent="0.35">
      <c r="A64" s="68">
        <v>7</v>
      </c>
      <c r="B64" s="54">
        <f t="shared" si="42"/>
        <v>1</v>
      </c>
      <c r="C64" s="55" t="str">
        <f t="shared" si="42"/>
        <v>02</v>
      </c>
      <c r="D64" s="55">
        <f t="shared" si="42"/>
        <v>12</v>
      </c>
      <c r="E64" s="55" t="str">
        <f t="shared" si="42"/>
        <v>01</v>
      </c>
      <c r="F64" s="55" t="str">
        <f t="shared" si="42"/>
        <v>06</v>
      </c>
      <c r="G64" s="44" t="s">
        <v>97</v>
      </c>
      <c r="H64" s="56"/>
      <c r="I64" s="57"/>
      <c r="J64" s="88" t="s">
        <v>74</v>
      </c>
      <c r="K64" s="721" t="s">
        <v>120</v>
      </c>
      <c r="L64" s="721"/>
      <c r="M64" s="721"/>
      <c r="N64" s="721"/>
      <c r="O64" s="722"/>
      <c r="P64" s="66">
        <v>88590000</v>
      </c>
      <c r="Q64" s="69">
        <f>P64/P16*100</f>
        <v>1.0560886554618429</v>
      </c>
      <c r="R64" s="58">
        <f>AG64/P64*100</f>
        <v>36.918388079918728</v>
      </c>
      <c r="S64" s="58">
        <f t="shared" si="38"/>
        <v>0.389890908291399</v>
      </c>
      <c r="T64" s="133">
        <v>0</v>
      </c>
      <c r="U64" s="133">
        <v>0</v>
      </c>
      <c r="V64" s="133">
        <v>8180000</v>
      </c>
      <c r="W64" s="133">
        <v>24526000</v>
      </c>
      <c r="X64" s="133">
        <v>0</v>
      </c>
      <c r="Y64" s="133">
        <v>0</v>
      </c>
      <c r="Z64" s="133"/>
      <c r="AA64" s="133"/>
      <c r="AB64" s="133"/>
      <c r="AC64" s="133"/>
      <c r="AD64" s="133"/>
      <c r="AE64" s="133"/>
      <c r="AF64" s="60">
        <f t="shared" si="44"/>
        <v>24526000</v>
      </c>
      <c r="AG64" s="92">
        <f t="shared" si="45"/>
        <v>32706000</v>
      </c>
      <c r="AH64" s="61">
        <f t="shared" si="40"/>
        <v>36.918388079918728</v>
      </c>
      <c r="AI64" s="62">
        <f t="shared" si="46"/>
        <v>55884000</v>
      </c>
      <c r="AJ64" s="58">
        <f t="shared" si="41"/>
        <v>63.081611920081272</v>
      </c>
      <c r="AK64" s="65"/>
    </row>
    <row r="65" spans="1:37" s="64" customFormat="1" ht="18" customHeight="1" x14ac:dyDescent="0.35">
      <c r="A65" s="68">
        <v>8</v>
      </c>
      <c r="B65" s="54">
        <f t="shared" ref="B65:F66" si="47">B61</f>
        <v>1</v>
      </c>
      <c r="C65" s="55" t="str">
        <f t="shared" si="47"/>
        <v>02</v>
      </c>
      <c r="D65" s="55">
        <f t="shared" si="47"/>
        <v>12</v>
      </c>
      <c r="E65" s="55" t="str">
        <f t="shared" si="47"/>
        <v>01</v>
      </c>
      <c r="F65" s="55" t="str">
        <f t="shared" si="47"/>
        <v>06</v>
      </c>
      <c r="G65" s="44" t="s">
        <v>80</v>
      </c>
      <c r="H65" s="56"/>
      <c r="I65" s="57"/>
      <c r="J65" s="88" t="s">
        <v>74</v>
      </c>
      <c r="K65" s="721" t="s">
        <v>121</v>
      </c>
      <c r="L65" s="721"/>
      <c r="M65" s="721"/>
      <c r="N65" s="721"/>
      <c r="O65" s="722"/>
      <c r="P65" s="66">
        <v>77180000</v>
      </c>
      <c r="Q65" s="69">
        <f>P65/P16*100</f>
        <v>0.92006910970250633</v>
      </c>
      <c r="R65" s="58">
        <f t="shared" si="43"/>
        <v>85.465146410987302</v>
      </c>
      <c r="S65" s="58">
        <f t="shared" si="38"/>
        <v>0.78633841168951435</v>
      </c>
      <c r="T65" s="59">
        <v>0</v>
      </c>
      <c r="U65" s="59">
        <v>1000000</v>
      </c>
      <c r="V65" s="59">
        <v>30360000</v>
      </c>
      <c r="W65" s="59">
        <v>2121000</v>
      </c>
      <c r="X65" s="59">
        <v>30360000</v>
      </c>
      <c r="Y65" s="59">
        <v>2121000</v>
      </c>
      <c r="Z65" s="59"/>
      <c r="AA65" s="59"/>
      <c r="AB65" s="59"/>
      <c r="AC65" s="59"/>
      <c r="AD65" s="59"/>
      <c r="AE65" s="59"/>
      <c r="AF65" s="60">
        <f t="shared" si="44"/>
        <v>34602000</v>
      </c>
      <c r="AG65" s="92">
        <f t="shared" si="45"/>
        <v>65962000</v>
      </c>
      <c r="AH65" s="61">
        <f t="shared" si="40"/>
        <v>85.465146410987302</v>
      </c>
      <c r="AI65" s="62">
        <f t="shared" si="46"/>
        <v>11218000</v>
      </c>
      <c r="AJ65" s="58">
        <f t="shared" si="41"/>
        <v>14.534853589012698</v>
      </c>
      <c r="AK65" s="65"/>
    </row>
    <row r="66" spans="1:37" s="64" customFormat="1" ht="18" customHeight="1" thickBot="1" x14ac:dyDescent="0.4">
      <c r="A66" s="429">
        <v>9</v>
      </c>
      <c r="B66" s="398">
        <f t="shared" si="47"/>
        <v>1</v>
      </c>
      <c r="C66" s="399" t="str">
        <f t="shared" si="47"/>
        <v>02</v>
      </c>
      <c r="D66" s="399">
        <f t="shared" si="47"/>
        <v>12</v>
      </c>
      <c r="E66" s="399" t="str">
        <f t="shared" si="47"/>
        <v>01</v>
      </c>
      <c r="F66" s="399" t="str">
        <f t="shared" si="47"/>
        <v>06</v>
      </c>
      <c r="G66" s="400" t="s">
        <v>122</v>
      </c>
      <c r="H66" s="430"/>
      <c r="I66" s="431"/>
      <c r="J66" s="432" t="s">
        <v>74</v>
      </c>
      <c r="K66" s="776" t="s">
        <v>123</v>
      </c>
      <c r="L66" s="776"/>
      <c r="M66" s="776"/>
      <c r="N66" s="776"/>
      <c r="O66" s="777"/>
      <c r="P66" s="405">
        <v>45500000</v>
      </c>
      <c r="Q66" s="406">
        <f>P66/P16*100</f>
        <v>0.54240923155563669</v>
      </c>
      <c r="R66" s="433">
        <f t="shared" si="43"/>
        <v>41.771428571428572</v>
      </c>
      <c r="S66" s="433">
        <f t="shared" si="38"/>
        <v>0.2265720847240974</v>
      </c>
      <c r="T66" s="407">
        <v>408000</v>
      </c>
      <c r="U66" s="407">
        <v>2000000</v>
      </c>
      <c r="V66" s="407">
        <v>2408000</v>
      </c>
      <c r="W66" s="407">
        <v>2408000</v>
      </c>
      <c r="X66" s="407">
        <v>9374000</v>
      </c>
      <c r="Y66" s="407">
        <v>2408000</v>
      </c>
      <c r="Z66" s="407"/>
      <c r="AA66" s="407"/>
      <c r="AB66" s="407"/>
      <c r="AC66" s="407"/>
      <c r="AD66" s="407"/>
      <c r="AE66" s="407"/>
      <c r="AF66" s="60">
        <f t="shared" si="44"/>
        <v>14190000</v>
      </c>
      <c r="AG66" s="434">
        <f>SUM(T66:AE66)</f>
        <v>19006000</v>
      </c>
      <c r="AH66" s="435">
        <f t="shared" si="40"/>
        <v>41.771428571428572</v>
      </c>
      <c r="AI66" s="436">
        <f t="shared" si="46"/>
        <v>26494000</v>
      </c>
      <c r="AJ66" s="433">
        <f t="shared" si="41"/>
        <v>58.228571428571428</v>
      </c>
      <c r="AK66" s="437"/>
    </row>
    <row r="67" spans="1:37" s="142" customFormat="1" ht="25" customHeight="1" x14ac:dyDescent="0.35">
      <c r="A67" s="413" t="s">
        <v>110</v>
      </c>
      <c r="B67" s="414">
        <v>1</v>
      </c>
      <c r="C67" s="415" t="s">
        <v>47</v>
      </c>
      <c r="D67" s="416">
        <v>12</v>
      </c>
      <c r="E67" s="415" t="s">
        <v>44</v>
      </c>
      <c r="F67" s="415">
        <v>15</v>
      </c>
      <c r="G67" s="417"/>
      <c r="H67" s="418"/>
      <c r="I67" s="419"/>
      <c r="J67" s="774" t="s">
        <v>125</v>
      </c>
      <c r="K67" s="774"/>
      <c r="L67" s="774"/>
      <c r="M67" s="774"/>
      <c r="N67" s="774"/>
      <c r="O67" s="775"/>
      <c r="P67" s="420">
        <f>SUM(P68:P70)</f>
        <v>324870000</v>
      </c>
      <c r="Q67" s="421">
        <f>SUM(Q68:Q70)</f>
        <v>3.8728019133072458</v>
      </c>
      <c r="R67" s="422">
        <f t="shared" si="43"/>
        <v>56.412103302859606</v>
      </c>
      <c r="S67" s="421">
        <f t="shared" si="38"/>
        <v>2.184729016050007</v>
      </c>
      <c r="T67" s="423">
        <f>SUM(T68:T70)</f>
        <v>0</v>
      </c>
      <c r="U67" s="423">
        <f>SUM(U68:U70)</f>
        <v>0</v>
      </c>
      <c r="V67" s="423">
        <f t="shared" ref="V67:AE67" si="48">SUM(V68:V70)</f>
        <v>0</v>
      </c>
      <c r="W67" s="423">
        <f>SUM(W68:W70)</f>
        <v>64946000</v>
      </c>
      <c r="X67" s="423">
        <f>SUM(X68:X70)</f>
        <v>118320000</v>
      </c>
      <c r="Y67" s="423">
        <f t="shared" si="48"/>
        <v>0</v>
      </c>
      <c r="Z67" s="423">
        <f t="shared" si="48"/>
        <v>0</v>
      </c>
      <c r="AA67" s="423">
        <f t="shared" si="48"/>
        <v>0</v>
      </c>
      <c r="AB67" s="424">
        <f t="shared" si="48"/>
        <v>0</v>
      </c>
      <c r="AC67" s="423">
        <f t="shared" si="48"/>
        <v>0</v>
      </c>
      <c r="AD67" s="423">
        <f t="shared" si="48"/>
        <v>0</v>
      </c>
      <c r="AE67" s="423">
        <f t="shared" si="48"/>
        <v>0</v>
      </c>
      <c r="AF67" s="423">
        <f>SUM(AF68:AF70)</f>
        <v>183266000</v>
      </c>
      <c r="AG67" s="425">
        <f>SUM(AG68:AG70)</f>
        <v>183266000</v>
      </c>
      <c r="AH67" s="426">
        <f t="shared" si="40"/>
        <v>56.412103302859606</v>
      </c>
      <c r="AI67" s="427">
        <f t="shared" si="46"/>
        <v>141604000</v>
      </c>
      <c r="AJ67" s="422">
        <f t="shared" si="41"/>
        <v>43.587896697140394</v>
      </c>
      <c r="AK67" s="428"/>
    </row>
    <row r="68" spans="1:37" s="39" customFormat="1" ht="30" customHeight="1" x14ac:dyDescent="0.35">
      <c r="A68" s="126">
        <v>1</v>
      </c>
      <c r="B68" s="54">
        <f t="shared" ref="B68:F70" si="49">B67</f>
        <v>1</v>
      </c>
      <c r="C68" s="55" t="str">
        <f t="shared" si="49"/>
        <v>02</v>
      </c>
      <c r="D68" s="55">
        <f t="shared" si="49"/>
        <v>12</v>
      </c>
      <c r="E68" s="55" t="str">
        <f t="shared" si="49"/>
        <v>01</v>
      </c>
      <c r="F68" s="55">
        <f t="shared" si="49"/>
        <v>15</v>
      </c>
      <c r="G68" s="44" t="s">
        <v>73</v>
      </c>
      <c r="H68" s="56"/>
      <c r="I68" s="46"/>
      <c r="J68" s="46" t="s">
        <v>74</v>
      </c>
      <c r="K68" s="723" t="s">
        <v>126</v>
      </c>
      <c r="L68" s="723"/>
      <c r="M68" s="723"/>
      <c r="N68" s="723"/>
      <c r="O68" s="724"/>
      <c r="P68" s="66">
        <v>46050000</v>
      </c>
      <c r="Q68" s="69">
        <f>P68/P16*100</f>
        <v>0.54896582666235316</v>
      </c>
      <c r="R68" s="69">
        <f t="shared" si="43"/>
        <v>100</v>
      </c>
      <c r="S68" s="69">
        <f t="shared" si="38"/>
        <v>0.54896582666235316</v>
      </c>
      <c r="T68" s="59">
        <v>0</v>
      </c>
      <c r="U68" s="59">
        <v>0</v>
      </c>
      <c r="V68" s="59">
        <v>0</v>
      </c>
      <c r="W68" s="59">
        <v>0</v>
      </c>
      <c r="X68" s="59">
        <v>46050000</v>
      </c>
      <c r="Y68" s="59">
        <v>0</v>
      </c>
      <c r="Z68" s="59"/>
      <c r="AA68" s="59"/>
      <c r="AB68" s="59"/>
      <c r="AC68" s="59"/>
      <c r="AD68" s="59"/>
      <c r="AE68" s="59"/>
      <c r="AF68" s="60">
        <f t="shared" ref="AF68:AF70" si="50">SUM(W68:Y68)</f>
        <v>46050000</v>
      </c>
      <c r="AG68" s="143">
        <f>SUM(T68:AE68)</f>
        <v>46050000</v>
      </c>
      <c r="AH68" s="118">
        <f t="shared" si="40"/>
        <v>100</v>
      </c>
      <c r="AI68" s="119">
        <f t="shared" si="46"/>
        <v>0</v>
      </c>
      <c r="AJ68" s="69">
        <f t="shared" si="41"/>
        <v>0</v>
      </c>
      <c r="AK68" s="144"/>
    </row>
    <row r="69" spans="1:37" s="64" customFormat="1" ht="18" customHeight="1" x14ac:dyDescent="0.35">
      <c r="A69" s="68">
        <v>2</v>
      </c>
      <c r="B69" s="54">
        <f t="shared" si="49"/>
        <v>1</v>
      </c>
      <c r="C69" s="55" t="str">
        <f t="shared" si="49"/>
        <v>02</v>
      </c>
      <c r="D69" s="55">
        <f t="shared" si="49"/>
        <v>12</v>
      </c>
      <c r="E69" s="55" t="str">
        <f t="shared" si="49"/>
        <v>01</v>
      </c>
      <c r="F69" s="55">
        <f t="shared" si="49"/>
        <v>15</v>
      </c>
      <c r="G69" s="44" t="s">
        <v>80</v>
      </c>
      <c r="H69" s="56"/>
      <c r="I69" s="57"/>
      <c r="J69" s="57" t="s">
        <v>74</v>
      </c>
      <c r="K69" s="721" t="s">
        <v>127</v>
      </c>
      <c r="L69" s="721"/>
      <c r="M69" s="721"/>
      <c r="N69" s="721"/>
      <c r="O69" s="722"/>
      <c r="P69" s="145">
        <v>132300000</v>
      </c>
      <c r="Q69" s="69">
        <f>P69/P16*100</f>
        <v>1.5771591502156204</v>
      </c>
      <c r="R69" s="58">
        <f t="shared" si="43"/>
        <v>66.70445956160242</v>
      </c>
      <c r="S69" s="58">
        <f t="shared" si="38"/>
        <v>1.0520354875776909</v>
      </c>
      <c r="T69" s="146">
        <v>0</v>
      </c>
      <c r="U69" s="146">
        <v>0</v>
      </c>
      <c r="V69" s="146">
        <v>0</v>
      </c>
      <c r="W69" s="146">
        <v>15980000</v>
      </c>
      <c r="X69" s="146">
        <v>72270000</v>
      </c>
      <c r="Y69" s="146">
        <v>0</v>
      </c>
      <c r="Z69" s="59"/>
      <c r="AA69" s="146"/>
      <c r="AB69" s="59"/>
      <c r="AC69" s="146"/>
      <c r="AD69" s="146"/>
      <c r="AE69" s="146"/>
      <c r="AF69" s="60">
        <f t="shared" si="50"/>
        <v>88250000</v>
      </c>
      <c r="AG69" s="70">
        <f>SUM(T69:AE69)</f>
        <v>88250000</v>
      </c>
      <c r="AH69" s="61">
        <f t="shared" si="40"/>
        <v>66.70445956160242</v>
      </c>
      <c r="AI69" s="62">
        <f t="shared" si="46"/>
        <v>44050000</v>
      </c>
      <c r="AJ69" s="58">
        <f t="shared" si="41"/>
        <v>33.29554043839758</v>
      </c>
      <c r="AK69" s="65"/>
    </row>
    <row r="70" spans="1:37" s="64" customFormat="1" ht="18" customHeight="1" x14ac:dyDescent="0.35">
      <c r="A70" s="68">
        <v>3</v>
      </c>
      <c r="B70" s="54">
        <f t="shared" si="49"/>
        <v>1</v>
      </c>
      <c r="C70" s="55" t="str">
        <f t="shared" si="49"/>
        <v>02</v>
      </c>
      <c r="D70" s="55">
        <f t="shared" si="49"/>
        <v>12</v>
      </c>
      <c r="E70" s="55" t="str">
        <f t="shared" si="49"/>
        <v>01</v>
      </c>
      <c r="F70" s="55">
        <f t="shared" si="49"/>
        <v>15</v>
      </c>
      <c r="G70" s="44" t="s">
        <v>122</v>
      </c>
      <c r="H70" s="56"/>
      <c r="I70" s="57"/>
      <c r="J70" s="57" t="s">
        <v>74</v>
      </c>
      <c r="K70" s="721" t="s">
        <v>128</v>
      </c>
      <c r="L70" s="721"/>
      <c r="M70" s="721"/>
      <c r="N70" s="721"/>
      <c r="O70" s="722"/>
      <c r="P70" s="145">
        <v>146520000</v>
      </c>
      <c r="Q70" s="69">
        <f>P70/P16*100</f>
        <v>1.746676936429272</v>
      </c>
      <c r="R70" s="58">
        <f t="shared" si="43"/>
        <v>33.419328419328423</v>
      </c>
      <c r="S70" s="58">
        <f t="shared" si="38"/>
        <v>0.58372770180996281</v>
      </c>
      <c r="T70" s="146">
        <v>0</v>
      </c>
      <c r="U70" s="146">
        <v>0</v>
      </c>
      <c r="V70" s="146">
        <v>0</v>
      </c>
      <c r="W70" s="146">
        <v>48966000</v>
      </c>
      <c r="X70" s="146">
        <v>0</v>
      </c>
      <c r="Y70" s="146">
        <v>0</v>
      </c>
      <c r="Z70" s="146"/>
      <c r="AA70" s="146"/>
      <c r="AB70" s="146"/>
      <c r="AC70" s="146"/>
      <c r="AD70" s="146"/>
      <c r="AE70" s="146"/>
      <c r="AF70" s="60">
        <f t="shared" si="50"/>
        <v>48966000</v>
      </c>
      <c r="AG70" s="70">
        <f>SUM(T70:AE70)</f>
        <v>48966000</v>
      </c>
      <c r="AH70" s="61">
        <f t="shared" si="40"/>
        <v>33.419328419328423</v>
      </c>
      <c r="AI70" s="62">
        <f t="shared" si="46"/>
        <v>97554000</v>
      </c>
      <c r="AJ70" s="58">
        <f t="shared" si="41"/>
        <v>66.580671580671577</v>
      </c>
      <c r="AK70" s="65"/>
    </row>
    <row r="71" spans="1:37" s="142" customFormat="1" ht="25" customHeight="1" x14ac:dyDescent="0.35">
      <c r="A71" s="243" t="s">
        <v>124</v>
      </c>
      <c r="B71" s="244">
        <v>1</v>
      </c>
      <c r="C71" s="245" t="s">
        <v>47</v>
      </c>
      <c r="D71" s="246">
        <v>12</v>
      </c>
      <c r="E71" s="245" t="s">
        <v>44</v>
      </c>
      <c r="F71" s="245">
        <v>16</v>
      </c>
      <c r="G71" s="268"/>
      <c r="H71" s="257"/>
      <c r="I71" s="248"/>
      <c r="J71" s="772" t="s">
        <v>130</v>
      </c>
      <c r="K71" s="772"/>
      <c r="L71" s="772"/>
      <c r="M71" s="772"/>
      <c r="N71" s="772"/>
      <c r="O71" s="773"/>
      <c r="P71" s="270">
        <f>SUM(P72:P73)</f>
        <v>169750000</v>
      </c>
      <c r="Q71" s="250">
        <f>SUM(Q72:Q73)</f>
        <v>2.023603671572952</v>
      </c>
      <c r="R71" s="255">
        <f t="shared" si="43"/>
        <v>100</v>
      </c>
      <c r="S71" s="250">
        <f t="shared" si="38"/>
        <v>2.023603671572952</v>
      </c>
      <c r="T71" s="258">
        <f>SUM(T72:T73)</f>
        <v>0</v>
      </c>
      <c r="U71" s="258">
        <f>SUM(U72:U73)</f>
        <v>0</v>
      </c>
      <c r="V71" s="258">
        <f t="shared" ref="V71:AE71" si="51">SUM(V72:V73)</f>
        <v>29950000</v>
      </c>
      <c r="W71" s="258">
        <f t="shared" si="51"/>
        <v>0</v>
      </c>
      <c r="X71" s="258">
        <f t="shared" si="51"/>
        <v>108660000</v>
      </c>
      <c r="Y71" s="258">
        <f t="shared" si="51"/>
        <v>31140000</v>
      </c>
      <c r="Z71" s="258">
        <f t="shared" si="51"/>
        <v>0</v>
      </c>
      <c r="AA71" s="258">
        <f t="shared" si="51"/>
        <v>0</v>
      </c>
      <c r="AB71" s="258">
        <f t="shared" si="51"/>
        <v>0</v>
      </c>
      <c r="AC71" s="258">
        <f t="shared" si="51"/>
        <v>0</v>
      </c>
      <c r="AD71" s="258">
        <f t="shared" si="51"/>
        <v>0</v>
      </c>
      <c r="AE71" s="258">
        <f t="shared" si="51"/>
        <v>0</v>
      </c>
      <c r="AF71" s="258">
        <f>SUM(AF72:AF73)</f>
        <v>139800000</v>
      </c>
      <c r="AG71" s="259">
        <f>SUM(AG72:AG73)</f>
        <v>169750000</v>
      </c>
      <c r="AH71" s="253">
        <f t="shared" si="40"/>
        <v>100</v>
      </c>
      <c r="AI71" s="254">
        <f t="shared" si="46"/>
        <v>0</v>
      </c>
      <c r="AJ71" s="255">
        <f t="shared" si="41"/>
        <v>0</v>
      </c>
      <c r="AK71" s="260"/>
    </row>
    <row r="72" spans="1:37" s="64" customFormat="1" ht="18" customHeight="1" x14ac:dyDescent="0.35">
      <c r="A72" s="68">
        <v>1</v>
      </c>
      <c r="B72" s="54">
        <f t="shared" ref="B72:F73" si="52">B71</f>
        <v>1</v>
      </c>
      <c r="C72" s="55" t="str">
        <f t="shared" si="52"/>
        <v>02</v>
      </c>
      <c r="D72" s="55">
        <f t="shared" si="52"/>
        <v>12</v>
      </c>
      <c r="E72" s="55" t="str">
        <f t="shared" si="52"/>
        <v>01</v>
      </c>
      <c r="F72" s="55">
        <f t="shared" si="52"/>
        <v>16</v>
      </c>
      <c r="G72" s="44" t="s">
        <v>95</v>
      </c>
      <c r="H72" s="56"/>
      <c r="I72" s="57"/>
      <c r="J72" s="57" t="s">
        <v>74</v>
      </c>
      <c r="K72" s="721" t="s">
        <v>131</v>
      </c>
      <c r="L72" s="721"/>
      <c r="M72" s="721"/>
      <c r="N72" s="721"/>
      <c r="O72" s="722"/>
      <c r="P72" s="145">
        <v>96100000</v>
      </c>
      <c r="Q72" s="69">
        <f>P72/P16*100</f>
        <v>1.1456159813735534</v>
      </c>
      <c r="R72" s="58">
        <f t="shared" si="43"/>
        <v>100</v>
      </c>
      <c r="S72" s="58">
        <f t="shared" si="38"/>
        <v>1.1456159813735534</v>
      </c>
      <c r="T72" s="59">
        <v>0</v>
      </c>
      <c r="U72" s="59">
        <v>0</v>
      </c>
      <c r="V72" s="59">
        <v>6400000</v>
      </c>
      <c r="W72" s="59">
        <v>0</v>
      </c>
      <c r="X72" s="59">
        <v>58560000</v>
      </c>
      <c r="Y72" s="59">
        <v>31140000</v>
      </c>
      <c r="Z72" s="59"/>
      <c r="AA72" s="59"/>
      <c r="AB72" s="59"/>
      <c r="AC72" s="59"/>
      <c r="AD72" s="59"/>
      <c r="AE72" s="59"/>
      <c r="AF72" s="60">
        <f t="shared" ref="AF72:AF73" si="53">SUM(W72:Y72)</f>
        <v>89700000</v>
      </c>
      <c r="AG72" s="70">
        <f>SUM(T72:AE72)</f>
        <v>96100000</v>
      </c>
      <c r="AH72" s="61">
        <f t="shared" si="40"/>
        <v>100</v>
      </c>
      <c r="AI72" s="62">
        <f t="shared" si="46"/>
        <v>0</v>
      </c>
      <c r="AJ72" s="58">
        <f t="shared" si="41"/>
        <v>0</v>
      </c>
      <c r="AK72" s="65"/>
    </row>
    <row r="73" spans="1:37" s="64" customFormat="1" ht="18" customHeight="1" x14ac:dyDescent="0.35">
      <c r="A73" s="68">
        <v>2</v>
      </c>
      <c r="B73" s="54">
        <f t="shared" si="52"/>
        <v>1</v>
      </c>
      <c r="C73" s="55" t="str">
        <f t="shared" si="52"/>
        <v>02</v>
      </c>
      <c r="D73" s="55">
        <f t="shared" si="52"/>
        <v>12</v>
      </c>
      <c r="E73" s="55" t="str">
        <f t="shared" si="52"/>
        <v>01</v>
      </c>
      <c r="F73" s="55">
        <f t="shared" si="52"/>
        <v>16</v>
      </c>
      <c r="G73" s="44" t="s">
        <v>80</v>
      </c>
      <c r="H73" s="56"/>
      <c r="I73" s="57"/>
      <c r="J73" s="57" t="s">
        <v>74</v>
      </c>
      <c r="K73" s="721" t="s">
        <v>132</v>
      </c>
      <c r="L73" s="721"/>
      <c r="M73" s="721"/>
      <c r="N73" s="721"/>
      <c r="O73" s="722"/>
      <c r="P73" s="145">
        <v>73650000</v>
      </c>
      <c r="Q73" s="69">
        <f>P73/P16*100</f>
        <v>0.87798769019939871</v>
      </c>
      <c r="R73" s="58">
        <f t="shared" si="43"/>
        <v>100</v>
      </c>
      <c r="S73" s="58">
        <f t="shared" si="38"/>
        <v>0.87798769019939871</v>
      </c>
      <c r="T73" s="59">
        <v>0</v>
      </c>
      <c r="U73" s="59">
        <v>0</v>
      </c>
      <c r="V73" s="59">
        <v>23550000</v>
      </c>
      <c r="W73" s="59">
        <v>0</v>
      </c>
      <c r="X73" s="59">
        <v>50100000</v>
      </c>
      <c r="Y73" s="59">
        <v>0</v>
      </c>
      <c r="Z73" s="59"/>
      <c r="AA73" s="59"/>
      <c r="AB73" s="59"/>
      <c r="AC73" s="59"/>
      <c r="AD73" s="59"/>
      <c r="AE73" s="59"/>
      <c r="AF73" s="60">
        <f t="shared" si="53"/>
        <v>50100000</v>
      </c>
      <c r="AG73" s="70">
        <f>SUM(T73:AE73)</f>
        <v>73650000</v>
      </c>
      <c r="AH73" s="61">
        <f t="shared" si="40"/>
        <v>100</v>
      </c>
      <c r="AI73" s="62">
        <f t="shared" si="46"/>
        <v>0</v>
      </c>
      <c r="AJ73" s="58">
        <f t="shared" si="41"/>
        <v>0</v>
      </c>
      <c r="AK73" s="65"/>
    </row>
    <row r="74" spans="1:37" s="142" customFormat="1" ht="30" customHeight="1" x14ac:dyDescent="0.35">
      <c r="A74" s="243" t="s">
        <v>129</v>
      </c>
      <c r="B74" s="244">
        <v>1</v>
      </c>
      <c r="C74" s="245" t="s">
        <v>47</v>
      </c>
      <c r="D74" s="246">
        <v>12</v>
      </c>
      <c r="E74" s="245" t="s">
        <v>44</v>
      </c>
      <c r="F74" s="245">
        <v>17</v>
      </c>
      <c r="G74" s="268"/>
      <c r="H74" s="257"/>
      <c r="I74" s="248"/>
      <c r="J74" s="772" t="s">
        <v>134</v>
      </c>
      <c r="K74" s="772"/>
      <c r="L74" s="772"/>
      <c r="M74" s="772"/>
      <c r="N74" s="772"/>
      <c r="O74" s="773"/>
      <c r="P74" s="249">
        <f>SUM(P75:P77)</f>
        <v>487725000</v>
      </c>
      <c r="Q74" s="250">
        <f>SUM(Q75:Q77)</f>
        <v>5.8142097244059983</v>
      </c>
      <c r="R74" s="255">
        <f t="shared" si="43"/>
        <v>61.043620892921211</v>
      </c>
      <c r="S74" s="250">
        <f t="shared" si="38"/>
        <v>3.5492041420857565</v>
      </c>
      <c r="T74" s="258">
        <f>SUM(T75:T77)</f>
        <v>0</v>
      </c>
      <c r="U74" s="258">
        <f>SUM(U75:U77)</f>
        <v>0</v>
      </c>
      <c r="V74" s="258">
        <f>SUM(V75)</f>
        <v>0</v>
      </c>
      <c r="W74" s="258">
        <f>SUM(W75)</f>
        <v>21100000</v>
      </c>
      <c r="X74" s="258">
        <f>SUM(X75:X77)</f>
        <v>75000000</v>
      </c>
      <c r="Y74" s="258">
        <f>SUM(Y75)</f>
        <v>85000000</v>
      </c>
      <c r="Z74" s="258">
        <f t="shared" ref="Z74:AE74" si="54">SUM(Z75)</f>
        <v>0</v>
      </c>
      <c r="AA74" s="258">
        <f t="shared" si="54"/>
        <v>0</v>
      </c>
      <c r="AB74" s="258">
        <f t="shared" si="54"/>
        <v>0</v>
      </c>
      <c r="AC74" s="258">
        <f t="shared" si="54"/>
        <v>0</v>
      </c>
      <c r="AD74" s="258">
        <f t="shared" si="54"/>
        <v>0</v>
      </c>
      <c r="AE74" s="258">
        <f t="shared" si="54"/>
        <v>0</v>
      </c>
      <c r="AF74" s="258">
        <f>SUM(AF75:AF77)</f>
        <v>297725000</v>
      </c>
      <c r="AG74" s="259">
        <f>SUM(AG75:AG77)</f>
        <v>297725000</v>
      </c>
      <c r="AH74" s="253">
        <f t="shared" si="40"/>
        <v>61.043620892921211</v>
      </c>
      <c r="AI74" s="254">
        <f t="shared" si="46"/>
        <v>190000000</v>
      </c>
      <c r="AJ74" s="255">
        <f t="shared" si="41"/>
        <v>38.956379107078789</v>
      </c>
      <c r="AK74" s="260"/>
    </row>
    <row r="75" spans="1:37" s="142" customFormat="1" ht="18" customHeight="1" x14ac:dyDescent="0.35">
      <c r="A75" s="53">
        <v>1</v>
      </c>
      <c r="B75" s="54">
        <f t="shared" ref="B75:F77" si="55">B74</f>
        <v>1</v>
      </c>
      <c r="C75" s="55" t="str">
        <f t="shared" si="55"/>
        <v>02</v>
      </c>
      <c r="D75" s="55">
        <f t="shared" si="55"/>
        <v>12</v>
      </c>
      <c r="E75" s="55" t="str">
        <f t="shared" si="55"/>
        <v>01</v>
      </c>
      <c r="F75" s="55">
        <f t="shared" si="55"/>
        <v>17</v>
      </c>
      <c r="G75" s="44" t="s">
        <v>73</v>
      </c>
      <c r="H75" s="147"/>
      <c r="I75" s="137"/>
      <c r="J75" s="137" t="s">
        <v>74</v>
      </c>
      <c r="K75" s="721" t="s">
        <v>165</v>
      </c>
      <c r="L75" s="721"/>
      <c r="M75" s="721"/>
      <c r="N75" s="721"/>
      <c r="O75" s="722"/>
      <c r="P75" s="148">
        <v>321100000</v>
      </c>
      <c r="Q75" s="149">
        <f>P75/P16*100</f>
        <v>3.8278594341212071</v>
      </c>
      <c r="R75" s="58">
        <f t="shared" si="43"/>
        <v>56.399875428215509</v>
      </c>
      <c r="S75" s="58">
        <f t="shared" si="38"/>
        <v>2.158907952411556</v>
      </c>
      <c r="T75" s="59">
        <v>0</v>
      </c>
      <c r="U75" s="59">
        <v>0</v>
      </c>
      <c r="V75" s="59">
        <v>0</v>
      </c>
      <c r="W75" s="59">
        <v>21100000</v>
      </c>
      <c r="X75" s="59">
        <v>75000000</v>
      </c>
      <c r="Y75" s="59">
        <v>85000000</v>
      </c>
      <c r="Z75" s="59"/>
      <c r="AA75" s="59"/>
      <c r="AB75" s="59"/>
      <c r="AC75" s="59"/>
      <c r="AD75" s="59"/>
      <c r="AE75" s="59"/>
      <c r="AF75" s="60">
        <f t="shared" ref="AF75:AF77" si="56">SUM(W75:Y75)</f>
        <v>181100000</v>
      </c>
      <c r="AG75" s="70">
        <f>SUM(T75:AE75)</f>
        <v>181100000</v>
      </c>
      <c r="AH75" s="61">
        <f t="shared" si="40"/>
        <v>56.399875428215509</v>
      </c>
      <c r="AI75" s="62">
        <f t="shared" si="46"/>
        <v>140000000</v>
      </c>
      <c r="AJ75" s="58">
        <f t="shared" si="41"/>
        <v>43.600124571784491</v>
      </c>
      <c r="AK75" s="150"/>
    </row>
    <row r="76" spans="1:37" s="142" customFormat="1" ht="18" customHeight="1" x14ac:dyDescent="0.35">
      <c r="A76" s="53">
        <v>2</v>
      </c>
      <c r="B76" s="54">
        <f t="shared" si="55"/>
        <v>1</v>
      </c>
      <c r="C76" s="55" t="str">
        <f t="shared" si="55"/>
        <v>02</v>
      </c>
      <c r="D76" s="55">
        <f t="shared" si="55"/>
        <v>12</v>
      </c>
      <c r="E76" s="55" t="str">
        <f t="shared" si="55"/>
        <v>01</v>
      </c>
      <c r="F76" s="55">
        <f t="shared" si="55"/>
        <v>17</v>
      </c>
      <c r="G76" s="44" t="s">
        <v>106</v>
      </c>
      <c r="H76" s="147"/>
      <c r="I76" s="137"/>
      <c r="J76" s="137" t="s">
        <v>74</v>
      </c>
      <c r="K76" s="721" t="s">
        <v>166</v>
      </c>
      <c r="L76" s="721"/>
      <c r="M76" s="721"/>
      <c r="N76" s="721"/>
      <c r="O76" s="722"/>
      <c r="P76" s="148">
        <v>92975000</v>
      </c>
      <c r="Q76" s="149">
        <f>P76/P16*100</f>
        <v>1.1083626000853917</v>
      </c>
      <c r="R76" s="58">
        <f t="shared" si="43"/>
        <v>100</v>
      </c>
      <c r="S76" s="58">
        <f t="shared" si="38"/>
        <v>1.1083626000853917</v>
      </c>
      <c r="T76" s="59">
        <v>0</v>
      </c>
      <c r="U76" s="59">
        <v>0</v>
      </c>
      <c r="V76" s="59">
        <v>0</v>
      </c>
      <c r="W76" s="59">
        <v>92975000</v>
      </c>
      <c r="X76" s="59">
        <v>0</v>
      </c>
      <c r="Y76" s="59">
        <v>0</v>
      </c>
      <c r="Z76" s="59"/>
      <c r="AA76" s="59"/>
      <c r="AB76" s="59"/>
      <c r="AC76" s="59"/>
      <c r="AD76" s="59"/>
      <c r="AE76" s="59"/>
      <c r="AF76" s="60">
        <f t="shared" si="56"/>
        <v>92975000</v>
      </c>
      <c r="AG76" s="70">
        <f>SUM(T76:AE76)</f>
        <v>92975000</v>
      </c>
      <c r="AH76" s="61">
        <f t="shared" si="40"/>
        <v>100</v>
      </c>
      <c r="AI76" s="62">
        <f t="shared" si="46"/>
        <v>0</v>
      </c>
      <c r="AJ76" s="58">
        <f t="shared" si="41"/>
        <v>0</v>
      </c>
      <c r="AK76" s="150"/>
    </row>
    <row r="77" spans="1:37" s="142" customFormat="1" ht="18" customHeight="1" x14ac:dyDescent="0.35">
      <c r="A77" s="53">
        <v>3</v>
      </c>
      <c r="B77" s="54">
        <f t="shared" si="55"/>
        <v>1</v>
      </c>
      <c r="C77" s="55" t="str">
        <f t="shared" si="55"/>
        <v>02</v>
      </c>
      <c r="D77" s="55">
        <f t="shared" si="55"/>
        <v>12</v>
      </c>
      <c r="E77" s="55" t="str">
        <f t="shared" si="55"/>
        <v>01</v>
      </c>
      <c r="F77" s="55">
        <f t="shared" si="55"/>
        <v>17</v>
      </c>
      <c r="G77" s="44" t="s">
        <v>114</v>
      </c>
      <c r="H77" s="147"/>
      <c r="I77" s="137"/>
      <c r="J77" s="137" t="s">
        <v>74</v>
      </c>
      <c r="K77" s="721" t="s">
        <v>167</v>
      </c>
      <c r="L77" s="721"/>
      <c r="M77" s="721"/>
      <c r="N77" s="721"/>
      <c r="O77" s="722"/>
      <c r="P77" s="148">
        <v>73650000</v>
      </c>
      <c r="Q77" s="149">
        <f>P77/P16*100</f>
        <v>0.87798769019939871</v>
      </c>
      <c r="R77" s="58">
        <f t="shared" si="43"/>
        <v>32.111337406653092</v>
      </c>
      <c r="S77" s="58">
        <f t="shared" si="38"/>
        <v>0.28193358958880899</v>
      </c>
      <c r="T77" s="59">
        <v>0</v>
      </c>
      <c r="U77" s="59">
        <v>0</v>
      </c>
      <c r="V77" s="59">
        <v>0</v>
      </c>
      <c r="W77" s="59">
        <v>23650000</v>
      </c>
      <c r="X77" s="59">
        <v>0</v>
      </c>
      <c r="Y77" s="59">
        <v>0</v>
      </c>
      <c r="Z77" s="59"/>
      <c r="AA77" s="59"/>
      <c r="AB77" s="59"/>
      <c r="AC77" s="59"/>
      <c r="AD77" s="59"/>
      <c r="AE77" s="59"/>
      <c r="AF77" s="60">
        <f t="shared" si="56"/>
        <v>23650000</v>
      </c>
      <c r="AG77" s="70">
        <f>SUM(T77:AE77)</f>
        <v>23650000</v>
      </c>
      <c r="AH77" s="61">
        <f t="shared" si="40"/>
        <v>32.111337406653092</v>
      </c>
      <c r="AI77" s="62">
        <f t="shared" si="46"/>
        <v>50000000</v>
      </c>
      <c r="AJ77" s="58">
        <f t="shared" si="41"/>
        <v>67.888662593346922</v>
      </c>
      <c r="AK77" s="150"/>
    </row>
    <row r="78" spans="1:37" s="142" customFormat="1" ht="30" customHeight="1" x14ac:dyDescent="0.35">
      <c r="A78" s="243" t="s">
        <v>133</v>
      </c>
      <c r="B78" s="244">
        <v>1</v>
      </c>
      <c r="C78" s="245" t="s">
        <v>47</v>
      </c>
      <c r="D78" s="246">
        <v>12</v>
      </c>
      <c r="E78" s="245" t="s">
        <v>44</v>
      </c>
      <c r="F78" s="245">
        <v>18</v>
      </c>
      <c r="G78" s="268"/>
      <c r="H78" s="257"/>
      <c r="I78" s="248"/>
      <c r="J78" s="772" t="s">
        <v>136</v>
      </c>
      <c r="K78" s="772"/>
      <c r="L78" s="772"/>
      <c r="M78" s="772"/>
      <c r="N78" s="772"/>
      <c r="O78" s="773"/>
      <c r="P78" s="270">
        <f>SUM(P79:P81)</f>
        <v>226480000</v>
      </c>
      <c r="Q78" s="250">
        <f>SUM(Q79:Q81)</f>
        <v>2.6998866541257271</v>
      </c>
      <c r="R78" s="255">
        <f t="shared" si="43"/>
        <v>89.884316495937838</v>
      </c>
      <c r="S78" s="250">
        <f t="shared" si="38"/>
        <v>2.4267746652259552</v>
      </c>
      <c r="T78" s="258">
        <f>SUM(T79:T81)</f>
        <v>0</v>
      </c>
      <c r="U78" s="258">
        <f>SUM(U79:U81)</f>
        <v>0</v>
      </c>
      <c r="V78" s="258">
        <f t="shared" ref="V78:Z78" si="57">SUM(V79:V81)</f>
        <v>4710000</v>
      </c>
      <c r="W78" s="258">
        <f t="shared" si="57"/>
        <v>53380000</v>
      </c>
      <c r="X78" s="258">
        <f t="shared" si="57"/>
        <v>47500000</v>
      </c>
      <c r="Y78" s="258">
        <f t="shared" si="57"/>
        <v>97980000</v>
      </c>
      <c r="Z78" s="258">
        <f t="shared" si="57"/>
        <v>0</v>
      </c>
      <c r="AA78" s="258">
        <f>SUM(AA79:AA79)</f>
        <v>0</v>
      </c>
      <c r="AB78" s="258">
        <f>SUM(AB79:AB79)</f>
        <v>0</v>
      </c>
      <c r="AC78" s="258">
        <f>SUM(AC79:AC79)</f>
        <v>0</v>
      </c>
      <c r="AD78" s="258">
        <f>SUM(AD79:AD79)</f>
        <v>0</v>
      </c>
      <c r="AE78" s="258">
        <f>SUM(AE79:AE81)</f>
        <v>0</v>
      </c>
      <c r="AF78" s="258">
        <f>SUM(AF79:AF81)</f>
        <v>198860000</v>
      </c>
      <c r="AG78" s="259">
        <f>SUM(AG79:AG81)</f>
        <v>203570000</v>
      </c>
      <c r="AH78" s="253">
        <f t="shared" si="40"/>
        <v>89.884316495937838</v>
      </c>
      <c r="AI78" s="254">
        <f t="shared" si="46"/>
        <v>22910000</v>
      </c>
      <c r="AJ78" s="255">
        <f t="shared" si="41"/>
        <v>10.115683504062169</v>
      </c>
      <c r="AK78" s="260"/>
    </row>
    <row r="79" spans="1:37" s="64" customFormat="1" ht="18" customHeight="1" x14ac:dyDescent="0.35">
      <c r="A79" s="68">
        <v>2</v>
      </c>
      <c r="B79" s="54">
        <v>1</v>
      </c>
      <c r="C79" s="55" t="s">
        <v>47</v>
      </c>
      <c r="D79" s="55">
        <v>12</v>
      </c>
      <c r="E79" s="55" t="s">
        <v>44</v>
      </c>
      <c r="F79" s="55">
        <v>18</v>
      </c>
      <c r="G79" s="44" t="s">
        <v>47</v>
      </c>
      <c r="H79" s="56"/>
      <c r="I79" s="57"/>
      <c r="J79" s="57" t="s">
        <v>74</v>
      </c>
      <c r="K79" s="721" t="s">
        <v>137</v>
      </c>
      <c r="L79" s="721"/>
      <c r="M79" s="721"/>
      <c r="N79" s="721"/>
      <c r="O79" s="722"/>
      <c r="P79" s="145">
        <v>41100000</v>
      </c>
      <c r="Q79" s="69">
        <f>P79/P16*100</f>
        <v>0.48995647070190479</v>
      </c>
      <c r="R79" s="58">
        <f t="shared" si="43"/>
        <v>100</v>
      </c>
      <c r="S79" s="58">
        <f t="shared" si="38"/>
        <v>0.48995647070190479</v>
      </c>
      <c r="T79" s="59">
        <v>0</v>
      </c>
      <c r="U79" s="59">
        <v>0</v>
      </c>
      <c r="V79" s="59">
        <v>0</v>
      </c>
      <c r="W79" s="59">
        <v>0</v>
      </c>
      <c r="X79" s="59">
        <v>41100000</v>
      </c>
      <c r="Y79" s="59">
        <v>0</v>
      </c>
      <c r="Z79" s="59"/>
      <c r="AA79" s="59"/>
      <c r="AB79" s="59"/>
      <c r="AC79" s="59"/>
      <c r="AD79" s="59"/>
      <c r="AE79" s="59"/>
      <c r="AF79" s="60">
        <f t="shared" ref="AF79:AF81" si="58">SUM(W79:Y79)</f>
        <v>41100000</v>
      </c>
      <c r="AG79" s="70">
        <f t="shared" ref="AG79:AG81" si="59">SUM(T79:AE79)</f>
        <v>41100000</v>
      </c>
      <c r="AH79" s="61">
        <f t="shared" si="40"/>
        <v>100</v>
      </c>
      <c r="AI79" s="62">
        <f t="shared" si="46"/>
        <v>0</v>
      </c>
      <c r="AJ79" s="58">
        <f t="shared" si="41"/>
        <v>0</v>
      </c>
      <c r="AK79" s="65"/>
    </row>
    <row r="80" spans="1:37" s="64" customFormat="1" ht="18" customHeight="1" x14ac:dyDescent="0.35">
      <c r="A80" s="68">
        <v>5</v>
      </c>
      <c r="B80" s="54">
        <v>1</v>
      </c>
      <c r="C80" s="55" t="s">
        <v>47</v>
      </c>
      <c r="D80" s="55">
        <v>12</v>
      </c>
      <c r="E80" s="55" t="s">
        <v>44</v>
      </c>
      <c r="F80" s="55">
        <v>18</v>
      </c>
      <c r="G80" s="44" t="s">
        <v>56</v>
      </c>
      <c r="H80" s="56"/>
      <c r="I80" s="57"/>
      <c r="J80" s="57" t="s">
        <v>74</v>
      </c>
      <c r="K80" s="721" t="s">
        <v>138</v>
      </c>
      <c r="L80" s="721"/>
      <c r="M80" s="721"/>
      <c r="N80" s="721"/>
      <c r="O80" s="722"/>
      <c r="P80" s="145">
        <v>147180000</v>
      </c>
      <c r="Q80" s="69">
        <f>P80/P16*100</f>
        <v>1.754544850557332</v>
      </c>
      <c r="R80" s="58">
        <f t="shared" si="43"/>
        <v>84.434026362277478</v>
      </c>
      <c r="S80" s="58">
        <f t="shared" si="38"/>
        <v>1.4814328616575596</v>
      </c>
      <c r="T80" s="59">
        <v>0</v>
      </c>
      <c r="U80" s="59">
        <v>0</v>
      </c>
      <c r="V80" s="59">
        <v>4710000</v>
      </c>
      <c r="W80" s="59">
        <v>53380000</v>
      </c>
      <c r="X80" s="59">
        <v>6400000</v>
      </c>
      <c r="Y80" s="59">
        <v>59780000</v>
      </c>
      <c r="Z80" s="59"/>
      <c r="AA80" s="59"/>
      <c r="AB80" s="59"/>
      <c r="AC80" s="59"/>
      <c r="AD80" s="59"/>
      <c r="AE80" s="59"/>
      <c r="AF80" s="60">
        <f t="shared" si="58"/>
        <v>119560000</v>
      </c>
      <c r="AG80" s="70">
        <f t="shared" si="59"/>
        <v>124270000</v>
      </c>
      <c r="AH80" s="61">
        <f t="shared" si="40"/>
        <v>84.434026362277478</v>
      </c>
      <c r="AI80" s="62">
        <f t="shared" si="46"/>
        <v>22910000</v>
      </c>
      <c r="AJ80" s="58">
        <f t="shared" si="41"/>
        <v>15.565973637722516</v>
      </c>
      <c r="AK80" s="65"/>
    </row>
    <row r="81" spans="1:37" s="64" customFormat="1" ht="18" customHeight="1" x14ac:dyDescent="0.35">
      <c r="A81" s="68">
        <v>6</v>
      </c>
      <c r="B81" s="54">
        <v>1</v>
      </c>
      <c r="C81" s="55" t="s">
        <v>47</v>
      </c>
      <c r="D81" s="55">
        <v>12</v>
      </c>
      <c r="E81" s="55" t="s">
        <v>44</v>
      </c>
      <c r="F81" s="55">
        <v>18</v>
      </c>
      <c r="G81" s="44" t="s">
        <v>58</v>
      </c>
      <c r="H81" s="56"/>
      <c r="I81" s="57"/>
      <c r="J81" s="57" t="s">
        <v>74</v>
      </c>
      <c r="K81" s="721" t="s">
        <v>139</v>
      </c>
      <c r="L81" s="721"/>
      <c r="M81" s="721"/>
      <c r="N81" s="721"/>
      <c r="O81" s="722"/>
      <c r="P81" s="145">
        <v>38200000</v>
      </c>
      <c r="Q81" s="69">
        <f>P81/P16*100</f>
        <v>0.45538533286649063</v>
      </c>
      <c r="R81" s="58">
        <f t="shared" si="43"/>
        <v>100</v>
      </c>
      <c r="S81" s="58">
        <f t="shared" si="38"/>
        <v>0.45538533286649063</v>
      </c>
      <c r="T81" s="59">
        <v>0</v>
      </c>
      <c r="U81" s="59">
        <v>0</v>
      </c>
      <c r="V81" s="59">
        <v>0</v>
      </c>
      <c r="W81" s="59">
        <v>0</v>
      </c>
      <c r="X81" s="59">
        <v>0</v>
      </c>
      <c r="Y81" s="59">
        <v>38200000</v>
      </c>
      <c r="Z81" s="59"/>
      <c r="AA81" s="59"/>
      <c r="AB81" s="59"/>
      <c r="AC81" s="59"/>
      <c r="AD81" s="59"/>
      <c r="AE81" s="59"/>
      <c r="AF81" s="60">
        <f t="shared" si="58"/>
        <v>38200000</v>
      </c>
      <c r="AG81" s="70">
        <f t="shared" si="59"/>
        <v>38200000</v>
      </c>
      <c r="AH81" s="61">
        <f t="shared" si="40"/>
        <v>100</v>
      </c>
      <c r="AI81" s="62">
        <f t="shared" si="46"/>
        <v>0</v>
      </c>
      <c r="AJ81" s="58">
        <f t="shared" si="41"/>
        <v>0</v>
      </c>
      <c r="AK81" s="65"/>
    </row>
    <row r="82" spans="1:37" s="142" customFormat="1" ht="30" customHeight="1" x14ac:dyDescent="0.35">
      <c r="A82" s="243" t="s">
        <v>135</v>
      </c>
      <c r="B82" s="244">
        <v>1</v>
      </c>
      <c r="C82" s="245" t="s">
        <v>47</v>
      </c>
      <c r="D82" s="246">
        <v>12</v>
      </c>
      <c r="E82" s="245" t="s">
        <v>44</v>
      </c>
      <c r="F82" s="245">
        <v>19</v>
      </c>
      <c r="G82" s="268"/>
      <c r="H82" s="257"/>
      <c r="I82" s="248"/>
      <c r="J82" s="772" t="s">
        <v>140</v>
      </c>
      <c r="K82" s="772"/>
      <c r="L82" s="772"/>
      <c r="M82" s="772"/>
      <c r="N82" s="772"/>
      <c r="O82" s="773"/>
      <c r="P82" s="249">
        <f>SUM(P83:P85)</f>
        <v>98700000</v>
      </c>
      <c r="Q82" s="250">
        <f>SUM(Q83:Q85)</f>
        <v>1.1766107946053042</v>
      </c>
      <c r="R82" s="250">
        <f>AG82/P82*100</f>
        <v>69.237082066869306</v>
      </c>
      <c r="S82" s="250">
        <f>Q82*R82/100</f>
        <v>0.81465098146851744</v>
      </c>
      <c r="T82" s="258">
        <f>SUM(T83:T85)</f>
        <v>0</v>
      </c>
      <c r="U82" s="258">
        <f>SUM(U83:U85)</f>
        <v>0</v>
      </c>
      <c r="V82" s="258">
        <f t="shared" ref="V82:AE82" si="60">SUM(V83:V85)</f>
        <v>0</v>
      </c>
      <c r="W82" s="258">
        <f t="shared" si="60"/>
        <v>27301000</v>
      </c>
      <c r="X82" s="258">
        <f t="shared" si="60"/>
        <v>20518000</v>
      </c>
      <c r="Y82" s="258">
        <f t="shared" si="60"/>
        <v>20518000</v>
      </c>
      <c r="Z82" s="258">
        <f t="shared" si="60"/>
        <v>0</v>
      </c>
      <c r="AA82" s="258">
        <f t="shared" si="60"/>
        <v>0</v>
      </c>
      <c r="AB82" s="258">
        <f t="shared" si="60"/>
        <v>0</v>
      </c>
      <c r="AC82" s="258">
        <f t="shared" si="60"/>
        <v>0</v>
      </c>
      <c r="AD82" s="258">
        <f t="shared" si="60"/>
        <v>0</v>
      </c>
      <c r="AE82" s="258">
        <f t="shared" si="60"/>
        <v>0</v>
      </c>
      <c r="AF82" s="258">
        <f>SUM(AF83:AF85)</f>
        <v>68337000</v>
      </c>
      <c r="AG82" s="259">
        <f>SUM(AG83:AG85)</f>
        <v>68337000</v>
      </c>
      <c r="AH82" s="253">
        <f>AG82/P82*100</f>
        <v>69.237082066869306</v>
      </c>
      <c r="AI82" s="254">
        <f>P82-AG82</f>
        <v>30363000</v>
      </c>
      <c r="AJ82" s="255">
        <f t="shared" si="41"/>
        <v>30.762917933130701</v>
      </c>
      <c r="AK82" s="260"/>
    </row>
    <row r="83" spans="1:37" s="142" customFormat="1" ht="30" customHeight="1" x14ac:dyDescent="0.35">
      <c r="A83" s="53">
        <v>1</v>
      </c>
      <c r="B83" s="54">
        <f t="shared" ref="B83:F85" si="61">B82</f>
        <v>1</v>
      </c>
      <c r="C83" s="55" t="str">
        <f t="shared" si="61"/>
        <v>02</v>
      </c>
      <c r="D83" s="55">
        <f t="shared" si="61"/>
        <v>12</v>
      </c>
      <c r="E83" s="55" t="str">
        <f t="shared" si="61"/>
        <v>01</v>
      </c>
      <c r="F83" s="55">
        <f t="shared" si="61"/>
        <v>19</v>
      </c>
      <c r="G83" s="44" t="s">
        <v>44</v>
      </c>
      <c r="H83" s="147"/>
      <c r="I83" s="137"/>
      <c r="J83" s="137" t="s">
        <v>74</v>
      </c>
      <c r="K83" s="721" t="s">
        <v>141</v>
      </c>
      <c r="L83" s="721"/>
      <c r="M83" s="721"/>
      <c r="N83" s="721"/>
      <c r="O83" s="722"/>
      <c r="P83" s="148">
        <v>42900000</v>
      </c>
      <c r="Q83" s="149">
        <f>P83/P16*100</f>
        <v>0.51141441832388601</v>
      </c>
      <c r="R83" s="58">
        <f>AG83/P83*100</f>
        <v>61.727272727272734</v>
      </c>
      <c r="S83" s="58">
        <f>Q83*R83/100</f>
        <v>0.31568217276538058</v>
      </c>
      <c r="T83" s="59">
        <v>0</v>
      </c>
      <c r="U83" s="59">
        <v>0</v>
      </c>
      <c r="V83" s="59">
        <v>0</v>
      </c>
      <c r="W83" s="59">
        <v>13349000</v>
      </c>
      <c r="X83" s="59">
        <v>6566000</v>
      </c>
      <c r="Y83" s="59">
        <v>6566000</v>
      </c>
      <c r="Z83" s="59"/>
      <c r="AA83" s="59"/>
      <c r="AB83" s="59"/>
      <c r="AC83" s="59"/>
      <c r="AD83" s="59"/>
      <c r="AE83" s="59"/>
      <c r="AF83" s="60">
        <f t="shared" ref="AF83:AF85" si="62">SUM(W83:Y83)</f>
        <v>26481000</v>
      </c>
      <c r="AG83" s="70">
        <f>SUM(T83:AE83)</f>
        <v>26481000</v>
      </c>
      <c r="AH83" s="61">
        <f>AG83/P83*100</f>
        <v>61.727272727272734</v>
      </c>
      <c r="AI83" s="62">
        <f>P83-AG83</f>
        <v>16419000</v>
      </c>
      <c r="AJ83" s="58">
        <f t="shared" si="41"/>
        <v>38.272727272727273</v>
      </c>
      <c r="AK83" s="150"/>
    </row>
    <row r="84" spans="1:37" s="142" customFormat="1" ht="30" customHeight="1" x14ac:dyDescent="0.35">
      <c r="A84" s="53">
        <v>2</v>
      </c>
      <c r="B84" s="54">
        <f t="shared" si="61"/>
        <v>1</v>
      </c>
      <c r="C84" s="55" t="str">
        <f t="shared" si="61"/>
        <v>02</v>
      </c>
      <c r="D84" s="55">
        <f t="shared" si="61"/>
        <v>12</v>
      </c>
      <c r="E84" s="55" t="str">
        <f t="shared" si="61"/>
        <v>01</v>
      </c>
      <c r="F84" s="55">
        <f t="shared" si="61"/>
        <v>19</v>
      </c>
      <c r="G84" s="44" t="s">
        <v>52</v>
      </c>
      <c r="H84" s="147"/>
      <c r="I84" s="137"/>
      <c r="J84" s="137" t="s">
        <v>74</v>
      </c>
      <c r="K84" s="721" t="s">
        <v>142</v>
      </c>
      <c r="L84" s="721"/>
      <c r="M84" s="721"/>
      <c r="N84" s="721"/>
      <c r="O84" s="722"/>
      <c r="P84" s="148">
        <v>27900000</v>
      </c>
      <c r="Q84" s="149">
        <f>P84/P16*100</f>
        <v>0.33259818814070907</v>
      </c>
      <c r="R84" s="58">
        <f>AG84/P84*100</f>
        <v>75.010752688172047</v>
      </c>
      <c r="S84" s="58">
        <f>Q84*R84/100</f>
        <v>0.24948440435156846</v>
      </c>
      <c r="T84" s="59">
        <v>0</v>
      </c>
      <c r="U84" s="59">
        <v>0</v>
      </c>
      <c r="V84" s="59">
        <v>0</v>
      </c>
      <c r="W84" s="59">
        <v>6976000</v>
      </c>
      <c r="X84" s="59">
        <v>6976000</v>
      </c>
      <c r="Y84" s="59">
        <v>6976000</v>
      </c>
      <c r="Z84" s="59"/>
      <c r="AA84" s="59"/>
      <c r="AB84" s="59"/>
      <c r="AC84" s="59"/>
      <c r="AD84" s="59"/>
      <c r="AE84" s="59"/>
      <c r="AF84" s="60">
        <f t="shared" si="62"/>
        <v>20928000</v>
      </c>
      <c r="AG84" s="70">
        <f>SUM(T84:AE84)</f>
        <v>20928000</v>
      </c>
      <c r="AH84" s="61">
        <f>AG84/P84*100</f>
        <v>75.010752688172047</v>
      </c>
      <c r="AI84" s="62">
        <f>P84-AG84</f>
        <v>6972000</v>
      </c>
      <c r="AJ84" s="58">
        <f t="shared" si="41"/>
        <v>24.989247311827956</v>
      </c>
      <c r="AK84" s="150"/>
    </row>
    <row r="85" spans="1:37" s="142" customFormat="1" ht="30" customHeight="1" x14ac:dyDescent="0.35">
      <c r="A85" s="53">
        <v>3</v>
      </c>
      <c r="B85" s="54">
        <f t="shared" si="61"/>
        <v>1</v>
      </c>
      <c r="C85" s="55" t="str">
        <f t="shared" si="61"/>
        <v>02</v>
      </c>
      <c r="D85" s="55">
        <f t="shared" si="61"/>
        <v>12</v>
      </c>
      <c r="E85" s="55" t="str">
        <f t="shared" si="61"/>
        <v>01</v>
      </c>
      <c r="F85" s="55">
        <f t="shared" si="61"/>
        <v>19</v>
      </c>
      <c r="G85" s="44" t="s">
        <v>54</v>
      </c>
      <c r="H85" s="147"/>
      <c r="I85" s="137"/>
      <c r="J85" s="137" t="s">
        <v>74</v>
      </c>
      <c r="K85" s="721" t="s">
        <v>143</v>
      </c>
      <c r="L85" s="721"/>
      <c r="M85" s="721"/>
      <c r="N85" s="721"/>
      <c r="O85" s="722"/>
      <c r="P85" s="148">
        <v>27900000</v>
      </c>
      <c r="Q85" s="149">
        <f>P85/P16*100</f>
        <v>0.33259818814070907</v>
      </c>
      <c r="R85" s="58">
        <f>AG85/P85*100</f>
        <v>75.010752688172047</v>
      </c>
      <c r="S85" s="58">
        <f>Q85*R85/100</f>
        <v>0.24948440435156846</v>
      </c>
      <c r="T85" s="59">
        <v>0</v>
      </c>
      <c r="U85" s="59">
        <v>0</v>
      </c>
      <c r="V85" s="59">
        <v>0</v>
      </c>
      <c r="W85" s="59">
        <v>6976000</v>
      </c>
      <c r="X85" s="59">
        <v>6976000</v>
      </c>
      <c r="Y85" s="59">
        <v>6976000</v>
      </c>
      <c r="Z85" s="59"/>
      <c r="AA85" s="59"/>
      <c r="AB85" s="59"/>
      <c r="AC85" s="59"/>
      <c r="AD85" s="59"/>
      <c r="AE85" s="59"/>
      <c r="AF85" s="60">
        <f t="shared" si="62"/>
        <v>20928000</v>
      </c>
      <c r="AG85" s="70">
        <f>SUM(T85:AE85)</f>
        <v>20928000</v>
      </c>
      <c r="AH85" s="61">
        <f>AG85/P85*100</f>
        <v>75.010752688172047</v>
      </c>
      <c r="AI85" s="62">
        <f>P85-AG85</f>
        <v>6972000</v>
      </c>
      <c r="AJ85" s="58">
        <f t="shared" si="41"/>
        <v>24.989247311827956</v>
      </c>
      <c r="AK85" s="150"/>
    </row>
    <row r="86" spans="1:37" s="94" customFormat="1" ht="4.5" customHeight="1" x14ac:dyDescent="0.35">
      <c r="A86" s="151"/>
      <c r="B86" s="138"/>
      <c r="C86" s="139"/>
      <c r="D86" s="139"/>
      <c r="E86" s="139"/>
      <c r="F86" s="139"/>
      <c r="G86" s="139"/>
      <c r="H86" s="140"/>
      <c r="I86" s="152"/>
      <c r="J86" s="152"/>
      <c r="K86" s="152"/>
      <c r="L86" s="152"/>
      <c r="M86" s="152"/>
      <c r="N86" s="152"/>
      <c r="O86" s="153"/>
      <c r="P86" s="154"/>
      <c r="Q86" s="155"/>
      <c r="R86" s="153"/>
      <c r="S86" s="155"/>
      <c r="T86" s="156"/>
      <c r="U86" s="156"/>
      <c r="V86" s="156"/>
      <c r="W86" s="156"/>
      <c r="X86" s="155"/>
      <c r="Y86" s="155"/>
      <c r="Z86" s="155"/>
      <c r="AA86" s="155"/>
      <c r="AB86" s="155"/>
      <c r="AC86" s="155"/>
      <c r="AD86" s="155"/>
      <c r="AE86" s="155"/>
      <c r="AF86" s="155"/>
      <c r="AG86" s="141"/>
      <c r="AH86" s="155"/>
      <c r="AI86" s="153"/>
      <c r="AJ86" s="155"/>
      <c r="AK86" s="153"/>
    </row>
    <row r="87" spans="1:37" ht="15" customHeight="1" x14ac:dyDescent="0.35">
      <c r="S87" s="7"/>
      <c r="T87" s="158"/>
      <c r="U87" s="158"/>
      <c r="V87" s="158"/>
      <c r="W87" s="158"/>
      <c r="X87" s="7"/>
      <c r="Y87" s="7"/>
      <c r="Z87" s="7"/>
      <c r="AA87" s="7"/>
      <c r="AB87" s="7"/>
      <c r="AC87" s="7"/>
      <c r="AD87" s="7"/>
      <c r="AE87" s="7"/>
      <c r="AF87" s="7"/>
    </row>
    <row r="88" spans="1:37" ht="15" customHeight="1" x14ac:dyDescent="0.35">
      <c r="S88" s="7"/>
      <c r="T88" s="158"/>
      <c r="U88" s="158"/>
      <c r="V88" s="158"/>
      <c r="W88" s="158"/>
      <c r="X88" s="7"/>
      <c r="Y88" s="7"/>
      <c r="Z88" s="7"/>
      <c r="AA88" s="7"/>
      <c r="AB88" s="7"/>
      <c r="AC88" s="7"/>
      <c r="AD88" s="7"/>
      <c r="AE88" s="7"/>
      <c r="AF88" s="7"/>
      <c r="AG88" s="159" t="s">
        <v>176</v>
      </c>
      <c r="AH88" s="159"/>
      <c r="AI88" s="159"/>
      <c r="AJ88" s="159"/>
    </row>
    <row r="89" spans="1:37" ht="15" customHeight="1" x14ac:dyDescent="0.35">
      <c r="S89" s="7"/>
      <c r="T89" s="158"/>
      <c r="U89" s="158"/>
      <c r="V89" s="158"/>
      <c r="W89" s="158"/>
      <c r="X89" s="7"/>
      <c r="Y89" s="7"/>
      <c r="Z89" s="7"/>
      <c r="AA89" s="7"/>
      <c r="AB89" s="7"/>
      <c r="AC89" s="7"/>
      <c r="AD89" s="7"/>
      <c r="AE89" s="7"/>
      <c r="AF89" s="7"/>
      <c r="AG89" s="452" t="s">
        <v>144</v>
      </c>
      <c r="AH89" s="160"/>
      <c r="AI89" s="160"/>
      <c r="AJ89" s="160"/>
    </row>
    <row r="90" spans="1:37" ht="15" customHeight="1" x14ac:dyDescent="0.35">
      <c r="S90" s="7"/>
      <c r="T90" s="158"/>
      <c r="U90" s="158"/>
      <c r="V90" s="158"/>
      <c r="W90" s="158"/>
      <c r="X90" s="7"/>
      <c r="Y90" s="7"/>
      <c r="Z90" s="7"/>
      <c r="AA90" s="7"/>
      <c r="AB90" s="7"/>
      <c r="AC90" s="7"/>
      <c r="AD90" s="7"/>
      <c r="AE90" s="7"/>
      <c r="AF90" s="7"/>
      <c r="AG90" s="161" t="s">
        <v>145</v>
      </c>
      <c r="AH90" s="160"/>
      <c r="AI90" s="160"/>
      <c r="AJ90" s="160"/>
    </row>
    <row r="91" spans="1:37" ht="15" customHeight="1" x14ac:dyDescent="0.35">
      <c r="S91" s="7"/>
      <c r="T91" s="158"/>
      <c r="U91" s="158"/>
      <c r="V91" s="158"/>
      <c r="W91" s="158"/>
      <c r="X91" s="7"/>
      <c r="Y91" s="7"/>
      <c r="Z91" s="7"/>
      <c r="AA91" s="7"/>
      <c r="AB91" s="7"/>
      <c r="AC91" s="7"/>
      <c r="AD91" s="7"/>
      <c r="AE91" s="7"/>
      <c r="AF91" s="7"/>
      <c r="AG91" s="162"/>
      <c r="AH91" s="162"/>
      <c r="AI91" s="450"/>
    </row>
    <row r="92" spans="1:37" ht="15" customHeight="1" x14ac:dyDescent="0.35">
      <c r="S92" s="7"/>
      <c r="T92" s="158"/>
      <c r="U92" s="158"/>
      <c r="V92" s="158"/>
      <c r="W92" s="158"/>
      <c r="X92" s="7"/>
      <c r="Y92" s="7"/>
      <c r="Z92" s="7"/>
      <c r="AA92" s="7"/>
      <c r="AB92" s="7"/>
      <c r="AC92" s="7"/>
      <c r="AD92" s="7"/>
      <c r="AE92" s="7"/>
      <c r="AF92" s="7"/>
      <c r="AG92" s="162"/>
      <c r="AH92" s="162"/>
      <c r="AI92" s="450"/>
    </row>
    <row r="93" spans="1:37" ht="15" customHeight="1" x14ac:dyDescent="0.35">
      <c r="S93" s="7"/>
      <c r="T93" s="158"/>
      <c r="U93" s="158"/>
      <c r="V93" s="158"/>
      <c r="W93" s="158"/>
      <c r="X93" s="7"/>
      <c r="Y93" s="7"/>
      <c r="Z93" s="7"/>
      <c r="AA93" s="7"/>
      <c r="AB93" s="7"/>
      <c r="AC93" s="7"/>
      <c r="AD93" s="7"/>
      <c r="AE93" s="7"/>
      <c r="AF93" s="7"/>
      <c r="AG93" s="162"/>
      <c r="AH93" s="162"/>
      <c r="AI93" s="450"/>
    </row>
    <row r="94" spans="1:37" ht="18.75" customHeight="1" x14ac:dyDescent="0.5">
      <c r="O94" s="735"/>
      <c r="P94" s="735"/>
      <c r="Q94" s="736"/>
      <c r="AG94" s="164" t="s">
        <v>146</v>
      </c>
      <c r="AH94" s="165"/>
      <c r="AI94" s="165"/>
      <c r="AJ94" s="160"/>
    </row>
    <row r="95" spans="1:37" ht="15" customHeight="1" x14ac:dyDescent="0.35">
      <c r="O95" s="737"/>
      <c r="P95" s="737"/>
      <c r="Q95" s="737"/>
      <c r="AG95" s="451" t="s">
        <v>147</v>
      </c>
      <c r="AH95" s="159"/>
      <c r="AI95" s="159"/>
      <c r="AJ95" s="159"/>
    </row>
    <row r="96" spans="1:37" ht="15" customHeight="1" x14ac:dyDescent="0.35">
      <c r="O96" s="737"/>
      <c r="P96" s="737"/>
      <c r="Q96" s="737"/>
      <c r="AG96" s="451" t="s">
        <v>4</v>
      </c>
      <c r="AH96" s="159"/>
      <c r="AI96" s="159"/>
      <c r="AJ96" s="159"/>
    </row>
    <row r="97" spans="2:35" ht="15" customHeight="1" x14ac:dyDescent="0.35">
      <c r="AH97" s="166"/>
      <c r="AI97" s="157"/>
    </row>
    <row r="98" spans="2:35" ht="15" customHeight="1" x14ac:dyDescent="0.35">
      <c r="B98" s="167"/>
      <c r="C98" s="167"/>
      <c r="D98" s="167"/>
      <c r="E98" s="167"/>
      <c r="F98" s="167"/>
      <c r="G98" s="167"/>
      <c r="H98" s="167"/>
      <c r="AI98" s="157"/>
    </row>
    <row r="99" spans="2:35" ht="15" customHeight="1" x14ac:dyDescent="0.35">
      <c r="B99" s="167"/>
      <c r="C99" s="167"/>
      <c r="D99" s="167"/>
      <c r="E99" s="167"/>
      <c r="F99" s="167"/>
      <c r="G99" s="167"/>
      <c r="H99" s="167"/>
    </row>
    <row r="100" spans="2:35" ht="15" customHeight="1" x14ac:dyDescent="0.35"/>
    <row r="101" spans="2:35" ht="15" customHeight="1" x14ac:dyDescent="0.35"/>
    <row r="102" spans="2:35" ht="15" customHeight="1" x14ac:dyDescent="0.35"/>
    <row r="103" spans="2:35" ht="15" customHeight="1" x14ac:dyDescent="0.35"/>
    <row r="104" spans="2:35" ht="15" customHeight="1" x14ac:dyDescent="0.35"/>
    <row r="105" spans="2:35" ht="15" customHeight="1" x14ac:dyDescent="0.35"/>
    <row r="106" spans="2:35" ht="15" customHeight="1" x14ac:dyDescent="0.35"/>
    <row r="107" spans="2:35" ht="15" customHeight="1" x14ac:dyDescent="0.35"/>
    <row r="108" spans="2:35" ht="15" customHeight="1" x14ac:dyDescent="0.35"/>
    <row r="109" spans="2:35" ht="15" customHeight="1" x14ac:dyDescent="0.35"/>
    <row r="110" spans="2:35" ht="15" customHeight="1" x14ac:dyDescent="0.35"/>
    <row r="111" spans="2:35" ht="15" customHeight="1" x14ac:dyDescent="0.35"/>
    <row r="112" spans="2:35" ht="15" customHeight="1" x14ac:dyDescent="0.35"/>
    <row r="113" ht="15" customHeight="1" x14ac:dyDescent="0.35"/>
    <row r="114" ht="15" customHeight="1" x14ac:dyDescent="0.35"/>
    <row r="115" ht="15" customHeight="1" x14ac:dyDescent="0.35"/>
    <row r="116" ht="15" customHeight="1" x14ac:dyDescent="0.35"/>
    <row r="117" ht="15" customHeight="1" x14ac:dyDescent="0.35"/>
    <row r="118" ht="15" customHeight="1" x14ac:dyDescent="0.35"/>
    <row r="119" ht="15" customHeight="1" x14ac:dyDescent="0.35"/>
    <row r="120" ht="15" customHeight="1" x14ac:dyDescent="0.35"/>
  </sheetData>
  <sheetProtection formatColumns="0"/>
  <mergeCells count="102">
    <mergeCell ref="A1:AK1"/>
    <mergeCell ref="A2:AK2"/>
    <mergeCell ref="A3:AK3"/>
    <mergeCell ref="A7:A10"/>
    <mergeCell ref="B7:H10"/>
    <mergeCell ref="I7:O10"/>
    <mergeCell ref="P7:P10"/>
    <mergeCell ref="Q7:Q10"/>
    <mergeCell ref="R7:AE8"/>
    <mergeCell ref="AG7:AG10"/>
    <mergeCell ref="AH7:AH10"/>
    <mergeCell ref="AI7:AI10"/>
    <mergeCell ref="AJ7:AJ10"/>
    <mergeCell ref="AK7:AK10"/>
    <mergeCell ref="R9:R10"/>
    <mergeCell ref="S9:S10"/>
    <mergeCell ref="T9:T10"/>
    <mergeCell ref="U9:U10"/>
    <mergeCell ref="V9:V10"/>
    <mergeCell ref="W9:W10"/>
    <mergeCell ref="AD9:AD10"/>
    <mergeCell ref="AE9:AE10"/>
    <mergeCell ref="AC9:AC10"/>
    <mergeCell ref="B11:H11"/>
    <mergeCell ref="I11:O11"/>
    <mergeCell ref="J14:O14"/>
    <mergeCell ref="K15:O15"/>
    <mergeCell ref="X9:X10"/>
    <mergeCell ref="Y9:Y10"/>
    <mergeCell ref="Z9:Z10"/>
    <mergeCell ref="AA9:AA10"/>
    <mergeCell ref="AB9:AB10"/>
    <mergeCell ref="K23:O23"/>
    <mergeCell ref="K24:O24"/>
    <mergeCell ref="K25:O25"/>
    <mergeCell ref="K26:O26"/>
    <mergeCell ref="K27:O27"/>
    <mergeCell ref="K28:O28"/>
    <mergeCell ref="J17:O17"/>
    <mergeCell ref="J18:O18"/>
    <mergeCell ref="J19:O19"/>
    <mergeCell ref="K20:O20"/>
    <mergeCell ref="K21:O21"/>
    <mergeCell ref="K22:O22"/>
    <mergeCell ref="K36:O36"/>
    <mergeCell ref="K37:O37"/>
    <mergeCell ref="K39:O39"/>
    <mergeCell ref="K40:O40"/>
    <mergeCell ref="K41:O41"/>
    <mergeCell ref="K42:O42"/>
    <mergeCell ref="J29:O29"/>
    <mergeCell ref="K30:O30"/>
    <mergeCell ref="K31:O31"/>
    <mergeCell ref="J32:O32"/>
    <mergeCell ref="K33:O33"/>
    <mergeCell ref="J35:O35"/>
    <mergeCell ref="K49:O49"/>
    <mergeCell ref="K50:O50"/>
    <mergeCell ref="K51:O51"/>
    <mergeCell ref="K52:O52"/>
    <mergeCell ref="K53:O53"/>
    <mergeCell ref="J54:O54"/>
    <mergeCell ref="K43:O43"/>
    <mergeCell ref="K44:O44"/>
    <mergeCell ref="K45:O45"/>
    <mergeCell ref="K46:O46"/>
    <mergeCell ref="J47:O47"/>
    <mergeCell ref="K48:O48"/>
    <mergeCell ref="K61:O61"/>
    <mergeCell ref="K62:O62"/>
    <mergeCell ref="K63:O63"/>
    <mergeCell ref="K64:O64"/>
    <mergeCell ref="K65:O65"/>
    <mergeCell ref="K66:O66"/>
    <mergeCell ref="K55:O55"/>
    <mergeCell ref="K56:O56"/>
    <mergeCell ref="J57:O57"/>
    <mergeCell ref="K58:O58"/>
    <mergeCell ref="K59:O59"/>
    <mergeCell ref="K60:O60"/>
    <mergeCell ref="K73:O73"/>
    <mergeCell ref="J74:O74"/>
    <mergeCell ref="K75:O75"/>
    <mergeCell ref="K76:O76"/>
    <mergeCell ref="K77:O77"/>
    <mergeCell ref="J78:O78"/>
    <mergeCell ref="J67:O67"/>
    <mergeCell ref="K68:O68"/>
    <mergeCell ref="K69:O69"/>
    <mergeCell ref="K70:O70"/>
    <mergeCell ref="J71:O71"/>
    <mergeCell ref="K72:O72"/>
    <mergeCell ref="K85:O85"/>
    <mergeCell ref="O94:Q94"/>
    <mergeCell ref="O95:Q95"/>
    <mergeCell ref="O96:Q96"/>
    <mergeCell ref="K79:O79"/>
    <mergeCell ref="K80:O80"/>
    <mergeCell ref="K81:O81"/>
    <mergeCell ref="J82:O82"/>
    <mergeCell ref="K83:O83"/>
    <mergeCell ref="K84:O84"/>
  </mergeCells>
  <pageMargins left="1" right="0.85" top="0.9055118110236221" bottom="0.27559055118110237" header="0.6692913385826772" footer="0.19685039370078741"/>
  <pageSetup paperSize="256" orientation="portrait" horizontalDpi="4294967294" r:id="rId1"/>
  <rowBreaks count="2" manualBreakCount="2">
    <brk id="46" min="17" max="31" man="1"/>
    <brk id="86" min="17" max="3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9"/>
  <sheetViews>
    <sheetView view="pageBreakPreview" topLeftCell="A7" zoomScale="150" zoomScaleNormal="130" zoomScaleSheetLayoutView="150" workbookViewId="0">
      <selection activeCell="I49" sqref="I49"/>
    </sheetView>
  </sheetViews>
  <sheetFormatPr defaultRowHeight="14.5" x14ac:dyDescent="0.35"/>
  <cols>
    <col min="1" max="1" width="5" style="1" customWidth="1"/>
    <col min="2" max="2" width="2" style="1" customWidth="1"/>
    <col min="3" max="7" width="9.1796875" style="1"/>
    <col min="8" max="8" width="34.453125" style="1" customWidth="1"/>
    <col min="9" max="9" width="20.7265625" style="1" customWidth="1"/>
    <col min="10" max="10" width="19.26953125" style="1" customWidth="1"/>
    <col min="11" max="11" width="10.453125" style="1" customWidth="1"/>
    <col min="12" max="12" width="20.26953125" style="1" customWidth="1"/>
    <col min="13" max="193" width="9.1796875" style="1"/>
    <col min="194" max="194" width="5" style="1" customWidth="1"/>
    <col min="195" max="195" width="2" style="1" customWidth="1"/>
    <col min="196" max="200" width="9.1796875" style="1"/>
    <col min="201" max="201" width="34.453125" style="1" customWidth="1"/>
    <col min="202" max="202" width="20.7265625" style="1" customWidth="1"/>
    <col min="203" max="203" width="19.26953125" style="1" customWidth="1"/>
    <col min="204" max="204" width="10.453125" style="1" customWidth="1"/>
    <col min="205" max="205" width="20.26953125" style="1" customWidth="1"/>
    <col min="206" max="206" width="9.1796875" style="1"/>
    <col min="207" max="207" width="16.81640625" style="1" bestFit="1" customWidth="1"/>
    <col min="208" max="213" width="9.1796875" style="1"/>
    <col min="214" max="214" width="0" style="1" hidden="1" customWidth="1"/>
    <col min="215" max="216" width="9.1796875" style="1"/>
    <col min="217" max="224" width="0" style="1" hidden="1" customWidth="1"/>
    <col min="225" max="449" width="9.1796875" style="1"/>
    <col min="450" max="450" width="5" style="1" customWidth="1"/>
    <col min="451" max="451" width="2" style="1" customWidth="1"/>
    <col min="452" max="456" width="9.1796875" style="1"/>
    <col min="457" max="457" width="34.453125" style="1" customWidth="1"/>
    <col min="458" max="458" width="20.7265625" style="1" customWidth="1"/>
    <col min="459" max="459" width="19.26953125" style="1" customWidth="1"/>
    <col min="460" max="460" width="10.453125" style="1" customWidth="1"/>
    <col min="461" max="461" width="20.26953125" style="1" customWidth="1"/>
    <col min="462" max="462" width="9.1796875" style="1"/>
    <col min="463" max="463" width="16.81640625" style="1" bestFit="1" customWidth="1"/>
    <col min="464" max="469" width="9.1796875" style="1"/>
    <col min="470" max="470" width="0" style="1" hidden="1" customWidth="1"/>
    <col min="471" max="472" width="9.1796875" style="1"/>
    <col min="473" max="480" width="0" style="1" hidden="1" customWidth="1"/>
    <col min="481" max="705" width="9.1796875" style="1"/>
    <col min="706" max="706" width="5" style="1" customWidth="1"/>
    <col min="707" max="707" width="2" style="1" customWidth="1"/>
    <col min="708" max="712" width="9.1796875" style="1"/>
    <col min="713" max="713" width="34.453125" style="1" customWidth="1"/>
    <col min="714" max="714" width="20.7265625" style="1" customWidth="1"/>
    <col min="715" max="715" width="19.26953125" style="1" customWidth="1"/>
    <col min="716" max="716" width="10.453125" style="1" customWidth="1"/>
    <col min="717" max="717" width="20.26953125" style="1" customWidth="1"/>
    <col min="718" max="718" width="9.1796875" style="1"/>
    <col min="719" max="719" width="16.81640625" style="1" bestFit="1" customWidth="1"/>
    <col min="720" max="725" width="9.1796875" style="1"/>
    <col min="726" max="726" width="0" style="1" hidden="1" customWidth="1"/>
    <col min="727" max="728" width="9.1796875" style="1"/>
    <col min="729" max="736" width="0" style="1" hidden="1" customWidth="1"/>
    <col min="737" max="961" width="9.1796875" style="1"/>
    <col min="962" max="962" width="5" style="1" customWidth="1"/>
    <col min="963" max="963" width="2" style="1" customWidth="1"/>
    <col min="964" max="968" width="9.1796875" style="1"/>
    <col min="969" max="969" width="34.453125" style="1" customWidth="1"/>
    <col min="970" max="970" width="20.7265625" style="1" customWidth="1"/>
    <col min="971" max="971" width="19.26953125" style="1" customWidth="1"/>
    <col min="972" max="972" width="10.453125" style="1" customWidth="1"/>
    <col min="973" max="973" width="20.26953125" style="1" customWidth="1"/>
    <col min="974" max="974" width="9.1796875" style="1"/>
    <col min="975" max="975" width="16.81640625" style="1" bestFit="1" customWidth="1"/>
    <col min="976" max="981" width="9.1796875" style="1"/>
    <col min="982" max="982" width="0" style="1" hidden="1" customWidth="1"/>
    <col min="983" max="984" width="9.1796875" style="1"/>
    <col min="985" max="992" width="0" style="1" hidden="1" customWidth="1"/>
    <col min="993" max="1217" width="9.1796875" style="1"/>
    <col min="1218" max="1218" width="5" style="1" customWidth="1"/>
    <col min="1219" max="1219" width="2" style="1" customWidth="1"/>
    <col min="1220" max="1224" width="9.1796875" style="1"/>
    <col min="1225" max="1225" width="34.453125" style="1" customWidth="1"/>
    <col min="1226" max="1226" width="20.7265625" style="1" customWidth="1"/>
    <col min="1227" max="1227" width="19.26953125" style="1" customWidth="1"/>
    <col min="1228" max="1228" width="10.453125" style="1" customWidth="1"/>
    <col min="1229" max="1229" width="20.26953125" style="1" customWidth="1"/>
    <col min="1230" max="1230" width="9.1796875" style="1"/>
    <col min="1231" max="1231" width="16.81640625" style="1" bestFit="1" customWidth="1"/>
    <col min="1232" max="1237" width="9.1796875" style="1"/>
    <col min="1238" max="1238" width="0" style="1" hidden="1" customWidth="1"/>
    <col min="1239" max="1240" width="9.1796875" style="1"/>
    <col min="1241" max="1248" width="0" style="1" hidden="1" customWidth="1"/>
    <col min="1249" max="1473" width="9.1796875" style="1"/>
    <col min="1474" max="1474" width="5" style="1" customWidth="1"/>
    <col min="1475" max="1475" width="2" style="1" customWidth="1"/>
    <col min="1476" max="1480" width="9.1796875" style="1"/>
    <col min="1481" max="1481" width="34.453125" style="1" customWidth="1"/>
    <col min="1482" max="1482" width="20.7265625" style="1" customWidth="1"/>
    <col min="1483" max="1483" width="19.26953125" style="1" customWidth="1"/>
    <col min="1484" max="1484" width="10.453125" style="1" customWidth="1"/>
    <col min="1485" max="1485" width="20.26953125" style="1" customWidth="1"/>
    <col min="1486" max="1486" width="9.1796875" style="1"/>
    <col min="1487" max="1487" width="16.81640625" style="1" bestFit="1" customWidth="1"/>
    <col min="1488" max="1493" width="9.1796875" style="1"/>
    <col min="1494" max="1494" width="0" style="1" hidden="1" customWidth="1"/>
    <col min="1495" max="1496" width="9.1796875" style="1"/>
    <col min="1497" max="1504" width="0" style="1" hidden="1" customWidth="1"/>
    <col min="1505" max="1729" width="9.1796875" style="1"/>
    <col min="1730" max="1730" width="5" style="1" customWidth="1"/>
    <col min="1731" max="1731" width="2" style="1" customWidth="1"/>
    <col min="1732" max="1736" width="9.1796875" style="1"/>
    <col min="1737" max="1737" width="34.453125" style="1" customWidth="1"/>
    <col min="1738" max="1738" width="20.7265625" style="1" customWidth="1"/>
    <col min="1739" max="1739" width="19.26953125" style="1" customWidth="1"/>
    <col min="1740" max="1740" width="10.453125" style="1" customWidth="1"/>
    <col min="1741" max="1741" width="20.26953125" style="1" customWidth="1"/>
    <col min="1742" max="1742" width="9.1796875" style="1"/>
    <col min="1743" max="1743" width="16.81640625" style="1" bestFit="1" customWidth="1"/>
    <col min="1744" max="1749" width="9.1796875" style="1"/>
    <col min="1750" max="1750" width="0" style="1" hidden="1" customWidth="1"/>
    <col min="1751" max="1752" width="9.1796875" style="1"/>
    <col min="1753" max="1760" width="0" style="1" hidden="1" customWidth="1"/>
    <col min="1761" max="1985" width="9.1796875" style="1"/>
    <col min="1986" max="1986" width="5" style="1" customWidth="1"/>
    <col min="1987" max="1987" width="2" style="1" customWidth="1"/>
    <col min="1988" max="1992" width="9.1796875" style="1"/>
    <col min="1993" max="1993" width="34.453125" style="1" customWidth="1"/>
    <col min="1994" max="1994" width="20.7265625" style="1" customWidth="1"/>
    <col min="1995" max="1995" width="19.26953125" style="1" customWidth="1"/>
    <col min="1996" max="1996" width="10.453125" style="1" customWidth="1"/>
    <col min="1997" max="1997" width="20.26953125" style="1" customWidth="1"/>
    <col min="1998" max="1998" width="9.1796875" style="1"/>
    <col min="1999" max="1999" width="16.81640625" style="1" bestFit="1" customWidth="1"/>
    <col min="2000" max="2005" width="9.1796875" style="1"/>
    <col min="2006" max="2006" width="0" style="1" hidden="1" customWidth="1"/>
    <col min="2007" max="2008" width="9.1796875" style="1"/>
    <col min="2009" max="2016" width="0" style="1" hidden="1" customWidth="1"/>
    <col min="2017" max="2241" width="9.1796875" style="1"/>
    <col min="2242" max="2242" width="5" style="1" customWidth="1"/>
    <col min="2243" max="2243" width="2" style="1" customWidth="1"/>
    <col min="2244" max="2248" width="9.1796875" style="1"/>
    <col min="2249" max="2249" width="34.453125" style="1" customWidth="1"/>
    <col min="2250" max="2250" width="20.7265625" style="1" customWidth="1"/>
    <col min="2251" max="2251" width="19.26953125" style="1" customWidth="1"/>
    <col min="2252" max="2252" width="10.453125" style="1" customWidth="1"/>
    <col min="2253" max="2253" width="20.26953125" style="1" customWidth="1"/>
    <col min="2254" max="2254" width="9.1796875" style="1"/>
    <col min="2255" max="2255" width="16.81640625" style="1" bestFit="1" customWidth="1"/>
    <col min="2256" max="2261" width="9.1796875" style="1"/>
    <col min="2262" max="2262" width="0" style="1" hidden="1" customWidth="1"/>
    <col min="2263" max="2264" width="9.1796875" style="1"/>
    <col min="2265" max="2272" width="0" style="1" hidden="1" customWidth="1"/>
    <col min="2273" max="2497" width="9.1796875" style="1"/>
    <col min="2498" max="2498" width="5" style="1" customWidth="1"/>
    <col min="2499" max="2499" width="2" style="1" customWidth="1"/>
    <col min="2500" max="2504" width="9.1796875" style="1"/>
    <col min="2505" max="2505" width="34.453125" style="1" customWidth="1"/>
    <col min="2506" max="2506" width="20.7265625" style="1" customWidth="1"/>
    <col min="2507" max="2507" width="19.26953125" style="1" customWidth="1"/>
    <col min="2508" max="2508" width="10.453125" style="1" customWidth="1"/>
    <col min="2509" max="2509" width="20.26953125" style="1" customWidth="1"/>
    <col min="2510" max="2510" width="9.1796875" style="1"/>
    <col min="2511" max="2511" width="16.81640625" style="1" bestFit="1" customWidth="1"/>
    <col min="2512" max="2517" width="9.1796875" style="1"/>
    <col min="2518" max="2518" width="0" style="1" hidden="1" customWidth="1"/>
    <col min="2519" max="2520" width="9.1796875" style="1"/>
    <col min="2521" max="2528" width="0" style="1" hidden="1" customWidth="1"/>
    <col min="2529" max="2753" width="9.1796875" style="1"/>
    <col min="2754" max="2754" width="5" style="1" customWidth="1"/>
    <col min="2755" max="2755" width="2" style="1" customWidth="1"/>
    <col min="2756" max="2760" width="9.1796875" style="1"/>
    <col min="2761" max="2761" width="34.453125" style="1" customWidth="1"/>
    <col min="2762" max="2762" width="20.7265625" style="1" customWidth="1"/>
    <col min="2763" max="2763" width="19.26953125" style="1" customWidth="1"/>
    <col min="2764" max="2764" width="10.453125" style="1" customWidth="1"/>
    <col min="2765" max="2765" width="20.26953125" style="1" customWidth="1"/>
    <col min="2766" max="2766" width="9.1796875" style="1"/>
    <col min="2767" max="2767" width="16.81640625" style="1" bestFit="1" customWidth="1"/>
    <col min="2768" max="2773" width="9.1796875" style="1"/>
    <col min="2774" max="2774" width="0" style="1" hidden="1" customWidth="1"/>
    <col min="2775" max="2776" width="9.1796875" style="1"/>
    <col min="2777" max="2784" width="0" style="1" hidden="1" customWidth="1"/>
    <col min="2785" max="3009" width="9.1796875" style="1"/>
    <col min="3010" max="3010" width="5" style="1" customWidth="1"/>
    <col min="3011" max="3011" width="2" style="1" customWidth="1"/>
    <col min="3012" max="3016" width="9.1796875" style="1"/>
    <col min="3017" max="3017" width="34.453125" style="1" customWidth="1"/>
    <col min="3018" max="3018" width="20.7265625" style="1" customWidth="1"/>
    <col min="3019" max="3019" width="19.26953125" style="1" customWidth="1"/>
    <col min="3020" max="3020" width="10.453125" style="1" customWidth="1"/>
    <col min="3021" max="3021" width="20.26953125" style="1" customWidth="1"/>
    <col min="3022" max="3022" width="9.1796875" style="1"/>
    <col min="3023" max="3023" width="16.81640625" style="1" bestFit="1" customWidth="1"/>
    <col min="3024" max="3029" width="9.1796875" style="1"/>
    <col min="3030" max="3030" width="0" style="1" hidden="1" customWidth="1"/>
    <col min="3031" max="3032" width="9.1796875" style="1"/>
    <col min="3033" max="3040" width="0" style="1" hidden="1" customWidth="1"/>
    <col min="3041" max="3265" width="9.1796875" style="1"/>
    <col min="3266" max="3266" width="5" style="1" customWidth="1"/>
    <col min="3267" max="3267" width="2" style="1" customWidth="1"/>
    <col min="3268" max="3272" width="9.1796875" style="1"/>
    <col min="3273" max="3273" width="34.453125" style="1" customWidth="1"/>
    <col min="3274" max="3274" width="20.7265625" style="1" customWidth="1"/>
    <col min="3275" max="3275" width="19.26953125" style="1" customWidth="1"/>
    <col min="3276" max="3276" width="10.453125" style="1" customWidth="1"/>
    <col min="3277" max="3277" width="20.26953125" style="1" customWidth="1"/>
    <col min="3278" max="3278" width="9.1796875" style="1"/>
    <col min="3279" max="3279" width="16.81640625" style="1" bestFit="1" customWidth="1"/>
    <col min="3280" max="3285" width="9.1796875" style="1"/>
    <col min="3286" max="3286" width="0" style="1" hidden="1" customWidth="1"/>
    <col min="3287" max="3288" width="9.1796875" style="1"/>
    <col min="3289" max="3296" width="0" style="1" hidden="1" customWidth="1"/>
    <col min="3297" max="3521" width="9.1796875" style="1"/>
    <col min="3522" max="3522" width="5" style="1" customWidth="1"/>
    <col min="3523" max="3523" width="2" style="1" customWidth="1"/>
    <col min="3524" max="3528" width="9.1796875" style="1"/>
    <col min="3529" max="3529" width="34.453125" style="1" customWidth="1"/>
    <col min="3530" max="3530" width="20.7265625" style="1" customWidth="1"/>
    <col min="3531" max="3531" width="19.26953125" style="1" customWidth="1"/>
    <col min="3532" max="3532" width="10.453125" style="1" customWidth="1"/>
    <col min="3533" max="3533" width="20.26953125" style="1" customWidth="1"/>
    <col min="3534" max="3534" width="9.1796875" style="1"/>
    <col min="3535" max="3535" width="16.81640625" style="1" bestFit="1" customWidth="1"/>
    <col min="3536" max="3541" width="9.1796875" style="1"/>
    <col min="3542" max="3542" width="0" style="1" hidden="1" customWidth="1"/>
    <col min="3543" max="3544" width="9.1796875" style="1"/>
    <col min="3545" max="3552" width="0" style="1" hidden="1" customWidth="1"/>
    <col min="3553" max="3777" width="9.1796875" style="1"/>
    <col min="3778" max="3778" width="5" style="1" customWidth="1"/>
    <col min="3779" max="3779" width="2" style="1" customWidth="1"/>
    <col min="3780" max="3784" width="9.1796875" style="1"/>
    <col min="3785" max="3785" width="34.453125" style="1" customWidth="1"/>
    <col min="3786" max="3786" width="20.7265625" style="1" customWidth="1"/>
    <col min="3787" max="3787" width="19.26953125" style="1" customWidth="1"/>
    <col min="3788" max="3788" width="10.453125" style="1" customWidth="1"/>
    <col min="3789" max="3789" width="20.26953125" style="1" customWidth="1"/>
    <col min="3790" max="3790" width="9.1796875" style="1"/>
    <col min="3791" max="3791" width="16.81640625" style="1" bestFit="1" customWidth="1"/>
    <col min="3792" max="3797" width="9.1796875" style="1"/>
    <col min="3798" max="3798" width="0" style="1" hidden="1" customWidth="1"/>
    <col min="3799" max="3800" width="9.1796875" style="1"/>
    <col min="3801" max="3808" width="0" style="1" hidden="1" customWidth="1"/>
    <col min="3809" max="4033" width="9.1796875" style="1"/>
    <col min="4034" max="4034" width="5" style="1" customWidth="1"/>
    <col min="4035" max="4035" width="2" style="1" customWidth="1"/>
    <col min="4036" max="4040" width="9.1796875" style="1"/>
    <col min="4041" max="4041" width="34.453125" style="1" customWidth="1"/>
    <col min="4042" max="4042" width="20.7265625" style="1" customWidth="1"/>
    <col min="4043" max="4043" width="19.26953125" style="1" customWidth="1"/>
    <col min="4044" max="4044" width="10.453125" style="1" customWidth="1"/>
    <col min="4045" max="4045" width="20.26953125" style="1" customWidth="1"/>
    <col min="4046" max="4046" width="9.1796875" style="1"/>
    <col min="4047" max="4047" width="16.81640625" style="1" bestFit="1" customWidth="1"/>
    <col min="4048" max="4053" width="9.1796875" style="1"/>
    <col min="4054" max="4054" width="0" style="1" hidden="1" customWidth="1"/>
    <col min="4055" max="4056" width="9.1796875" style="1"/>
    <col min="4057" max="4064" width="0" style="1" hidden="1" customWidth="1"/>
    <col min="4065" max="4289" width="9.1796875" style="1"/>
    <col min="4290" max="4290" width="5" style="1" customWidth="1"/>
    <col min="4291" max="4291" width="2" style="1" customWidth="1"/>
    <col min="4292" max="4296" width="9.1796875" style="1"/>
    <col min="4297" max="4297" width="34.453125" style="1" customWidth="1"/>
    <col min="4298" max="4298" width="20.7265625" style="1" customWidth="1"/>
    <col min="4299" max="4299" width="19.26953125" style="1" customWidth="1"/>
    <col min="4300" max="4300" width="10.453125" style="1" customWidth="1"/>
    <col min="4301" max="4301" width="20.26953125" style="1" customWidth="1"/>
    <col min="4302" max="4302" width="9.1796875" style="1"/>
    <col min="4303" max="4303" width="16.81640625" style="1" bestFit="1" customWidth="1"/>
    <col min="4304" max="4309" width="9.1796875" style="1"/>
    <col min="4310" max="4310" width="0" style="1" hidden="1" customWidth="1"/>
    <col min="4311" max="4312" width="9.1796875" style="1"/>
    <col min="4313" max="4320" width="0" style="1" hidden="1" customWidth="1"/>
    <col min="4321" max="4545" width="9.1796875" style="1"/>
    <col min="4546" max="4546" width="5" style="1" customWidth="1"/>
    <col min="4547" max="4547" width="2" style="1" customWidth="1"/>
    <col min="4548" max="4552" width="9.1796875" style="1"/>
    <col min="4553" max="4553" width="34.453125" style="1" customWidth="1"/>
    <col min="4554" max="4554" width="20.7265625" style="1" customWidth="1"/>
    <col min="4555" max="4555" width="19.26953125" style="1" customWidth="1"/>
    <col min="4556" max="4556" width="10.453125" style="1" customWidth="1"/>
    <col min="4557" max="4557" width="20.26953125" style="1" customWidth="1"/>
    <col min="4558" max="4558" width="9.1796875" style="1"/>
    <col min="4559" max="4559" width="16.81640625" style="1" bestFit="1" customWidth="1"/>
    <col min="4560" max="4565" width="9.1796875" style="1"/>
    <col min="4566" max="4566" width="0" style="1" hidden="1" customWidth="1"/>
    <col min="4567" max="4568" width="9.1796875" style="1"/>
    <col min="4569" max="4576" width="0" style="1" hidden="1" customWidth="1"/>
    <col min="4577" max="4801" width="9.1796875" style="1"/>
    <col min="4802" max="4802" width="5" style="1" customWidth="1"/>
    <col min="4803" max="4803" width="2" style="1" customWidth="1"/>
    <col min="4804" max="4808" width="9.1796875" style="1"/>
    <col min="4809" max="4809" width="34.453125" style="1" customWidth="1"/>
    <col min="4810" max="4810" width="20.7265625" style="1" customWidth="1"/>
    <col min="4811" max="4811" width="19.26953125" style="1" customWidth="1"/>
    <col min="4812" max="4812" width="10.453125" style="1" customWidth="1"/>
    <col min="4813" max="4813" width="20.26953125" style="1" customWidth="1"/>
    <col min="4814" max="4814" width="9.1796875" style="1"/>
    <col min="4815" max="4815" width="16.81640625" style="1" bestFit="1" customWidth="1"/>
    <col min="4816" max="4821" width="9.1796875" style="1"/>
    <col min="4822" max="4822" width="0" style="1" hidden="1" customWidth="1"/>
    <col min="4823" max="4824" width="9.1796875" style="1"/>
    <col min="4825" max="4832" width="0" style="1" hidden="1" customWidth="1"/>
    <col min="4833" max="5057" width="9.1796875" style="1"/>
    <col min="5058" max="5058" width="5" style="1" customWidth="1"/>
    <col min="5059" max="5059" width="2" style="1" customWidth="1"/>
    <col min="5060" max="5064" width="9.1796875" style="1"/>
    <col min="5065" max="5065" width="34.453125" style="1" customWidth="1"/>
    <col min="5066" max="5066" width="20.7265625" style="1" customWidth="1"/>
    <col min="5067" max="5067" width="19.26953125" style="1" customWidth="1"/>
    <col min="5068" max="5068" width="10.453125" style="1" customWidth="1"/>
    <col min="5069" max="5069" width="20.26953125" style="1" customWidth="1"/>
    <col min="5070" max="5070" width="9.1796875" style="1"/>
    <col min="5071" max="5071" width="16.81640625" style="1" bestFit="1" customWidth="1"/>
    <col min="5072" max="5077" width="9.1796875" style="1"/>
    <col min="5078" max="5078" width="0" style="1" hidden="1" customWidth="1"/>
    <col min="5079" max="5080" width="9.1796875" style="1"/>
    <col min="5081" max="5088" width="0" style="1" hidden="1" customWidth="1"/>
    <col min="5089" max="5313" width="9.1796875" style="1"/>
    <col min="5314" max="5314" width="5" style="1" customWidth="1"/>
    <col min="5315" max="5315" width="2" style="1" customWidth="1"/>
    <col min="5316" max="5320" width="9.1796875" style="1"/>
    <col min="5321" max="5321" width="34.453125" style="1" customWidth="1"/>
    <col min="5322" max="5322" width="20.7265625" style="1" customWidth="1"/>
    <col min="5323" max="5323" width="19.26953125" style="1" customWidth="1"/>
    <col min="5324" max="5324" width="10.453125" style="1" customWidth="1"/>
    <col min="5325" max="5325" width="20.26953125" style="1" customWidth="1"/>
    <col min="5326" max="5326" width="9.1796875" style="1"/>
    <col min="5327" max="5327" width="16.81640625" style="1" bestFit="1" customWidth="1"/>
    <col min="5328" max="5333" width="9.1796875" style="1"/>
    <col min="5334" max="5334" width="0" style="1" hidden="1" customWidth="1"/>
    <col min="5335" max="5336" width="9.1796875" style="1"/>
    <col min="5337" max="5344" width="0" style="1" hidden="1" customWidth="1"/>
    <col min="5345" max="5569" width="9.1796875" style="1"/>
    <col min="5570" max="5570" width="5" style="1" customWidth="1"/>
    <col min="5571" max="5571" width="2" style="1" customWidth="1"/>
    <col min="5572" max="5576" width="9.1796875" style="1"/>
    <col min="5577" max="5577" width="34.453125" style="1" customWidth="1"/>
    <col min="5578" max="5578" width="20.7265625" style="1" customWidth="1"/>
    <col min="5579" max="5579" width="19.26953125" style="1" customWidth="1"/>
    <col min="5580" max="5580" width="10.453125" style="1" customWidth="1"/>
    <col min="5581" max="5581" width="20.26953125" style="1" customWidth="1"/>
    <col min="5582" max="5582" width="9.1796875" style="1"/>
    <col min="5583" max="5583" width="16.81640625" style="1" bestFit="1" customWidth="1"/>
    <col min="5584" max="5589" width="9.1796875" style="1"/>
    <col min="5590" max="5590" width="0" style="1" hidden="1" customWidth="1"/>
    <col min="5591" max="5592" width="9.1796875" style="1"/>
    <col min="5593" max="5600" width="0" style="1" hidden="1" customWidth="1"/>
    <col min="5601" max="5825" width="9.1796875" style="1"/>
    <col min="5826" max="5826" width="5" style="1" customWidth="1"/>
    <col min="5827" max="5827" width="2" style="1" customWidth="1"/>
    <col min="5828" max="5832" width="9.1796875" style="1"/>
    <col min="5833" max="5833" width="34.453125" style="1" customWidth="1"/>
    <col min="5834" max="5834" width="20.7265625" style="1" customWidth="1"/>
    <col min="5835" max="5835" width="19.26953125" style="1" customWidth="1"/>
    <col min="5836" max="5836" width="10.453125" style="1" customWidth="1"/>
    <col min="5837" max="5837" width="20.26953125" style="1" customWidth="1"/>
    <col min="5838" max="5838" width="9.1796875" style="1"/>
    <col min="5839" max="5839" width="16.81640625" style="1" bestFit="1" customWidth="1"/>
    <col min="5840" max="5845" width="9.1796875" style="1"/>
    <col min="5846" max="5846" width="0" style="1" hidden="1" customWidth="1"/>
    <col min="5847" max="5848" width="9.1796875" style="1"/>
    <col min="5849" max="5856" width="0" style="1" hidden="1" customWidth="1"/>
    <col min="5857" max="6081" width="9.1796875" style="1"/>
    <col min="6082" max="6082" width="5" style="1" customWidth="1"/>
    <col min="6083" max="6083" width="2" style="1" customWidth="1"/>
    <col min="6084" max="6088" width="9.1796875" style="1"/>
    <col min="6089" max="6089" width="34.453125" style="1" customWidth="1"/>
    <col min="6090" max="6090" width="20.7265625" style="1" customWidth="1"/>
    <col min="6091" max="6091" width="19.26953125" style="1" customWidth="1"/>
    <col min="6092" max="6092" width="10.453125" style="1" customWidth="1"/>
    <col min="6093" max="6093" width="20.26953125" style="1" customWidth="1"/>
    <col min="6094" max="6094" width="9.1796875" style="1"/>
    <col min="6095" max="6095" width="16.81640625" style="1" bestFit="1" customWidth="1"/>
    <col min="6096" max="6101" width="9.1796875" style="1"/>
    <col min="6102" max="6102" width="0" style="1" hidden="1" customWidth="1"/>
    <col min="6103" max="6104" width="9.1796875" style="1"/>
    <col min="6105" max="6112" width="0" style="1" hidden="1" customWidth="1"/>
    <col min="6113" max="6337" width="9.1796875" style="1"/>
    <col min="6338" max="6338" width="5" style="1" customWidth="1"/>
    <col min="6339" max="6339" width="2" style="1" customWidth="1"/>
    <col min="6340" max="6344" width="9.1796875" style="1"/>
    <col min="6345" max="6345" width="34.453125" style="1" customWidth="1"/>
    <col min="6346" max="6346" width="20.7265625" style="1" customWidth="1"/>
    <col min="6347" max="6347" width="19.26953125" style="1" customWidth="1"/>
    <col min="6348" max="6348" width="10.453125" style="1" customWidth="1"/>
    <col min="6349" max="6349" width="20.26953125" style="1" customWidth="1"/>
    <col min="6350" max="6350" width="9.1796875" style="1"/>
    <col min="6351" max="6351" width="16.81640625" style="1" bestFit="1" customWidth="1"/>
    <col min="6352" max="6357" width="9.1796875" style="1"/>
    <col min="6358" max="6358" width="0" style="1" hidden="1" customWidth="1"/>
    <col min="6359" max="6360" width="9.1796875" style="1"/>
    <col min="6361" max="6368" width="0" style="1" hidden="1" customWidth="1"/>
    <col min="6369" max="6593" width="9.1796875" style="1"/>
    <col min="6594" max="6594" width="5" style="1" customWidth="1"/>
    <col min="6595" max="6595" width="2" style="1" customWidth="1"/>
    <col min="6596" max="6600" width="9.1796875" style="1"/>
    <col min="6601" max="6601" width="34.453125" style="1" customWidth="1"/>
    <col min="6602" max="6602" width="20.7265625" style="1" customWidth="1"/>
    <col min="6603" max="6603" width="19.26953125" style="1" customWidth="1"/>
    <col min="6604" max="6604" width="10.453125" style="1" customWidth="1"/>
    <col min="6605" max="6605" width="20.26953125" style="1" customWidth="1"/>
    <col min="6606" max="6606" width="9.1796875" style="1"/>
    <col min="6607" max="6607" width="16.81640625" style="1" bestFit="1" customWidth="1"/>
    <col min="6608" max="6613" width="9.1796875" style="1"/>
    <col min="6614" max="6614" width="0" style="1" hidden="1" customWidth="1"/>
    <col min="6615" max="6616" width="9.1796875" style="1"/>
    <col min="6617" max="6624" width="0" style="1" hidden="1" customWidth="1"/>
    <col min="6625" max="6849" width="9.1796875" style="1"/>
    <col min="6850" max="6850" width="5" style="1" customWidth="1"/>
    <col min="6851" max="6851" width="2" style="1" customWidth="1"/>
    <col min="6852" max="6856" width="9.1796875" style="1"/>
    <col min="6857" max="6857" width="34.453125" style="1" customWidth="1"/>
    <col min="6858" max="6858" width="20.7265625" style="1" customWidth="1"/>
    <col min="6859" max="6859" width="19.26953125" style="1" customWidth="1"/>
    <col min="6860" max="6860" width="10.453125" style="1" customWidth="1"/>
    <col min="6861" max="6861" width="20.26953125" style="1" customWidth="1"/>
    <col min="6862" max="6862" width="9.1796875" style="1"/>
    <col min="6863" max="6863" width="16.81640625" style="1" bestFit="1" customWidth="1"/>
    <col min="6864" max="6869" width="9.1796875" style="1"/>
    <col min="6870" max="6870" width="0" style="1" hidden="1" customWidth="1"/>
    <col min="6871" max="6872" width="9.1796875" style="1"/>
    <col min="6873" max="6880" width="0" style="1" hidden="1" customWidth="1"/>
    <col min="6881" max="7105" width="9.1796875" style="1"/>
    <col min="7106" max="7106" width="5" style="1" customWidth="1"/>
    <col min="7107" max="7107" width="2" style="1" customWidth="1"/>
    <col min="7108" max="7112" width="9.1796875" style="1"/>
    <col min="7113" max="7113" width="34.453125" style="1" customWidth="1"/>
    <col min="7114" max="7114" width="20.7265625" style="1" customWidth="1"/>
    <col min="7115" max="7115" width="19.26953125" style="1" customWidth="1"/>
    <col min="7116" max="7116" width="10.453125" style="1" customWidth="1"/>
    <col min="7117" max="7117" width="20.26953125" style="1" customWidth="1"/>
    <col min="7118" max="7118" width="9.1796875" style="1"/>
    <col min="7119" max="7119" width="16.81640625" style="1" bestFit="1" customWidth="1"/>
    <col min="7120" max="7125" width="9.1796875" style="1"/>
    <col min="7126" max="7126" width="0" style="1" hidden="1" customWidth="1"/>
    <col min="7127" max="7128" width="9.1796875" style="1"/>
    <col min="7129" max="7136" width="0" style="1" hidden="1" customWidth="1"/>
    <col min="7137" max="7361" width="9.1796875" style="1"/>
    <col min="7362" max="7362" width="5" style="1" customWidth="1"/>
    <col min="7363" max="7363" width="2" style="1" customWidth="1"/>
    <col min="7364" max="7368" width="9.1796875" style="1"/>
    <col min="7369" max="7369" width="34.453125" style="1" customWidth="1"/>
    <col min="7370" max="7370" width="20.7265625" style="1" customWidth="1"/>
    <col min="7371" max="7371" width="19.26953125" style="1" customWidth="1"/>
    <col min="7372" max="7372" width="10.453125" style="1" customWidth="1"/>
    <col min="7373" max="7373" width="20.26953125" style="1" customWidth="1"/>
    <col min="7374" max="7374" width="9.1796875" style="1"/>
    <col min="7375" max="7375" width="16.81640625" style="1" bestFit="1" customWidth="1"/>
    <col min="7376" max="7381" width="9.1796875" style="1"/>
    <col min="7382" max="7382" width="0" style="1" hidden="1" customWidth="1"/>
    <col min="7383" max="7384" width="9.1796875" style="1"/>
    <col min="7385" max="7392" width="0" style="1" hidden="1" customWidth="1"/>
    <col min="7393" max="7617" width="9.1796875" style="1"/>
    <col min="7618" max="7618" width="5" style="1" customWidth="1"/>
    <col min="7619" max="7619" width="2" style="1" customWidth="1"/>
    <col min="7620" max="7624" width="9.1796875" style="1"/>
    <col min="7625" max="7625" width="34.453125" style="1" customWidth="1"/>
    <col min="7626" max="7626" width="20.7265625" style="1" customWidth="1"/>
    <col min="7627" max="7627" width="19.26953125" style="1" customWidth="1"/>
    <col min="7628" max="7628" width="10.453125" style="1" customWidth="1"/>
    <col min="7629" max="7629" width="20.26953125" style="1" customWidth="1"/>
    <col min="7630" max="7630" width="9.1796875" style="1"/>
    <col min="7631" max="7631" width="16.81640625" style="1" bestFit="1" customWidth="1"/>
    <col min="7632" max="7637" width="9.1796875" style="1"/>
    <col min="7638" max="7638" width="0" style="1" hidden="1" customWidth="1"/>
    <col min="7639" max="7640" width="9.1796875" style="1"/>
    <col min="7641" max="7648" width="0" style="1" hidden="1" customWidth="1"/>
    <col min="7649" max="7873" width="9.1796875" style="1"/>
    <col min="7874" max="7874" width="5" style="1" customWidth="1"/>
    <col min="7875" max="7875" width="2" style="1" customWidth="1"/>
    <col min="7876" max="7880" width="9.1796875" style="1"/>
    <col min="7881" max="7881" width="34.453125" style="1" customWidth="1"/>
    <col min="7882" max="7882" width="20.7265625" style="1" customWidth="1"/>
    <col min="7883" max="7883" width="19.26953125" style="1" customWidth="1"/>
    <col min="7884" max="7884" width="10.453125" style="1" customWidth="1"/>
    <col min="7885" max="7885" width="20.26953125" style="1" customWidth="1"/>
    <col min="7886" max="7886" width="9.1796875" style="1"/>
    <col min="7887" max="7887" width="16.81640625" style="1" bestFit="1" customWidth="1"/>
    <col min="7888" max="7893" width="9.1796875" style="1"/>
    <col min="7894" max="7894" width="0" style="1" hidden="1" customWidth="1"/>
    <col min="7895" max="7896" width="9.1796875" style="1"/>
    <col min="7897" max="7904" width="0" style="1" hidden="1" customWidth="1"/>
    <col min="7905" max="8129" width="9.1796875" style="1"/>
    <col min="8130" max="8130" width="5" style="1" customWidth="1"/>
    <col min="8131" max="8131" width="2" style="1" customWidth="1"/>
    <col min="8132" max="8136" width="9.1796875" style="1"/>
    <col min="8137" max="8137" width="34.453125" style="1" customWidth="1"/>
    <col min="8138" max="8138" width="20.7265625" style="1" customWidth="1"/>
    <col min="8139" max="8139" width="19.26953125" style="1" customWidth="1"/>
    <col min="8140" max="8140" width="10.453125" style="1" customWidth="1"/>
    <col min="8141" max="8141" width="20.26953125" style="1" customWidth="1"/>
    <col min="8142" max="8142" width="9.1796875" style="1"/>
    <col min="8143" max="8143" width="16.81640625" style="1" bestFit="1" customWidth="1"/>
    <col min="8144" max="8149" width="9.1796875" style="1"/>
    <col min="8150" max="8150" width="0" style="1" hidden="1" customWidth="1"/>
    <col min="8151" max="8152" width="9.1796875" style="1"/>
    <col min="8153" max="8160" width="0" style="1" hidden="1" customWidth="1"/>
    <col min="8161" max="8385" width="9.1796875" style="1"/>
    <col min="8386" max="8386" width="5" style="1" customWidth="1"/>
    <col min="8387" max="8387" width="2" style="1" customWidth="1"/>
    <col min="8388" max="8392" width="9.1796875" style="1"/>
    <col min="8393" max="8393" width="34.453125" style="1" customWidth="1"/>
    <col min="8394" max="8394" width="20.7265625" style="1" customWidth="1"/>
    <col min="8395" max="8395" width="19.26953125" style="1" customWidth="1"/>
    <col min="8396" max="8396" width="10.453125" style="1" customWidth="1"/>
    <col min="8397" max="8397" width="20.26953125" style="1" customWidth="1"/>
    <col min="8398" max="8398" width="9.1796875" style="1"/>
    <col min="8399" max="8399" width="16.81640625" style="1" bestFit="1" customWidth="1"/>
    <col min="8400" max="8405" width="9.1796875" style="1"/>
    <col min="8406" max="8406" width="0" style="1" hidden="1" customWidth="1"/>
    <col min="8407" max="8408" width="9.1796875" style="1"/>
    <col min="8409" max="8416" width="0" style="1" hidden="1" customWidth="1"/>
    <col min="8417" max="8641" width="9.1796875" style="1"/>
    <col min="8642" max="8642" width="5" style="1" customWidth="1"/>
    <col min="8643" max="8643" width="2" style="1" customWidth="1"/>
    <col min="8644" max="8648" width="9.1796875" style="1"/>
    <col min="8649" max="8649" width="34.453125" style="1" customWidth="1"/>
    <col min="8650" max="8650" width="20.7265625" style="1" customWidth="1"/>
    <col min="8651" max="8651" width="19.26953125" style="1" customWidth="1"/>
    <col min="8652" max="8652" width="10.453125" style="1" customWidth="1"/>
    <col min="8653" max="8653" width="20.26953125" style="1" customWidth="1"/>
    <col min="8654" max="8654" width="9.1796875" style="1"/>
    <col min="8655" max="8655" width="16.81640625" style="1" bestFit="1" customWidth="1"/>
    <col min="8656" max="8661" width="9.1796875" style="1"/>
    <col min="8662" max="8662" width="0" style="1" hidden="1" customWidth="1"/>
    <col min="8663" max="8664" width="9.1796875" style="1"/>
    <col min="8665" max="8672" width="0" style="1" hidden="1" customWidth="1"/>
    <col min="8673" max="8897" width="9.1796875" style="1"/>
    <col min="8898" max="8898" width="5" style="1" customWidth="1"/>
    <col min="8899" max="8899" width="2" style="1" customWidth="1"/>
    <col min="8900" max="8904" width="9.1796875" style="1"/>
    <col min="8905" max="8905" width="34.453125" style="1" customWidth="1"/>
    <col min="8906" max="8906" width="20.7265625" style="1" customWidth="1"/>
    <col min="8907" max="8907" width="19.26953125" style="1" customWidth="1"/>
    <col min="8908" max="8908" width="10.453125" style="1" customWidth="1"/>
    <col min="8909" max="8909" width="20.26953125" style="1" customWidth="1"/>
    <col min="8910" max="8910" width="9.1796875" style="1"/>
    <col min="8911" max="8911" width="16.81640625" style="1" bestFit="1" customWidth="1"/>
    <col min="8912" max="8917" width="9.1796875" style="1"/>
    <col min="8918" max="8918" width="0" style="1" hidden="1" customWidth="1"/>
    <col min="8919" max="8920" width="9.1796875" style="1"/>
    <col min="8921" max="8928" width="0" style="1" hidden="1" customWidth="1"/>
    <col min="8929" max="9153" width="9.1796875" style="1"/>
    <col min="9154" max="9154" width="5" style="1" customWidth="1"/>
    <col min="9155" max="9155" width="2" style="1" customWidth="1"/>
    <col min="9156" max="9160" width="9.1796875" style="1"/>
    <col min="9161" max="9161" width="34.453125" style="1" customWidth="1"/>
    <col min="9162" max="9162" width="20.7265625" style="1" customWidth="1"/>
    <col min="9163" max="9163" width="19.26953125" style="1" customWidth="1"/>
    <col min="9164" max="9164" width="10.453125" style="1" customWidth="1"/>
    <col min="9165" max="9165" width="20.26953125" style="1" customWidth="1"/>
    <col min="9166" max="9166" width="9.1796875" style="1"/>
    <col min="9167" max="9167" width="16.81640625" style="1" bestFit="1" customWidth="1"/>
    <col min="9168" max="9173" width="9.1796875" style="1"/>
    <col min="9174" max="9174" width="0" style="1" hidden="1" customWidth="1"/>
    <col min="9175" max="9176" width="9.1796875" style="1"/>
    <col min="9177" max="9184" width="0" style="1" hidden="1" customWidth="1"/>
    <col min="9185" max="9409" width="9.1796875" style="1"/>
    <col min="9410" max="9410" width="5" style="1" customWidth="1"/>
    <col min="9411" max="9411" width="2" style="1" customWidth="1"/>
    <col min="9412" max="9416" width="9.1796875" style="1"/>
    <col min="9417" max="9417" width="34.453125" style="1" customWidth="1"/>
    <col min="9418" max="9418" width="20.7265625" style="1" customWidth="1"/>
    <col min="9419" max="9419" width="19.26953125" style="1" customWidth="1"/>
    <col min="9420" max="9420" width="10.453125" style="1" customWidth="1"/>
    <col min="9421" max="9421" width="20.26953125" style="1" customWidth="1"/>
    <col min="9422" max="9422" width="9.1796875" style="1"/>
    <col min="9423" max="9423" width="16.81640625" style="1" bestFit="1" customWidth="1"/>
    <col min="9424" max="9429" width="9.1796875" style="1"/>
    <col min="9430" max="9430" width="0" style="1" hidden="1" customWidth="1"/>
    <col min="9431" max="9432" width="9.1796875" style="1"/>
    <col min="9433" max="9440" width="0" style="1" hidden="1" customWidth="1"/>
    <col min="9441" max="9665" width="9.1796875" style="1"/>
    <col min="9666" max="9666" width="5" style="1" customWidth="1"/>
    <col min="9667" max="9667" width="2" style="1" customWidth="1"/>
    <col min="9668" max="9672" width="9.1796875" style="1"/>
    <col min="9673" max="9673" width="34.453125" style="1" customWidth="1"/>
    <col min="9674" max="9674" width="20.7265625" style="1" customWidth="1"/>
    <col min="9675" max="9675" width="19.26953125" style="1" customWidth="1"/>
    <col min="9676" max="9676" width="10.453125" style="1" customWidth="1"/>
    <col min="9677" max="9677" width="20.26953125" style="1" customWidth="1"/>
    <col min="9678" max="9678" width="9.1796875" style="1"/>
    <col min="9679" max="9679" width="16.81640625" style="1" bestFit="1" customWidth="1"/>
    <col min="9680" max="9685" width="9.1796875" style="1"/>
    <col min="9686" max="9686" width="0" style="1" hidden="1" customWidth="1"/>
    <col min="9687" max="9688" width="9.1796875" style="1"/>
    <col min="9689" max="9696" width="0" style="1" hidden="1" customWidth="1"/>
    <col min="9697" max="9921" width="9.1796875" style="1"/>
    <col min="9922" max="9922" width="5" style="1" customWidth="1"/>
    <col min="9923" max="9923" width="2" style="1" customWidth="1"/>
    <col min="9924" max="9928" width="9.1796875" style="1"/>
    <col min="9929" max="9929" width="34.453125" style="1" customWidth="1"/>
    <col min="9930" max="9930" width="20.7265625" style="1" customWidth="1"/>
    <col min="9931" max="9931" width="19.26953125" style="1" customWidth="1"/>
    <col min="9932" max="9932" width="10.453125" style="1" customWidth="1"/>
    <col min="9933" max="9933" width="20.26953125" style="1" customWidth="1"/>
    <col min="9934" max="9934" width="9.1796875" style="1"/>
    <col min="9935" max="9935" width="16.81640625" style="1" bestFit="1" customWidth="1"/>
    <col min="9936" max="9941" width="9.1796875" style="1"/>
    <col min="9942" max="9942" width="0" style="1" hidden="1" customWidth="1"/>
    <col min="9943" max="9944" width="9.1796875" style="1"/>
    <col min="9945" max="9952" width="0" style="1" hidden="1" customWidth="1"/>
    <col min="9953" max="10177" width="9.1796875" style="1"/>
    <col min="10178" max="10178" width="5" style="1" customWidth="1"/>
    <col min="10179" max="10179" width="2" style="1" customWidth="1"/>
    <col min="10180" max="10184" width="9.1796875" style="1"/>
    <col min="10185" max="10185" width="34.453125" style="1" customWidth="1"/>
    <col min="10186" max="10186" width="20.7265625" style="1" customWidth="1"/>
    <col min="10187" max="10187" width="19.26953125" style="1" customWidth="1"/>
    <col min="10188" max="10188" width="10.453125" style="1" customWidth="1"/>
    <col min="10189" max="10189" width="20.26953125" style="1" customWidth="1"/>
    <col min="10190" max="10190" width="9.1796875" style="1"/>
    <col min="10191" max="10191" width="16.81640625" style="1" bestFit="1" customWidth="1"/>
    <col min="10192" max="10197" width="9.1796875" style="1"/>
    <col min="10198" max="10198" width="0" style="1" hidden="1" customWidth="1"/>
    <col min="10199" max="10200" width="9.1796875" style="1"/>
    <col min="10201" max="10208" width="0" style="1" hidden="1" customWidth="1"/>
    <col min="10209" max="10433" width="9.1796875" style="1"/>
    <col min="10434" max="10434" width="5" style="1" customWidth="1"/>
    <col min="10435" max="10435" width="2" style="1" customWidth="1"/>
    <col min="10436" max="10440" width="9.1796875" style="1"/>
    <col min="10441" max="10441" width="34.453125" style="1" customWidth="1"/>
    <col min="10442" max="10442" width="20.7265625" style="1" customWidth="1"/>
    <col min="10443" max="10443" width="19.26953125" style="1" customWidth="1"/>
    <col min="10444" max="10444" width="10.453125" style="1" customWidth="1"/>
    <col min="10445" max="10445" width="20.26953125" style="1" customWidth="1"/>
    <col min="10446" max="10446" width="9.1796875" style="1"/>
    <col min="10447" max="10447" width="16.81640625" style="1" bestFit="1" customWidth="1"/>
    <col min="10448" max="10453" width="9.1796875" style="1"/>
    <col min="10454" max="10454" width="0" style="1" hidden="1" customWidth="1"/>
    <col min="10455" max="10456" width="9.1796875" style="1"/>
    <col min="10457" max="10464" width="0" style="1" hidden="1" customWidth="1"/>
    <col min="10465" max="10689" width="9.1796875" style="1"/>
    <col min="10690" max="10690" width="5" style="1" customWidth="1"/>
    <col min="10691" max="10691" width="2" style="1" customWidth="1"/>
    <col min="10692" max="10696" width="9.1796875" style="1"/>
    <col min="10697" max="10697" width="34.453125" style="1" customWidth="1"/>
    <col min="10698" max="10698" width="20.7265625" style="1" customWidth="1"/>
    <col min="10699" max="10699" width="19.26953125" style="1" customWidth="1"/>
    <col min="10700" max="10700" width="10.453125" style="1" customWidth="1"/>
    <col min="10701" max="10701" width="20.26953125" style="1" customWidth="1"/>
    <col min="10702" max="10702" width="9.1796875" style="1"/>
    <col min="10703" max="10703" width="16.81640625" style="1" bestFit="1" customWidth="1"/>
    <col min="10704" max="10709" width="9.1796875" style="1"/>
    <col min="10710" max="10710" width="0" style="1" hidden="1" customWidth="1"/>
    <col min="10711" max="10712" width="9.1796875" style="1"/>
    <col min="10713" max="10720" width="0" style="1" hidden="1" customWidth="1"/>
    <col min="10721" max="10945" width="9.1796875" style="1"/>
    <col min="10946" max="10946" width="5" style="1" customWidth="1"/>
    <col min="10947" max="10947" width="2" style="1" customWidth="1"/>
    <col min="10948" max="10952" width="9.1796875" style="1"/>
    <col min="10953" max="10953" width="34.453125" style="1" customWidth="1"/>
    <col min="10954" max="10954" width="20.7265625" style="1" customWidth="1"/>
    <col min="10955" max="10955" width="19.26953125" style="1" customWidth="1"/>
    <col min="10956" max="10956" width="10.453125" style="1" customWidth="1"/>
    <col min="10957" max="10957" width="20.26953125" style="1" customWidth="1"/>
    <col min="10958" max="10958" width="9.1796875" style="1"/>
    <col min="10959" max="10959" width="16.81640625" style="1" bestFit="1" customWidth="1"/>
    <col min="10960" max="10965" width="9.1796875" style="1"/>
    <col min="10966" max="10966" width="0" style="1" hidden="1" customWidth="1"/>
    <col min="10967" max="10968" width="9.1796875" style="1"/>
    <col min="10969" max="10976" width="0" style="1" hidden="1" customWidth="1"/>
    <col min="10977" max="11201" width="9.1796875" style="1"/>
    <col min="11202" max="11202" width="5" style="1" customWidth="1"/>
    <col min="11203" max="11203" width="2" style="1" customWidth="1"/>
    <col min="11204" max="11208" width="9.1796875" style="1"/>
    <col min="11209" max="11209" width="34.453125" style="1" customWidth="1"/>
    <col min="11210" max="11210" width="20.7265625" style="1" customWidth="1"/>
    <col min="11211" max="11211" width="19.26953125" style="1" customWidth="1"/>
    <col min="11212" max="11212" width="10.453125" style="1" customWidth="1"/>
    <col min="11213" max="11213" width="20.26953125" style="1" customWidth="1"/>
    <col min="11214" max="11214" width="9.1796875" style="1"/>
    <col min="11215" max="11215" width="16.81640625" style="1" bestFit="1" customWidth="1"/>
    <col min="11216" max="11221" width="9.1796875" style="1"/>
    <col min="11222" max="11222" width="0" style="1" hidden="1" customWidth="1"/>
    <col min="11223" max="11224" width="9.1796875" style="1"/>
    <col min="11225" max="11232" width="0" style="1" hidden="1" customWidth="1"/>
    <col min="11233" max="11457" width="9.1796875" style="1"/>
    <col min="11458" max="11458" width="5" style="1" customWidth="1"/>
    <col min="11459" max="11459" width="2" style="1" customWidth="1"/>
    <col min="11460" max="11464" width="9.1796875" style="1"/>
    <col min="11465" max="11465" width="34.453125" style="1" customWidth="1"/>
    <col min="11466" max="11466" width="20.7265625" style="1" customWidth="1"/>
    <col min="11467" max="11467" width="19.26953125" style="1" customWidth="1"/>
    <col min="11468" max="11468" width="10.453125" style="1" customWidth="1"/>
    <col min="11469" max="11469" width="20.26953125" style="1" customWidth="1"/>
    <col min="11470" max="11470" width="9.1796875" style="1"/>
    <col min="11471" max="11471" width="16.81640625" style="1" bestFit="1" customWidth="1"/>
    <col min="11472" max="11477" width="9.1796875" style="1"/>
    <col min="11478" max="11478" width="0" style="1" hidden="1" customWidth="1"/>
    <col min="11479" max="11480" width="9.1796875" style="1"/>
    <col min="11481" max="11488" width="0" style="1" hidden="1" customWidth="1"/>
    <col min="11489" max="11713" width="9.1796875" style="1"/>
    <col min="11714" max="11714" width="5" style="1" customWidth="1"/>
    <col min="11715" max="11715" width="2" style="1" customWidth="1"/>
    <col min="11716" max="11720" width="9.1796875" style="1"/>
    <col min="11721" max="11721" width="34.453125" style="1" customWidth="1"/>
    <col min="11722" max="11722" width="20.7265625" style="1" customWidth="1"/>
    <col min="11723" max="11723" width="19.26953125" style="1" customWidth="1"/>
    <col min="11724" max="11724" width="10.453125" style="1" customWidth="1"/>
    <col min="11725" max="11725" width="20.26953125" style="1" customWidth="1"/>
    <col min="11726" max="11726" width="9.1796875" style="1"/>
    <col min="11727" max="11727" width="16.81640625" style="1" bestFit="1" customWidth="1"/>
    <col min="11728" max="11733" width="9.1796875" style="1"/>
    <col min="11734" max="11734" width="0" style="1" hidden="1" customWidth="1"/>
    <col min="11735" max="11736" width="9.1796875" style="1"/>
    <col min="11737" max="11744" width="0" style="1" hidden="1" customWidth="1"/>
    <col min="11745" max="11969" width="9.1796875" style="1"/>
    <col min="11970" max="11970" width="5" style="1" customWidth="1"/>
    <col min="11971" max="11971" width="2" style="1" customWidth="1"/>
    <col min="11972" max="11976" width="9.1796875" style="1"/>
    <col min="11977" max="11977" width="34.453125" style="1" customWidth="1"/>
    <col min="11978" max="11978" width="20.7265625" style="1" customWidth="1"/>
    <col min="11979" max="11979" width="19.26953125" style="1" customWidth="1"/>
    <col min="11980" max="11980" width="10.453125" style="1" customWidth="1"/>
    <col min="11981" max="11981" width="20.26953125" style="1" customWidth="1"/>
    <col min="11982" max="11982" width="9.1796875" style="1"/>
    <col min="11983" max="11983" width="16.81640625" style="1" bestFit="1" customWidth="1"/>
    <col min="11984" max="11989" width="9.1796875" style="1"/>
    <col min="11990" max="11990" width="0" style="1" hidden="1" customWidth="1"/>
    <col min="11991" max="11992" width="9.1796875" style="1"/>
    <col min="11993" max="12000" width="0" style="1" hidden="1" customWidth="1"/>
    <col min="12001" max="12225" width="9.1796875" style="1"/>
    <col min="12226" max="12226" width="5" style="1" customWidth="1"/>
    <col min="12227" max="12227" width="2" style="1" customWidth="1"/>
    <col min="12228" max="12232" width="9.1796875" style="1"/>
    <col min="12233" max="12233" width="34.453125" style="1" customWidth="1"/>
    <col min="12234" max="12234" width="20.7265625" style="1" customWidth="1"/>
    <col min="12235" max="12235" width="19.26953125" style="1" customWidth="1"/>
    <col min="12236" max="12236" width="10.453125" style="1" customWidth="1"/>
    <col min="12237" max="12237" width="20.26953125" style="1" customWidth="1"/>
    <col min="12238" max="12238" width="9.1796875" style="1"/>
    <col min="12239" max="12239" width="16.81640625" style="1" bestFit="1" customWidth="1"/>
    <col min="12240" max="12245" width="9.1796875" style="1"/>
    <col min="12246" max="12246" width="0" style="1" hidden="1" customWidth="1"/>
    <col min="12247" max="12248" width="9.1796875" style="1"/>
    <col min="12249" max="12256" width="0" style="1" hidden="1" customWidth="1"/>
    <col min="12257" max="12481" width="9.1796875" style="1"/>
    <col min="12482" max="12482" width="5" style="1" customWidth="1"/>
    <col min="12483" max="12483" width="2" style="1" customWidth="1"/>
    <col min="12484" max="12488" width="9.1796875" style="1"/>
    <col min="12489" max="12489" width="34.453125" style="1" customWidth="1"/>
    <col min="12490" max="12490" width="20.7265625" style="1" customWidth="1"/>
    <col min="12491" max="12491" width="19.26953125" style="1" customWidth="1"/>
    <col min="12492" max="12492" width="10.453125" style="1" customWidth="1"/>
    <col min="12493" max="12493" width="20.26953125" style="1" customWidth="1"/>
    <col min="12494" max="12494" width="9.1796875" style="1"/>
    <col min="12495" max="12495" width="16.81640625" style="1" bestFit="1" customWidth="1"/>
    <col min="12496" max="12501" width="9.1796875" style="1"/>
    <col min="12502" max="12502" width="0" style="1" hidden="1" customWidth="1"/>
    <col min="12503" max="12504" width="9.1796875" style="1"/>
    <col min="12505" max="12512" width="0" style="1" hidden="1" customWidth="1"/>
    <col min="12513" max="12737" width="9.1796875" style="1"/>
    <col min="12738" max="12738" width="5" style="1" customWidth="1"/>
    <col min="12739" max="12739" width="2" style="1" customWidth="1"/>
    <col min="12740" max="12744" width="9.1796875" style="1"/>
    <col min="12745" max="12745" width="34.453125" style="1" customWidth="1"/>
    <col min="12746" max="12746" width="20.7265625" style="1" customWidth="1"/>
    <col min="12747" max="12747" width="19.26953125" style="1" customWidth="1"/>
    <col min="12748" max="12748" width="10.453125" style="1" customWidth="1"/>
    <col min="12749" max="12749" width="20.26953125" style="1" customWidth="1"/>
    <col min="12750" max="12750" width="9.1796875" style="1"/>
    <col min="12751" max="12751" width="16.81640625" style="1" bestFit="1" customWidth="1"/>
    <col min="12752" max="12757" width="9.1796875" style="1"/>
    <col min="12758" max="12758" width="0" style="1" hidden="1" customWidth="1"/>
    <col min="12759" max="12760" width="9.1796875" style="1"/>
    <col min="12761" max="12768" width="0" style="1" hidden="1" customWidth="1"/>
    <col min="12769" max="12993" width="9.1796875" style="1"/>
    <col min="12994" max="12994" width="5" style="1" customWidth="1"/>
    <col min="12995" max="12995" width="2" style="1" customWidth="1"/>
    <col min="12996" max="13000" width="9.1796875" style="1"/>
    <col min="13001" max="13001" width="34.453125" style="1" customWidth="1"/>
    <col min="13002" max="13002" width="20.7265625" style="1" customWidth="1"/>
    <col min="13003" max="13003" width="19.26953125" style="1" customWidth="1"/>
    <col min="13004" max="13004" width="10.453125" style="1" customWidth="1"/>
    <col min="13005" max="13005" width="20.26953125" style="1" customWidth="1"/>
    <col min="13006" max="13006" width="9.1796875" style="1"/>
    <col min="13007" max="13007" width="16.81640625" style="1" bestFit="1" customWidth="1"/>
    <col min="13008" max="13013" width="9.1796875" style="1"/>
    <col min="13014" max="13014" width="0" style="1" hidden="1" customWidth="1"/>
    <col min="13015" max="13016" width="9.1796875" style="1"/>
    <col min="13017" max="13024" width="0" style="1" hidden="1" customWidth="1"/>
    <col min="13025" max="13249" width="9.1796875" style="1"/>
    <col min="13250" max="13250" width="5" style="1" customWidth="1"/>
    <col min="13251" max="13251" width="2" style="1" customWidth="1"/>
    <col min="13252" max="13256" width="9.1796875" style="1"/>
    <col min="13257" max="13257" width="34.453125" style="1" customWidth="1"/>
    <col min="13258" max="13258" width="20.7265625" style="1" customWidth="1"/>
    <col min="13259" max="13259" width="19.26953125" style="1" customWidth="1"/>
    <col min="13260" max="13260" width="10.453125" style="1" customWidth="1"/>
    <col min="13261" max="13261" width="20.26953125" style="1" customWidth="1"/>
    <col min="13262" max="13262" width="9.1796875" style="1"/>
    <col min="13263" max="13263" width="16.81640625" style="1" bestFit="1" customWidth="1"/>
    <col min="13264" max="13269" width="9.1796875" style="1"/>
    <col min="13270" max="13270" width="0" style="1" hidden="1" customWidth="1"/>
    <col min="13271" max="13272" width="9.1796875" style="1"/>
    <col min="13273" max="13280" width="0" style="1" hidden="1" customWidth="1"/>
    <col min="13281" max="13505" width="9.1796875" style="1"/>
    <col min="13506" max="13506" width="5" style="1" customWidth="1"/>
    <col min="13507" max="13507" width="2" style="1" customWidth="1"/>
    <col min="13508" max="13512" width="9.1796875" style="1"/>
    <col min="13513" max="13513" width="34.453125" style="1" customWidth="1"/>
    <col min="13514" max="13514" width="20.7265625" style="1" customWidth="1"/>
    <col min="13515" max="13515" width="19.26953125" style="1" customWidth="1"/>
    <col min="13516" max="13516" width="10.453125" style="1" customWidth="1"/>
    <col min="13517" max="13517" width="20.26953125" style="1" customWidth="1"/>
    <col min="13518" max="13518" width="9.1796875" style="1"/>
    <col min="13519" max="13519" width="16.81640625" style="1" bestFit="1" customWidth="1"/>
    <col min="13520" max="13525" width="9.1796875" style="1"/>
    <col min="13526" max="13526" width="0" style="1" hidden="1" customWidth="1"/>
    <col min="13527" max="13528" width="9.1796875" style="1"/>
    <col min="13529" max="13536" width="0" style="1" hidden="1" customWidth="1"/>
    <col min="13537" max="13761" width="9.1796875" style="1"/>
    <col min="13762" max="13762" width="5" style="1" customWidth="1"/>
    <col min="13763" max="13763" width="2" style="1" customWidth="1"/>
    <col min="13764" max="13768" width="9.1796875" style="1"/>
    <col min="13769" max="13769" width="34.453125" style="1" customWidth="1"/>
    <col min="13770" max="13770" width="20.7265625" style="1" customWidth="1"/>
    <col min="13771" max="13771" width="19.26953125" style="1" customWidth="1"/>
    <col min="13772" max="13772" width="10.453125" style="1" customWidth="1"/>
    <col min="13773" max="13773" width="20.26953125" style="1" customWidth="1"/>
    <col min="13774" max="13774" width="9.1796875" style="1"/>
    <col min="13775" max="13775" width="16.81640625" style="1" bestFit="1" customWidth="1"/>
    <col min="13776" max="13781" width="9.1796875" style="1"/>
    <col min="13782" max="13782" width="0" style="1" hidden="1" customWidth="1"/>
    <col min="13783" max="13784" width="9.1796875" style="1"/>
    <col min="13785" max="13792" width="0" style="1" hidden="1" customWidth="1"/>
    <col min="13793" max="14017" width="9.1796875" style="1"/>
    <col min="14018" max="14018" width="5" style="1" customWidth="1"/>
    <col min="14019" max="14019" width="2" style="1" customWidth="1"/>
    <col min="14020" max="14024" width="9.1796875" style="1"/>
    <col min="14025" max="14025" width="34.453125" style="1" customWidth="1"/>
    <col min="14026" max="14026" width="20.7265625" style="1" customWidth="1"/>
    <col min="14027" max="14027" width="19.26953125" style="1" customWidth="1"/>
    <col min="14028" max="14028" width="10.453125" style="1" customWidth="1"/>
    <col min="14029" max="14029" width="20.26953125" style="1" customWidth="1"/>
    <col min="14030" max="14030" width="9.1796875" style="1"/>
    <col min="14031" max="14031" width="16.81640625" style="1" bestFit="1" customWidth="1"/>
    <col min="14032" max="14037" width="9.1796875" style="1"/>
    <col min="14038" max="14038" width="0" style="1" hidden="1" customWidth="1"/>
    <col min="14039" max="14040" width="9.1796875" style="1"/>
    <col min="14041" max="14048" width="0" style="1" hidden="1" customWidth="1"/>
    <col min="14049" max="14273" width="9.1796875" style="1"/>
    <col min="14274" max="14274" width="5" style="1" customWidth="1"/>
    <col min="14275" max="14275" width="2" style="1" customWidth="1"/>
    <col min="14276" max="14280" width="9.1796875" style="1"/>
    <col min="14281" max="14281" width="34.453125" style="1" customWidth="1"/>
    <col min="14282" max="14282" width="20.7265625" style="1" customWidth="1"/>
    <col min="14283" max="14283" width="19.26953125" style="1" customWidth="1"/>
    <col min="14284" max="14284" width="10.453125" style="1" customWidth="1"/>
    <col min="14285" max="14285" width="20.26953125" style="1" customWidth="1"/>
    <col min="14286" max="14286" width="9.1796875" style="1"/>
    <col min="14287" max="14287" width="16.81640625" style="1" bestFit="1" customWidth="1"/>
    <col min="14288" max="14293" width="9.1796875" style="1"/>
    <col min="14294" max="14294" width="0" style="1" hidden="1" customWidth="1"/>
    <col min="14295" max="14296" width="9.1796875" style="1"/>
    <col min="14297" max="14304" width="0" style="1" hidden="1" customWidth="1"/>
    <col min="14305" max="14529" width="9.1796875" style="1"/>
    <col min="14530" max="14530" width="5" style="1" customWidth="1"/>
    <col min="14531" max="14531" width="2" style="1" customWidth="1"/>
    <col min="14532" max="14536" width="9.1796875" style="1"/>
    <col min="14537" max="14537" width="34.453125" style="1" customWidth="1"/>
    <col min="14538" max="14538" width="20.7265625" style="1" customWidth="1"/>
    <col min="14539" max="14539" width="19.26953125" style="1" customWidth="1"/>
    <col min="14540" max="14540" width="10.453125" style="1" customWidth="1"/>
    <col min="14541" max="14541" width="20.26953125" style="1" customWidth="1"/>
    <col min="14542" max="14542" width="9.1796875" style="1"/>
    <col min="14543" max="14543" width="16.81640625" style="1" bestFit="1" customWidth="1"/>
    <col min="14544" max="14549" width="9.1796875" style="1"/>
    <col min="14550" max="14550" width="0" style="1" hidden="1" customWidth="1"/>
    <col min="14551" max="14552" width="9.1796875" style="1"/>
    <col min="14553" max="14560" width="0" style="1" hidden="1" customWidth="1"/>
    <col min="14561" max="14785" width="9.1796875" style="1"/>
    <col min="14786" max="14786" width="5" style="1" customWidth="1"/>
    <col min="14787" max="14787" width="2" style="1" customWidth="1"/>
    <col min="14788" max="14792" width="9.1796875" style="1"/>
    <col min="14793" max="14793" width="34.453125" style="1" customWidth="1"/>
    <col min="14794" max="14794" width="20.7265625" style="1" customWidth="1"/>
    <col min="14795" max="14795" width="19.26953125" style="1" customWidth="1"/>
    <col min="14796" max="14796" width="10.453125" style="1" customWidth="1"/>
    <col min="14797" max="14797" width="20.26953125" style="1" customWidth="1"/>
    <col min="14798" max="14798" width="9.1796875" style="1"/>
    <col min="14799" max="14799" width="16.81640625" style="1" bestFit="1" customWidth="1"/>
    <col min="14800" max="14805" width="9.1796875" style="1"/>
    <col min="14806" max="14806" width="0" style="1" hidden="1" customWidth="1"/>
    <col min="14807" max="14808" width="9.1796875" style="1"/>
    <col min="14809" max="14816" width="0" style="1" hidden="1" customWidth="1"/>
    <col min="14817" max="15041" width="9.1796875" style="1"/>
    <col min="15042" max="15042" width="5" style="1" customWidth="1"/>
    <col min="15043" max="15043" width="2" style="1" customWidth="1"/>
    <col min="15044" max="15048" width="9.1796875" style="1"/>
    <col min="15049" max="15049" width="34.453125" style="1" customWidth="1"/>
    <col min="15050" max="15050" width="20.7265625" style="1" customWidth="1"/>
    <col min="15051" max="15051" width="19.26953125" style="1" customWidth="1"/>
    <col min="15052" max="15052" width="10.453125" style="1" customWidth="1"/>
    <col min="15053" max="15053" width="20.26953125" style="1" customWidth="1"/>
    <col min="15054" max="15054" width="9.1796875" style="1"/>
    <col min="15055" max="15055" width="16.81640625" style="1" bestFit="1" customWidth="1"/>
    <col min="15056" max="15061" width="9.1796875" style="1"/>
    <col min="15062" max="15062" width="0" style="1" hidden="1" customWidth="1"/>
    <col min="15063" max="15064" width="9.1796875" style="1"/>
    <col min="15065" max="15072" width="0" style="1" hidden="1" customWidth="1"/>
    <col min="15073" max="15297" width="9.1796875" style="1"/>
    <col min="15298" max="15298" width="5" style="1" customWidth="1"/>
    <col min="15299" max="15299" width="2" style="1" customWidth="1"/>
    <col min="15300" max="15304" width="9.1796875" style="1"/>
    <col min="15305" max="15305" width="34.453125" style="1" customWidth="1"/>
    <col min="15306" max="15306" width="20.7265625" style="1" customWidth="1"/>
    <col min="15307" max="15307" width="19.26953125" style="1" customWidth="1"/>
    <col min="15308" max="15308" width="10.453125" style="1" customWidth="1"/>
    <col min="15309" max="15309" width="20.26953125" style="1" customWidth="1"/>
    <col min="15310" max="15310" width="9.1796875" style="1"/>
    <col min="15311" max="15311" width="16.81640625" style="1" bestFit="1" customWidth="1"/>
    <col min="15312" max="15317" width="9.1796875" style="1"/>
    <col min="15318" max="15318" width="0" style="1" hidden="1" customWidth="1"/>
    <col min="15319" max="15320" width="9.1796875" style="1"/>
    <col min="15321" max="15328" width="0" style="1" hidden="1" customWidth="1"/>
    <col min="15329" max="15553" width="9.1796875" style="1"/>
    <col min="15554" max="15554" width="5" style="1" customWidth="1"/>
    <col min="15555" max="15555" width="2" style="1" customWidth="1"/>
    <col min="15556" max="15560" width="9.1796875" style="1"/>
    <col min="15561" max="15561" width="34.453125" style="1" customWidth="1"/>
    <col min="15562" max="15562" width="20.7265625" style="1" customWidth="1"/>
    <col min="15563" max="15563" width="19.26953125" style="1" customWidth="1"/>
    <col min="15564" max="15564" width="10.453125" style="1" customWidth="1"/>
    <col min="15565" max="15565" width="20.26953125" style="1" customWidth="1"/>
    <col min="15566" max="15566" width="9.1796875" style="1"/>
    <col min="15567" max="15567" width="16.81640625" style="1" bestFit="1" customWidth="1"/>
    <col min="15568" max="15573" width="9.1796875" style="1"/>
    <col min="15574" max="15574" width="0" style="1" hidden="1" customWidth="1"/>
    <col min="15575" max="15576" width="9.1796875" style="1"/>
    <col min="15577" max="15584" width="0" style="1" hidden="1" customWidth="1"/>
    <col min="15585" max="15809" width="9.1796875" style="1"/>
    <col min="15810" max="15810" width="5" style="1" customWidth="1"/>
    <col min="15811" max="15811" width="2" style="1" customWidth="1"/>
    <col min="15812" max="15816" width="9.1796875" style="1"/>
    <col min="15817" max="15817" width="34.453125" style="1" customWidth="1"/>
    <col min="15818" max="15818" width="20.7265625" style="1" customWidth="1"/>
    <col min="15819" max="15819" width="19.26953125" style="1" customWidth="1"/>
    <col min="15820" max="15820" width="10.453125" style="1" customWidth="1"/>
    <col min="15821" max="15821" width="20.26953125" style="1" customWidth="1"/>
    <col min="15822" max="15822" width="9.1796875" style="1"/>
    <col min="15823" max="15823" width="16.81640625" style="1" bestFit="1" customWidth="1"/>
    <col min="15824" max="15829" width="9.1796875" style="1"/>
    <col min="15830" max="15830" width="0" style="1" hidden="1" customWidth="1"/>
    <col min="15831" max="15832" width="9.1796875" style="1"/>
    <col min="15833" max="15840" width="0" style="1" hidden="1" customWidth="1"/>
    <col min="15841" max="16065" width="9.1796875" style="1"/>
    <col min="16066" max="16066" width="5" style="1" customWidth="1"/>
    <col min="16067" max="16067" width="2" style="1" customWidth="1"/>
    <col min="16068" max="16072" width="9.1796875" style="1"/>
    <col min="16073" max="16073" width="34.453125" style="1" customWidth="1"/>
    <col min="16074" max="16074" width="20.7265625" style="1" customWidth="1"/>
    <col min="16075" max="16075" width="19.26953125" style="1" customWidth="1"/>
    <col min="16076" max="16076" width="10.453125" style="1" customWidth="1"/>
    <col min="16077" max="16077" width="20.26953125" style="1" customWidth="1"/>
    <col min="16078" max="16078" width="9.1796875" style="1"/>
    <col min="16079" max="16079" width="16.81640625" style="1" bestFit="1" customWidth="1"/>
    <col min="16080" max="16085" width="9.1796875" style="1"/>
    <col min="16086" max="16086" width="0" style="1" hidden="1" customWidth="1"/>
    <col min="16087" max="16088" width="9.1796875" style="1"/>
    <col min="16089" max="16096" width="0" style="1" hidden="1" customWidth="1"/>
    <col min="16097" max="16384" width="9.1796875" style="1"/>
  </cols>
  <sheetData>
    <row r="1" spans="1:12" ht="18.5" x14ac:dyDescent="0.45">
      <c r="A1" s="679" t="s">
        <v>148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</row>
    <row r="2" spans="1:12" x14ac:dyDescent="0.35">
      <c r="A2" s="755" t="s">
        <v>149</v>
      </c>
      <c r="B2" s="755"/>
      <c r="C2" s="755"/>
      <c r="D2" s="755"/>
      <c r="E2" s="755"/>
      <c r="F2" s="755"/>
      <c r="G2" s="755"/>
      <c r="H2" s="755"/>
      <c r="I2" s="755"/>
      <c r="J2" s="755"/>
      <c r="K2" s="755"/>
      <c r="L2" s="755"/>
    </row>
    <row r="3" spans="1:12" x14ac:dyDescent="0.35">
      <c r="A3" s="755" t="s">
        <v>0</v>
      </c>
      <c r="B3" s="755"/>
      <c r="C3" s="755"/>
      <c r="D3" s="755"/>
      <c r="E3" s="755"/>
      <c r="F3" s="755"/>
      <c r="G3" s="755"/>
      <c r="H3" s="755"/>
      <c r="I3" s="755"/>
      <c r="J3" s="755"/>
      <c r="K3" s="755"/>
      <c r="L3" s="755"/>
    </row>
    <row r="4" spans="1:12" x14ac:dyDescent="0.35">
      <c r="A4" s="755" t="s">
        <v>219</v>
      </c>
      <c r="B4" s="755"/>
      <c r="C4" s="755"/>
      <c r="D4" s="755"/>
      <c r="E4" s="755"/>
      <c r="F4" s="755"/>
      <c r="G4" s="755"/>
      <c r="H4" s="755"/>
      <c r="I4" s="755"/>
      <c r="J4" s="755"/>
      <c r="K4" s="755"/>
      <c r="L4" s="755"/>
    </row>
    <row r="5" spans="1:12" x14ac:dyDescent="0.35">
      <c r="A5" s="755" t="str">
        <f>'LAPORAN BULANAN ADPEM 2019'!A3:AH3</f>
        <v>S.D BULAN : DESEMBER  2019</v>
      </c>
      <c r="B5" s="755"/>
      <c r="C5" s="755"/>
      <c r="D5" s="755"/>
      <c r="E5" s="755"/>
      <c r="F5" s="755"/>
      <c r="G5" s="755"/>
      <c r="H5" s="755"/>
      <c r="I5" s="755"/>
      <c r="J5" s="755"/>
      <c r="K5" s="755"/>
      <c r="L5" s="755"/>
    </row>
    <row r="6" spans="1:12" ht="7.5" customHeight="1" x14ac:dyDescent="0.35">
      <c r="A6" s="755"/>
      <c r="B6" s="755"/>
      <c r="C6" s="755"/>
      <c r="D6" s="755"/>
      <c r="E6" s="755"/>
      <c r="F6" s="755"/>
      <c r="G6" s="755"/>
      <c r="H6" s="755"/>
      <c r="I6" s="755"/>
      <c r="J6" s="755"/>
      <c r="K6" s="755"/>
      <c r="L6" s="755"/>
    </row>
    <row r="7" spans="1:12" s="169" customFormat="1" x14ac:dyDescent="0.35">
      <c r="A7" s="764" t="s">
        <v>26</v>
      </c>
      <c r="B7" s="766" t="s">
        <v>150</v>
      </c>
      <c r="C7" s="766"/>
      <c r="D7" s="766"/>
      <c r="E7" s="766"/>
      <c r="F7" s="766"/>
      <c r="G7" s="766"/>
      <c r="H7" s="767"/>
      <c r="I7" s="168" t="s">
        <v>151</v>
      </c>
      <c r="J7" s="770" t="s">
        <v>152</v>
      </c>
      <c r="K7" s="764" t="s">
        <v>11</v>
      </c>
      <c r="L7" s="770" t="s">
        <v>33</v>
      </c>
    </row>
    <row r="8" spans="1:12" s="169" customFormat="1" x14ac:dyDescent="0.35">
      <c r="A8" s="765"/>
      <c r="B8" s="768"/>
      <c r="C8" s="768"/>
      <c r="D8" s="768"/>
      <c r="E8" s="768"/>
      <c r="F8" s="768"/>
      <c r="G8" s="768"/>
      <c r="H8" s="769"/>
      <c r="I8" s="170" t="s">
        <v>153</v>
      </c>
      <c r="J8" s="771"/>
      <c r="K8" s="765"/>
      <c r="L8" s="771"/>
    </row>
    <row r="9" spans="1:12" ht="3.75" customHeight="1" x14ac:dyDescent="0.35">
      <c r="A9" s="171"/>
      <c r="B9" s="172"/>
      <c r="C9" s="172"/>
      <c r="D9" s="172"/>
      <c r="E9" s="172"/>
      <c r="F9" s="172"/>
      <c r="G9" s="172"/>
      <c r="H9" s="173"/>
      <c r="I9" s="174"/>
      <c r="J9" s="175"/>
      <c r="K9" s="176"/>
      <c r="L9" s="177"/>
    </row>
    <row r="10" spans="1:12" s="178" customFormat="1" ht="30" customHeight="1" x14ac:dyDescent="0.35">
      <c r="A10" s="272" t="s">
        <v>154</v>
      </c>
      <c r="B10" s="273" t="s">
        <v>2</v>
      </c>
      <c r="C10" s="274"/>
      <c r="D10" s="274"/>
      <c r="E10" s="274"/>
      <c r="F10" s="274"/>
      <c r="G10" s="274"/>
      <c r="H10" s="275"/>
      <c r="I10" s="276">
        <f>'LAPORAN BULANAN ADPEM 2019'!N16</f>
        <v>5220240301</v>
      </c>
      <c r="J10" s="277">
        <f>'LAPORAN BULANAN ADPEM 2019'!AD16</f>
        <v>4520746318</v>
      </c>
      <c r="K10" s="278">
        <f>J10/I10*100</f>
        <v>86.600348975007847</v>
      </c>
      <c r="L10" s="276">
        <f>I10-J10</f>
        <v>699493983</v>
      </c>
    </row>
    <row r="11" spans="1:12" ht="6" customHeight="1" x14ac:dyDescent="0.35">
      <c r="A11" s="271"/>
      <c r="B11" s="179"/>
      <c r="C11" s="172"/>
      <c r="D11" s="172"/>
      <c r="E11" s="172"/>
      <c r="F11" s="172"/>
      <c r="G11" s="172"/>
      <c r="H11" s="173"/>
      <c r="I11" s="174"/>
      <c r="J11" s="180"/>
      <c r="K11" s="181"/>
      <c r="L11" s="174"/>
    </row>
    <row r="12" spans="1:12" ht="30" customHeight="1" x14ac:dyDescent="0.35">
      <c r="A12" s="279" t="s">
        <v>155</v>
      </c>
      <c r="B12" s="280" t="s">
        <v>3</v>
      </c>
      <c r="C12" s="281"/>
      <c r="D12" s="281"/>
      <c r="E12" s="281"/>
      <c r="F12" s="281"/>
      <c r="G12" s="281"/>
      <c r="H12" s="282"/>
      <c r="I12" s="283">
        <f>I13+I23+I27+I34+I41+I49+I54</f>
        <v>3979000000</v>
      </c>
      <c r="J12" s="283">
        <f>J13+J23+J27+J34+J41+J49+J54</f>
        <v>3786121117</v>
      </c>
      <c r="K12" s="284">
        <f>J12/I12*100</f>
        <v>95.152578964563958</v>
      </c>
      <c r="L12" s="283">
        <f>L13+L23+L27+L34+L41+L49+L54</f>
        <v>192878883</v>
      </c>
    </row>
    <row r="13" spans="1:12" s="182" customFormat="1" ht="24" customHeight="1" x14ac:dyDescent="0.35">
      <c r="A13" s="474" t="s">
        <v>18</v>
      </c>
      <c r="B13" s="475" t="str">
        <f>'LAPORAN BULANAN ADPEM 2019'!H34</f>
        <v>PROGRAM PELAYANAN DAN PENINGKATAN KAPASITAS APARATUR</v>
      </c>
      <c r="C13" s="476"/>
      <c r="D13" s="476"/>
      <c r="E13" s="476"/>
      <c r="F13" s="476"/>
      <c r="G13" s="476"/>
      <c r="H13" s="477"/>
      <c r="I13" s="478">
        <f>SUM(I14:I21)</f>
        <v>1963290000</v>
      </c>
      <c r="J13" s="479">
        <f>SUM(J14:J21)</f>
        <v>1909629273</v>
      </c>
      <c r="K13" s="480">
        <f>J13/I13*100</f>
        <v>97.266795684794403</v>
      </c>
      <c r="L13" s="478">
        <f>I13-J13</f>
        <v>53660727</v>
      </c>
    </row>
    <row r="14" spans="1:12" s="182" customFormat="1" hidden="1" x14ac:dyDescent="0.35">
      <c r="A14" s="15">
        <v>1</v>
      </c>
      <c r="B14" s="481"/>
      <c r="C14" s="19" t="str">
        <f>'LAPORAN BULANAN ADPEM 2019'!I35</f>
        <v>Pelayanan Administrasi Perkantoran</v>
      </c>
      <c r="D14" s="19"/>
      <c r="E14" s="19"/>
      <c r="F14" s="19"/>
      <c r="G14" s="19"/>
      <c r="H14" s="20"/>
      <c r="I14" s="482">
        <f>'LAPORAN BULANAN ADPEM 2019'!N35</f>
        <v>863410000</v>
      </c>
      <c r="J14" s="482">
        <f>'LAPORAN BULANAN ADPEM 2019'!AD35</f>
        <v>846664773</v>
      </c>
      <c r="K14" s="483">
        <f>J14/I14*100</f>
        <v>98.060570644305727</v>
      </c>
      <c r="L14" s="482">
        <f t="shared" ref="L14:L21" si="0">I14-J14</f>
        <v>16745227</v>
      </c>
    </row>
    <row r="15" spans="1:12" s="182" customFormat="1" hidden="1" x14ac:dyDescent="0.35">
      <c r="A15" s="15">
        <v>2</v>
      </c>
      <c r="B15" s="481"/>
      <c r="C15" s="19" t="str">
        <f>'LAPORAN BULANAN ADPEM 2019'!I36</f>
        <v>Pengadaan Sarana dan Prasarana Kantor</v>
      </c>
      <c r="D15" s="19"/>
      <c r="E15" s="19"/>
      <c r="F15" s="19"/>
      <c r="G15" s="19"/>
      <c r="H15" s="20"/>
      <c r="I15" s="482">
        <f>'LAPORAN BULANAN ADPEM 2019'!N36</f>
        <v>250000000</v>
      </c>
      <c r="J15" s="482">
        <f>'LAPORAN BULANAN ADPEM 2019'!AD36</f>
        <v>245228800</v>
      </c>
      <c r="K15" s="483">
        <f t="shared" ref="K15:K21" si="1">J15/I15*100</f>
        <v>98.091520000000003</v>
      </c>
      <c r="L15" s="482">
        <f t="shared" si="0"/>
        <v>4771200</v>
      </c>
    </row>
    <row r="16" spans="1:12" s="182" customFormat="1" hidden="1" x14ac:dyDescent="0.35">
      <c r="A16" s="15">
        <v>3</v>
      </c>
      <c r="B16" s="481"/>
      <c r="C16" s="19" t="str">
        <f>'LAPORAN BULANAN ADPEM 2019'!I37</f>
        <v>Pemeliharaan Sarana dan Prasarana Kantor</v>
      </c>
      <c r="D16" s="19"/>
      <c r="E16" s="19"/>
      <c r="F16" s="19"/>
      <c r="G16" s="19"/>
      <c r="H16" s="20"/>
      <c r="I16" s="482">
        <f>'LAPORAN BULANAN ADPEM 2019'!N37</f>
        <v>250000000</v>
      </c>
      <c r="J16" s="482">
        <f>'LAPORAN BULANAN ADPEM 2019'!AD37</f>
        <v>237968200</v>
      </c>
      <c r="K16" s="483">
        <f t="shared" si="1"/>
        <v>95.187280000000001</v>
      </c>
      <c r="L16" s="482">
        <f>I16-J16</f>
        <v>12031800</v>
      </c>
    </row>
    <row r="17" spans="1:12" s="182" customFormat="1" hidden="1" x14ac:dyDescent="0.35">
      <c r="A17" s="15">
        <v>4</v>
      </c>
      <c r="B17" s="481"/>
      <c r="C17" s="19" t="str">
        <f>'LAPORAN BULANAN ADPEM 2019'!I38</f>
        <v xml:space="preserve">Rehabilitasi gedung kantor/rumah dinas/rumah jabatan
</v>
      </c>
      <c r="D17" s="19"/>
      <c r="E17" s="19"/>
      <c r="F17" s="19"/>
      <c r="G17" s="19"/>
      <c r="H17" s="20"/>
      <c r="I17" s="482">
        <f>'LAPORAN BULANAN ADPEM 2019'!N38</f>
        <v>264880000</v>
      </c>
      <c r="J17" s="482">
        <f>'LAPORAN BULANAN ADPEM 2019'!AD38</f>
        <v>246448500</v>
      </c>
      <c r="K17" s="483">
        <f t="shared" si="1"/>
        <v>93.041565992147383</v>
      </c>
      <c r="L17" s="482">
        <f t="shared" si="0"/>
        <v>18431500</v>
      </c>
    </row>
    <row r="18" spans="1:12" s="182" customFormat="1" hidden="1" x14ac:dyDescent="0.35">
      <c r="A18" s="15">
        <v>5</v>
      </c>
      <c r="B18" s="481"/>
      <c r="C18" s="19" t="str">
        <f>'LAPORAN BULANAN ADPEM 2019'!I39</f>
        <v xml:space="preserve">Penyediaan Dokumentasi, Informatika dan Komunikasi OPD
</v>
      </c>
      <c r="D18" s="19"/>
      <c r="E18" s="19"/>
      <c r="F18" s="19"/>
      <c r="G18" s="19"/>
      <c r="H18" s="20"/>
      <c r="I18" s="482">
        <f>'LAPORAN BULANAN ADPEM 2019'!N39</f>
        <v>20000000</v>
      </c>
      <c r="J18" s="482">
        <f>'LAPORAN BULANAN ADPEM 2019'!AD39</f>
        <v>18350000</v>
      </c>
      <c r="K18" s="483">
        <f t="shared" si="1"/>
        <v>91.75</v>
      </c>
      <c r="L18" s="482">
        <f t="shared" si="0"/>
        <v>1650000</v>
      </c>
    </row>
    <row r="19" spans="1:12" s="182" customFormat="1" hidden="1" x14ac:dyDescent="0.35">
      <c r="A19" s="15">
        <v>6</v>
      </c>
      <c r="B19" s="481"/>
      <c r="C19" s="19" t="str">
        <f>'LAPORAN BULANAN ADPEM 2019'!I40</f>
        <v>Pengelolaan Barang Milik Daerah</v>
      </c>
      <c r="D19" s="19"/>
      <c r="E19" s="19"/>
      <c r="F19" s="19"/>
      <c r="G19" s="19"/>
      <c r="H19" s="20"/>
      <c r="I19" s="482">
        <f>'LAPORAN BULANAN ADPEM 2019'!N40</f>
        <v>45000000</v>
      </c>
      <c r="J19" s="482">
        <f>'LAPORAN BULANAN ADPEM 2019'!AD40</f>
        <v>45000000</v>
      </c>
      <c r="K19" s="483">
        <f t="shared" si="1"/>
        <v>100</v>
      </c>
      <c r="L19" s="482">
        <f t="shared" si="0"/>
        <v>0</v>
      </c>
    </row>
    <row r="20" spans="1:12" s="182" customFormat="1" ht="15" hidden="1" customHeight="1" x14ac:dyDescent="0.35">
      <c r="A20" s="15">
        <v>7</v>
      </c>
      <c r="B20" s="481"/>
      <c r="C20" s="19" t="str">
        <f>'LAPORAN BULANAN ADPEM 2019'!I41</f>
        <v>Penyediaan Makanan dan Minuman</v>
      </c>
      <c r="D20" s="484"/>
      <c r="E20" s="484"/>
      <c r="F20" s="484"/>
      <c r="G20" s="484"/>
      <c r="H20" s="485"/>
      <c r="I20" s="482">
        <f>'LAPORAN BULANAN ADPEM 2019'!N41</f>
        <v>30000000</v>
      </c>
      <c r="J20" s="482">
        <f>'LAPORAN BULANAN ADPEM 2019'!AD41</f>
        <v>29999000</v>
      </c>
      <c r="K20" s="483">
        <f t="shared" si="1"/>
        <v>99.99666666666667</v>
      </c>
      <c r="L20" s="482">
        <f t="shared" si="0"/>
        <v>1000</v>
      </c>
    </row>
    <row r="21" spans="1:12" s="182" customFormat="1" hidden="1" x14ac:dyDescent="0.35">
      <c r="A21" s="15">
        <v>8</v>
      </c>
      <c r="B21" s="481"/>
      <c r="C21" s="19" t="str">
        <f>'LAPORAN BULANAN ADPEM 2019'!I42</f>
        <v xml:space="preserve">Rapat-Rapat Kordinasi dan Konsultasi Dalam dan Luar Daerah
</v>
      </c>
      <c r="D21" s="464"/>
      <c r="E21" s="464"/>
      <c r="F21" s="464"/>
      <c r="G21" s="464"/>
      <c r="H21" s="465"/>
      <c r="I21" s="482">
        <f>'LAPORAN BULANAN ADPEM 2019'!N42</f>
        <v>240000000</v>
      </c>
      <c r="J21" s="482">
        <f>'LAPORAN BULANAN ADPEM 2019'!AD42</f>
        <v>239970000</v>
      </c>
      <c r="K21" s="483">
        <f t="shared" si="1"/>
        <v>99.987499999999997</v>
      </c>
      <c r="L21" s="482">
        <f t="shared" si="0"/>
        <v>30000</v>
      </c>
    </row>
    <row r="22" spans="1:12" s="182" customFormat="1" ht="7.5" hidden="1" customHeight="1" x14ac:dyDescent="0.35">
      <c r="A22" s="15"/>
      <c r="B22" s="19"/>
      <c r="C22" s="486"/>
      <c r="D22" s="486"/>
      <c r="E22" s="486"/>
      <c r="F22" s="486"/>
      <c r="G22" s="486"/>
      <c r="H22" s="487"/>
      <c r="I22" s="482"/>
      <c r="J22" s="488"/>
      <c r="K22" s="489"/>
      <c r="L22" s="482"/>
    </row>
    <row r="23" spans="1:12" s="182" customFormat="1" ht="24" customHeight="1" x14ac:dyDescent="0.35">
      <c r="A23" s="474" t="s">
        <v>12</v>
      </c>
      <c r="B23" s="475" t="str">
        <f>'LAPORAN BULANAN ADPEM 2019'!H43</f>
        <v>PROGRAM PENGELOLAAN DAN PELAPORAN KEUANGAN</v>
      </c>
      <c r="C23" s="476"/>
      <c r="D23" s="476"/>
      <c r="E23" s="476"/>
      <c r="F23" s="476"/>
      <c r="G23" s="476"/>
      <c r="H23" s="477"/>
      <c r="I23" s="478">
        <f>SUM(I24:I25)</f>
        <v>129920000</v>
      </c>
      <c r="J23" s="479">
        <f>SUM(J24:J25)</f>
        <v>126898000</v>
      </c>
      <c r="K23" s="480">
        <f>J23/I23*100</f>
        <v>97.673953201970448</v>
      </c>
      <c r="L23" s="478">
        <f>I23-J23</f>
        <v>3022000</v>
      </c>
    </row>
    <row r="24" spans="1:12" s="182" customFormat="1" hidden="1" x14ac:dyDescent="0.35">
      <c r="A24" s="15">
        <v>9</v>
      </c>
      <c r="B24" s="481"/>
      <c r="C24" s="19" t="str">
        <f>'LAPORAN BULANAN ADPEM 2019'!I44</f>
        <v xml:space="preserve">Penyusunan Pelaporan Keuangan Triwulanan dan Semesteran
</v>
      </c>
      <c r="D24" s="19"/>
      <c r="E24" s="19"/>
      <c r="F24" s="19"/>
      <c r="G24" s="19"/>
      <c r="H24" s="20"/>
      <c r="I24" s="482">
        <f>'LAPORAN BULANAN ADPEM 2019'!N44</f>
        <v>64960000</v>
      </c>
      <c r="J24" s="482">
        <f>'LAPORAN BULANAN ADPEM 2019'!AD44</f>
        <v>64430000</v>
      </c>
      <c r="K24" s="483">
        <f>J24/I24*100</f>
        <v>99.184113300492612</v>
      </c>
      <c r="L24" s="482">
        <f t="shared" ref="L24:L25" si="2">I24-J24</f>
        <v>530000</v>
      </c>
    </row>
    <row r="25" spans="1:12" s="182" customFormat="1" hidden="1" x14ac:dyDescent="0.35">
      <c r="A25" s="15">
        <v>10</v>
      </c>
      <c r="B25" s="481"/>
      <c r="C25" s="19" t="str">
        <f>'LAPORAN BULANAN ADPEM 2019'!I45</f>
        <v>Penyusunan Pelaporan Keuangan Akhir Tahun</v>
      </c>
      <c r="D25" s="19"/>
      <c r="E25" s="19"/>
      <c r="F25" s="19"/>
      <c r="G25" s="19"/>
      <c r="H25" s="20"/>
      <c r="I25" s="482">
        <f>'LAPORAN BULANAN ADPEM 2019'!N45</f>
        <v>64960000</v>
      </c>
      <c r="J25" s="482">
        <f>'LAPORAN BULANAN ADPEM 2019'!AD45</f>
        <v>62468000</v>
      </c>
      <c r="K25" s="483">
        <f t="shared" ref="K25" si="3">J25/I25*100</f>
        <v>96.163793103448285</v>
      </c>
      <c r="L25" s="482">
        <f t="shared" si="2"/>
        <v>2492000</v>
      </c>
    </row>
    <row r="26" spans="1:12" s="182" customFormat="1" ht="5.25" hidden="1" customHeight="1" thickBot="1" x14ac:dyDescent="0.4">
      <c r="A26" s="490"/>
      <c r="B26" s="491"/>
      <c r="C26" s="492"/>
      <c r="D26" s="492"/>
      <c r="E26" s="492"/>
      <c r="F26" s="492"/>
      <c r="G26" s="492"/>
      <c r="H26" s="493"/>
      <c r="I26" s="494">
        <f>'[1]LAPORAN BULANAN ADPEM'!P67</f>
        <v>0</v>
      </c>
      <c r="J26" s="495"/>
      <c r="K26" s="496"/>
      <c r="L26" s="494"/>
    </row>
    <row r="27" spans="1:12" s="182" customFormat="1" ht="28" customHeight="1" x14ac:dyDescent="0.35">
      <c r="A27" s="474" t="s">
        <v>17</v>
      </c>
      <c r="B27" s="475" t="str">
        <f>'LAPORAN BULANAN ADPEM 2019'!H46</f>
        <v>PROGRAM PENINGKATAN PERENCANAAN, PENGENDALIAN DAN PELAPORAN CAPAIAN KINERJA</v>
      </c>
      <c r="C27" s="497"/>
      <c r="D27" s="497"/>
      <c r="E27" s="497"/>
      <c r="F27" s="497"/>
      <c r="G27" s="497"/>
      <c r="H27" s="498"/>
      <c r="I27" s="478">
        <f>SUM(I28:I32)</f>
        <v>430000000</v>
      </c>
      <c r="J27" s="479">
        <f>SUM(J28:J32)</f>
        <v>424737000</v>
      </c>
      <c r="K27" s="480">
        <f t="shared" ref="K27:K32" si="4">J27/I27*100</f>
        <v>98.776046511627897</v>
      </c>
      <c r="L27" s="478">
        <f>I27-J27</f>
        <v>5263000</v>
      </c>
    </row>
    <row r="28" spans="1:12" s="182" customFormat="1" hidden="1" x14ac:dyDescent="0.35">
      <c r="A28" s="15">
        <v>11</v>
      </c>
      <c r="B28" s="499"/>
      <c r="C28" s="19" t="str">
        <f>'LAPORAN BULANAN ADPEM 2019'!I47</f>
        <v xml:space="preserve">Penyusunan Dokumen Perencanaan Perangkat Daerah
</v>
      </c>
      <c r="D28" s="19"/>
      <c r="E28" s="19"/>
      <c r="F28" s="19"/>
      <c r="G28" s="19"/>
      <c r="H28" s="20"/>
      <c r="I28" s="482">
        <f>'LAPORAN BULANAN ADPEM 2019'!N47</f>
        <v>150000000</v>
      </c>
      <c r="J28" s="482">
        <f>'LAPORAN BULANAN ADPEM 2019'!AD47</f>
        <v>149082500</v>
      </c>
      <c r="K28" s="483">
        <f t="shared" si="4"/>
        <v>99.388333333333335</v>
      </c>
      <c r="L28" s="482">
        <f t="shared" ref="L28:L32" si="5">I28-J28</f>
        <v>917500</v>
      </c>
    </row>
    <row r="29" spans="1:12" s="182" customFormat="1" hidden="1" x14ac:dyDescent="0.35">
      <c r="A29" s="15">
        <v>12</v>
      </c>
      <c r="B29" s="499"/>
      <c r="C29" s="19" t="str">
        <f>'LAPORAN BULANAN ADPEM 2019'!I48</f>
        <v xml:space="preserve">Penyusunan Rencana Kerja dan Anggaran Perangkat Daerah
</v>
      </c>
      <c r="D29" s="19"/>
      <c r="E29" s="19"/>
      <c r="F29" s="19"/>
      <c r="G29" s="19"/>
      <c r="H29" s="20"/>
      <c r="I29" s="482">
        <f>'LAPORAN BULANAN ADPEM 2019'!N48</f>
        <v>65000000</v>
      </c>
      <c r="J29" s="482">
        <f>'LAPORAN BULANAN ADPEM 2019'!AD48</f>
        <v>63987000</v>
      </c>
      <c r="K29" s="483">
        <f t="shared" si="4"/>
        <v>98.441538461538457</v>
      </c>
      <c r="L29" s="482">
        <f t="shared" si="5"/>
        <v>1013000</v>
      </c>
    </row>
    <row r="30" spans="1:12" s="182" customFormat="1" hidden="1" x14ac:dyDescent="0.35">
      <c r="A30" s="15">
        <v>13</v>
      </c>
      <c r="B30" s="499"/>
      <c r="C30" s="19" t="str">
        <f>'LAPORAN BULANAN ADPEM 2019'!I49</f>
        <v>Pengendalian dan Evaluasi Kinerja</v>
      </c>
      <c r="D30" s="19"/>
      <c r="E30" s="19"/>
      <c r="F30" s="19"/>
      <c r="G30" s="19"/>
      <c r="H30" s="20"/>
      <c r="I30" s="482">
        <f>'LAPORAN BULANAN ADPEM 2019'!N49</f>
        <v>91750000</v>
      </c>
      <c r="J30" s="482">
        <f>'LAPORAN BULANAN ADPEM 2019'!AD49</f>
        <v>90960000</v>
      </c>
      <c r="K30" s="483">
        <f t="shared" si="4"/>
        <v>99.138964577656679</v>
      </c>
      <c r="L30" s="482">
        <f t="shared" si="5"/>
        <v>790000</v>
      </c>
    </row>
    <row r="31" spans="1:12" s="182" customFormat="1" hidden="1" x14ac:dyDescent="0.35">
      <c r="A31" s="15">
        <v>14</v>
      </c>
      <c r="B31" s="46"/>
      <c r="C31" s="19" t="str">
        <f>'LAPORAN BULANAN ADPEM 2019'!I50</f>
        <v xml:space="preserve">Penyusunan Pelaporan Capaian Kinerja Tahunan Perangkat Daerah
</v>
      </c>
      <c r="D31" s="19"/>
      <c r="E31" s="19"/>
      <c r="F31" s="19"/>
      <c r="G31" s="19"/>
      <c r="H31" s="20"/>
      <c r="I31" s="482">
        <f>'LAPORAN BULANAN ADPEM 2019'!N50</f>
        <v>58250000</v>
      </c>
      <c r="J31" s="482">
        <f>'LAPORAN BULANAN ADPEM 2019'!AD50</f>
        <v>55910000</v>
      </c>
      <c r="K31" s="483">
        <f t="shared" si="4"/>
        <v>95.982832618025753</v>
      </c>
      <c r="L31" s="482">
        <f t="shared" si="5"/>
        <v>2340000</v>
      </c>
    </row>
    <row r="32" spans="1:12" s="182" customFormat="1" hidden="1" x14ac:dyDescent="0.35">
      <c r="A32" s="15">
        <v>15</v>
      </c>
      <c r="B32" s="46"/>
      <c r="C32" s="19" t="str">
        <f>'LAPORAN BULANAN ADPEM 2019'!I51</f>
        <v>Penyusunan Data dan Profil Perangkat Daerah</v>
      </c>
      <c r="D32" s="19"/>
      <c r="E32" s="19"/>
      <c r="F32" s="19"/>
      <c r="G32" s="19"/>
      <c r="H32" s="20"/>
      <c r="I32" s="482">
        <f>'LAPORAN BULANAN ADPEM 2019'!N51</f>
        <v>65000000</v>
      </c>
      <c r="J32" s="482">
        <f>'LAPORAN BULANAN ADPEM 2019'!AD51</f>
        <v>64797500</v>
      </c>
      <c r="K32" s="483">
        <f t="shared" si="4"/>
        <v>99.688461538461539</v>
      </c>
      <c r="L32" s="482">
        <f t="shared" si="5"/>
        <v>202500</v>
      </c>
    </row>
    <row r="33" spans="1:12" s="182" customFormat="1" ht="7.5" hidden="1" customHeight="1" thickBot="1" x14ac:dyDescent="0.4">
      <c r="A33" s="490"/>
      <c r="B33" s="492"/>
      <c r="C33" s="492"/>
      <c r="D33" s="492"/>
      <c r="E33" s="492"/>
      <c r="F33" s="492"/>
      <c r="G33" s="492"/>
      <c r="H33" s="493"/>
      <c r="I33" s="494"/>
      <c r="J33" s="495"/>
      <c r="K33" s="500"/>
      <c r="L33" s="494"/>
    </row>
    <row r="34" spans="1:12" s="182" customFormat="1" ht="28" customHeight="1" x14ac:dyDescent="0.35">
      <c r="A34" s="501" t="s">
        <v>107</v>
      </c>
      <c r="B34" s="502" t="str">
        <f>'LAPORAN BULANAN ADPEM 2019'!H52</f>
        <v>PROGRAM PENINGKATAN DAYA SAING PENANAMAN MODAL</v>
      </c>
      <c r="C34" s="503"/>
      <c r="D34" s="503"/>
      <c r="E34" s="503"/>
      <c r="F34" s="503"/>
      <c r="G34" s="503"/>
      <c r="H34" s="504"/>
      <c r="I34" s="505">
        <f>SUM(I35:I39)</f>
        <v>570000000</v>
      </c>
      <c r="J34" s="506">
        <f>SUM(J35:J39)</f>
        <v>539525000</v>
      </c>
      <c r="K34" s="507">
        <f>J34/I34*100</f>
        <v>94.653508771929822</v>
      </c>
      <c r="L34" s="505">
        <f>I34-J34</f>
        <v>30475000</v>
      </c>
    </row>
    <row r="35" spans="1:12" s="182" customFormat="1" hidden="1" x14ac:dyDescent="0.35">
      <c r="A35" s="508">
        <v>16</v>
      </c>
      <c r="B35" s="509"/>
      <c r="C35" s="19" t="str">
        <f>'LAPORAN BULANAN ADPEM 2019'!I53</f>
        <v>Pengembangan kawasan penanaman modal</v>
      </c>
      <c r="D35" s="19"/>
      <c r="E35" s="19"/>
      <c r="F35" s="19"/>
      <c r="G35" s="19"/>
      <c r="H35" s="20"/>
      <c r="I35" s="482">
        <f>'LAPORAN BULANAN ADPEM 2019'!N53</f>
        <v>150000000</v>
      </c>
      <c r="J35" s="482">
        <f>'LAPORAN BULANAN ADPEM 2019'!AD53</f>
        <v>148245000</v>
      </c>
      <c r="K35" s="483">
        <f>J35/I35*100</f>
        <v>98.83</v>
      </c>
      <c r="L35" s="482">
        <f>I35-J35</f>
        <v>1755000</v>
      </c>
    </row>
    <row r="36" spans="1:12" s="182" customFormat="1" hidden="1" x14ac:dyDescent="0.35">
      <c r="A36" s="15">
        <v>17</v>
      </c>
      <c r="B36" s="481"/>
      <c r="C36" s="19" t="str">
        <f>'LAPORAN BULANAN ADPEM 2019'!I54</f>
        <v xml:space="preserve">Peningkatan Kerjasama regional di bidang penanaman modal
</v>
      </c>
      <c r="D36" s="19"/>
      <c r="E36" s="19"/>
      <c r="F36" s="19"/>
      <c r="G36" s="19"/>
      <c r="H36" s="20"/>
      <c r="I36" s="482">
        <f>'LAPORAN BULANAN ADPEM 2019'!N54</f>
        <v>70000000</v>
      </c>
      <c r="J36" s="482">
        <f>'LAPORAN BULANAN ADPEM 2019'!AD54</f>
        <v>51400000</v>
      </c>
      <c r="K36" s="483">
        <f>J36/I36*100</f>
        <v>73.428571428571431</v>
      </c>
      <c r="L36" s="482">
        <f>I36-J36</f>
        <v>18600000</v>
      </c>
    </row>
    <row r="37" spans="1:12" s="182" customFormat="1" hidden="1" x14ac:dyDescent="0.35">
      <c r="A37" s="15">
        <v>18</v>
      </c>
      <c r="B37" s="481"/>
      <c r="C37" s="19" t="str">
        <f>'LAPORAN BULANAN ADPEM 2019'!I55</f>
        <v xml:space="preserve">Fasilitasi Kerjasama Strategis anatara Usaha Besar dan Usaha Kecil
</v>
      </c>
      <c r="D37" s="19"/>
      <c r="E37" s="19"/>
      <c r="F37" s="19"/>
      <c r="G37" s="19"/>
      <c r="H37" s="20"/>
      <c r="I37" s="482">
        <f>'LAPORAN BULANAN ADPEM 2019'!N55</f>
        <v>50000000</v>
      </c>
      <c r="J37" s="482">
        <f>'LAPORAN BULANAN ADPEM 2019'!AD55</f>
        <v>44920000</v>
      </c>
      <c r="K37" s="483">
        <f t="shared" ref="K37:K38" si="6">J37/I37*100</f>
        <v>89.84</v>
      </c>
      <c r="L37" s="482">
        <f t="shared" ref="L37:L38" si="7">I37-J37</f>
        <v>5080000</v>
      </c>
    </row>
    <row r="38" spans="1:12" s="182" customFormat="1" hidden="1" x14ac:dyDescent="0.35">
      <c r="A38" s="15">
        <v>19</v>
      </c>
      <c r="B38" s="481"/>
      <c r="C38" s="19" t="str">
        <f>'LAPORAN BULANAN ADPEM 2019'!I56</f>
        <v xml:space="preserve">Promosi penanaman modal berbasis Media Elektronik
</v>
      </c>
      <c r="D38" s="19"/>
      <c r="E38" s="19"/>
      <c r="F38" s="19"/>
      <c r="G38" s="19"/>
      <c r="H38" s="20"/>
      <c r="I38" s="482">
        <f>'LAPORAN BULANAN ADPEM 2019'!N56</f>
        <v>75000000</v>
      </c>
      <c r="J38" s="482">
        <f>'LAPORAN BULANAN ADPEM 2019'!AD56</f>
        <v>75000000</v>
      </c>
      <c r="K38" s="483">
        <f t="shared" si="6"/>
        <v>100</v>
      </c>
      <c r="L38" s="482">
        <f t="shared" si="7"/>
        <v>0</v>
      </c>
    </row>
    <row r="39" spans="1:12" s="182" customFormat="1" hidden="1" x14ac:dyDescent="0.35">
      <c r="A39" s="15">
        <v>20</v>
      </c>
      <c r="B39" s="481"/>
      <c r="C39" s="19" t="str">
        <f>'LAPORAN BULANAN ADPEM 2019'!I57</f>
        <v>Penyelenggaraan Pameran Investasi</v>
      </c>
      <c r="D39" s="19"/>
      <c r="E39" s="19"/>
      <c r="F39" s="19"/>
      <c r="G39" s="19"/>
      <c r="H39" s="20"/>
      <c r="I39" s="482">
        <f>'LAPORAN BULANAN ADPEM 2019'!N57</f>
        <v>225000000</v>
      </c>
      <c r="J39" s="482">
        <f>'LAPORAN BULANAN ADPEM 2019'!AD57</f>
        <v>219960000</v>
      </c>
      <c r="K39" s="483">
        <f>J39/I39*100</f>
        <v>97.76</v>
      </c>
      <c r="L39" s="482">
        <f>I39-J39</f>
        <v>5040000</v>
      </c>
    </row>
    <row r="40" spans="1:12" s="182" customFormat="1" ht="7.5" hidden="1" customHeight="1" x14ac:dyDescent="0.35">
      <c r="A40" s="15"/>
      <c r="B40" s="19"/>
      <c r="C40" s="19"/>
      <c r="D40" s="19"/>
      <c r="E40" s="19"/>
      <c r="F40" s="19"/>
      <c r="G40" s="19"/>
      <c r="H40" s="20"/>
      <c r="I40" s="482"/>
      <c r="J40" s="488"/>
      <c r="K40" s="489"/>
      <c r="L40" s="482"/>
    </row>
    <row r="41" spans="1:12" s="182" customFormat="1" ht="28" customHeight="1" x14ac:dyDescent="0.35">
      <c r="A41" s="474" t="s">
        <v>110</v>
      </c>
      <c r="B41" s="475" t="str">
        <f>'LAPORAN BULANAN ADPEM 2019'!H58</f>
        <v>PROGRAM PENINGKATAN KUALITAS SISTEM INFORMASI INVESTASI DAN PERIJINAN YANG BERDAYA SAING DAN BERKELANJUTAN</v>
      </c>
      <c r="C41" s="476"/>
      <c r="D41" s="476"/>
      <c r="E41" s="476"/>
      <c r="F41" s="476"/>
      <c r="G41" s="476"/>
      <c r="H41" s="477"/>
      <c r="I41" s="478">
        <f>SUM(I42:I47)</f>
        <v>544500000</v>
      </c>
      <c r="J41" s="479">
        <f>SUM(J42:J47)</f>
        <v>512482744</v>
      </c>
      <c r="K41" s="480">
        <f>J41/I41*100</f>
        <v>94.119879522497712</v>
      </c>
      <c r="L41" s="478">
        <f>I41-J41</f>
        <v>32017256</v>
      </c>
    </row>
    <row r="42" spans="1:12" s="182" customFormat="1" hidden="1" x14ac:dyDescent="0.35">
      <c r="A42" s="15">
        <v>21</v>
      </c>
      <c r="B42" s="481"/>
      <c r="C42" s="19" t="str">
        <f>'LAPORAN BULANAN ADPEM 2019'!I59</f>
        <v>Pengelolaan Data informasi Investasi</v>
      </c>
      <c r="D42" s="19"/>
      <c r="E42" s="19"/>
      <c r="F42" s="19"/>
      <c r="G42" s="19"/>
      <c r="H42" s="20"/>
      <c r="I42" s="482">
        <f>'LAPORAN BULANAN ADPEM 2019'!N59</f>
        <v>60000000</v>
      </c>
      <c r="J42" s="482">
        <f>'LAPORAN BULANAN ADPEM 2019'!AD59</f>
        <v>55070000</v>
      </c>
      <c r="K42" s="483">
        <f>J42/I42*100</f>
        <v>91.783333333333331</v>
      </c>
      <c r="L42" s="482">
        <f>I42-J42</f>
        <v>4930000</v>
      </c>
    </row>
    <row r="43" spans="1:12" s="182" customFormat="1" hidden="1" x14ac:dyDescent="0.35">
      <c r="A43" s="15">
        <v>22</v>
      </c>
      <c r="B43" s="481"/>
      <c r="C43" s="19" t="str">
        <f>'LAPORAN BULANAN ADPEM 2019'!I60</f>
        <v>Survey Kepuasan Masyarakat (SKM)</v>
      </c>
      <c r="D43" s="19"/>
      <c r="E43" s="19"/>
      <c r="F43" s="19"/>
      <c r="G43" s="19"/>
      <c r="H43" s="20"/>
      <c r="I43" s="482">
        <f>'LAPORAN BULANAN ADPEM 2019'!N60</f>
        <v>60000000</v>
      </c>
      <c r="J43" s="482">
        <f>'LAPORAN BULANAN ADPEM 2019'!AD60</f>
        <v>53520000</v>
      </c>
      <c r="K43" s="483">
        <f t="shared" ref="K43:K47" si="8">J43/I43*100</f>
        <v>89.2</v>
      </c>
      <c r="L43" s="482">
        <f t="shared" ref="L43:L47" si="9">I43-J43</f>
        <v>6480000</v>
      </c>
    </row>
    <row r="44" spans="1:12" s="182" customFormat="1" hidden="1" x14ac:dyDescent="0.35">
      <c r="A44" s="15">
        <v>23</v>
      </c>
      <c r="B44" s="481"/>
      <c r="C44" s="19" t="str">
        <f>'LAPORAN BULANAN ADPEM 2019'!I61</f>
        <v>Kajian Kebijakan Penanaman Modal dan Pelayanan perijinan</v>
      </c>
      <c r="D44" s="19"/>
      <c r="E44" s="19"/>
      <c r="F44" s="19"/>
      <c r="G44" s="19"/>
      <c r="H44" s="20"/>
      <c r="I44" s="482">
        <f>'LAPORAN BULANAN ADPEM 2019'!N61</f>
        <v>120000000</v>
      </c>
      <c r="J44" s="482">
        <f>'LAPORAN BULANAN ADPEM 2019'!AD61</f>
        <v>114397500</v>
      </c>
      <c r="K44" s="483">
        <f t="shared" si="8"/>
        <v>95.331249999999997</v>
      </c>
      <c r="L44" s="482">
        <f t="shared" si="9"/>
        <v>5602500</v>
      </c>
    </row>
    <row r="45" spans="1:12" s="182" customFormat="1" hidden="1" x14ac:dyDescent="0.35">
      <c r="A45" s="15">
        <v>24</v>
      </c>
      <c r="B45" s="481"/>
      <c r="C45" s="19" t="str">
        <f>'LAPORAN BULANAN ADPEM 2019'!I62</f>
        <v>Sosialisasi Peraturan Perundang-undangan dibidang penanaman Modal dan Perijinan</v>
      </c>
      <c r="D45" s="19"/>
      <c r="E45" s="19"/>
      <c r="F45" s="19"/>
      <c r="G45" s="19"/>
      <c r="H45" s="20"/>
      <c r="I45" s="482">
        <f>'LAPORAN BULANAN ADPEM 2019'!N62</f>
        <v>65000000</v>
      </c>
      <c r="J45" s="482">
        <f>'LAPORAN BULANAN ADPEM 2019'!AD62</f>
        <v>64720000</v>
      </c>
      <c r="K45" s="483">
        <f t="shared" si="8"/>
        <v>99.569230769230771</v>
      </c>
      <c r="L45" s="482">
        <f t="shared" si="9"/>
        <v>280000</v>
      </c>
    </row>
    <row r="46" spans="1:12" s="182" customFormat="1" hidden="1" x14ac:dyDescent="0.35">
      <c r="A46" s="15">
        <v>25</v>
      </c>
      <c r="B46" s="481"/>
      <c r="C46" s="19" t="str">
        <f>'LAPORAN BULANAN ADPEM 2019'!I63</f>
        <v xml:space="preserve">Pengembangan Sistem Informasi Perijinan dan Investasi
</v>
      </c>
      <c r="D46" s="19"/>
      <c r="E46" s="19"/>
      <c r="F46" s="19"/>
      <c r="G46" s="19"/>
      <c r="H46" s="20"/>
      <c r="I46" s="482">
        <f>'LAPORAN BULANAN ADPEM 2019'!N63</f>
        <v>169500000</v>
      </c>
      <c r="J46" s="482">
        <f>'LAPORAN BULANAN ADPEM 2019'!AD63</f>
        <v>155054116</v>
      </c>
      <c r="K46" s="483">
        <f t="shared" si="8"/>
        <v>91.477354572271381</v>
      </c>
      <c r="L46" s="482">
        <f t="shared" si="9"/>
        <v>14445884</v>
      </c>
    </row>
    <row r="47" spans="1:12" s="182" customFormat="1" hidden="1" x14ac:dyDescent="0.35">
      <c r="A47" s="15">
        <v>26</v>
      </c>
      <c r="B47" s="481"/>
      <c r="C47" s="19" t="str">
        <f>'LAPORAN BULANAN ADPEM 2019'!I64</f>
        <v>Pemeliharaan Website dan Aplikasi</v>
      </c>
      <c r="D47" s="464"/>
      <c r="E47" s="464"/>
      <c r="F47" s="464"/>
      <c r="G47" s="464"/>
      <c r="H47" s="465"/>
      <c r="I47" s="482">
        <f>'LAPORAN BULANAN ADPEM 2019'!N64</f>
        <v>70000000</v>
      </c>
      <c r="J47" s="482">
        <f>'LAPORAN BULANAN ADPEM 2019'!AD64</f>
        <v>69721128</v>
      </c>
      <c r="K47" s="483">
        <f t="shared" si="8"/>
        <v>99.601611428571431</v>
      </c>
      <c r="L47" s="482">
        <f t="shared" si="9"/>
        <v>278872</v>
      </c>
    </row>
    <row r="48" spans="1:12" s="182" customFormat="1" ht="7.5" hidden="1" customHeight="1" x14ac:dyDescent="0.35">
      <c r="A48" s="15"/>
      <c r="B48" s="481"/>
      <c r="C48" s="19"/>
      <c r="D48" s="510"/>
      <c r="E48" s="510"/>
      <c r="F48" s="510"/>
      <c r="G48" s="510"/>
      <c r="H48" s="511"/>
      <c r="I48" s="482"/>
      <c r="J48" s="488"/>
      <c r="K48" s="489"/>
      <c r="L48" s="482"/>
    </row>
    <row r="49" spans="1:12" s="182" customFormat="1" ht="28" customHeight="1" x14ac:dyDescent="0.35">
      <c r="A49" s="474" t="s">
        <v>124</v>
      </c>
      <c r="B49" s="475" t="str">
        <f>'LAPORAN BULANAN ADPEM 2019'!H65</f>
        <v>PROGRAM PENINGKATAN PENGENDALIAN DAN PENGAWASAN  PENANAMAN MODAL</v>
      </c>
      <c r="C49" s="476"/>
      <c r="D49" s="476"/>
      <c r="E49" s="476"/>
      <c r="F49" s="476"/>
      <c r="G49" s="476"/>
      <c r="H49" s="477"/>
      <c r="I49" s="478">
        <f>SUM(I50:I52)</f>
        <v>295200000</v>
      </c>
      <c r="J49" s="478">
        <f>SUM(J50:J52)</f>
        <v>236820100</v>
      </c>
      <c r="K49" s="480">
        <f>J49/I49*100</f>
        <v>80.223611111111111</v>
      </c>
      <c r="L49" s="478">
        <f>I49-J49</f>
        <v>58379900</v>
      </c>
    </row>
    <row r="50" spans="1:12" s="182" customFormat="1" ht="15" hidden="1" customHeight="1" x14ac:dyDescent="0.35">
      <c r="A50" s="508">
        <v>27</v>
      </c>
      <c r="B50" s="499"/>
      <c r="C50" s="19" t="str">
        <f>'LAPORAN BULANAN ADPEM 2019'!I66</f>
        <v xml:space="preserve">Penyelenggaraan Pengawasan lahan dan Bangunan
</v>
      </c>
      <c r="D50" s="486"/>
      <c r="E50" s="486"/>
      <c r="F50" s="486"/>
      <c r="G50" s="486"/>
      <c r="H50" s="487"/>
      <c r="I50" s="482">
        <f>'LAPORAN BULANAN ADPEM 2019'!N66</f>
        <v>170200000</v>
      </c>
      <c r="J50" s="482">
        <f>'LAPORAN BULANAN ADPEM 2019'!AD66</f>
        <v>169390500</v>
      </c>
      <c r="K50" s="483">
        <f>J50/I50*100</f>
        <v>99.524383078730907</v>
      </c>
      <c r="L50" s="482">
        <f>I50-J50</f>
        <v>809500</v>
      </c>
    </row>
    <row r="51" spans="1:12" s="182" customFormat="1" ht="15" hidden="1" customHeight="1" x14ac:dyDescent="0.35">
      <c r="A51" s="508">
        <v>28</v>
      </c>
      <c r="B51" s="46"/>
      <c r="C51" s="19" t="str">
        <f>'LAPORAN BULANAN ADPEM 2019'!I67</f>
        <v xml:space="preserve">Penyelenggaran Pengawasan Perijinan ijin usaha
</v>
      </c>
      <c r="D51" s="486"/>
      <c r="E51" s="486"/>
      <c r="F51" s="486"/>
      <c r="G51" s="486"/>
      <c r="H51" s="487"/>
      <c r="I51" s="482">
        <f>'LAPORAN BULANAN ADPEM 2019'!N67</f>
        <v>75000000</v>
      </c>
      <c r="J51" s="482">
        <f>'LAPORAN BULANAN ADPEM 2019'!AD67</f>
        <v>25829600</v>
      </c>
      <c r="K51" s="483">
        <f t="shared" ref="K51:K52" si="10">J51/I51*100</f>
        <v>34.439466666666668</v>
      </c>
      <c r="L51" s="482">
        <f t="shared" ref="L51:L52" si="11">I51-J51</f>
        <v>49170400</v>
      </c>
    </row>
    <row r="52" spans="1:12" s="182" customFormat="1" ht="15" hidden="1" customHeight="1" x14ac:dyDescent="0.35">
      <c r="A52" s="508">
        <v>29</v>
      </c>
      <c r="B52" s="46"/>
      <c r="C52" s="19" t="str">
        <f>'LAPORAN BULANAN ADPEM 2019'!I68</f>
        <v xml:space="preserve">Penyelenggaraan Fasilitasi Penyelesaian masalah Perijinan dan Pelayanan Pengaduan Masyarakat
</v>
      </c>
      <c r="D52" s="486"/>
      <c r="E52" s="486"/>
      <c r="F52" s="486"/>
      <c r="G52" s="486"/>
      <c r="H52" s="487"/>
      <c r="I52" s="482">
        <f>'LAPORAN BULANAN ADPEM 2019'!N68</f>
        <v>50000000</v>
      </c>
      <c r="J52" s="482">
        <f>'LAPORAN BULANAN ADPEM 2019'!AD68</f>
        <v>41600000</v>
      </c>
      <c r="K52" s="483">
        <f t="shared" si="10"/>
        <v>83.2</v>
      </c>
      <c r="L52" s="482">
        <f t="shared" si="11"/>
        <v>8400000</v>
      </c>
    </row>
    <row r="53" spans="1:12" s="182" customFormat="1" ht="7.5" hidden="1" customHeight="1" thickBot="1" x14ac:dyDescent="0.4">
      <c r="A53" s="490"/>
      <c r="B53" s="492"/>
      <c r="C53" s="492"/>
      <c r="D53" s="492"/>
      <c r="E53" s="492"/>
      <c r="F53" s="492"/>
      <c r="G53" s="492"/>
      <c r="H53" s="493"/>
      <c r="I53" s="494"/>
      <c r="J53" s="495"/>
      <c r="K53" s="512"/>
      <c r="L53" s="494"/>
    </row>
    <row r="54" spans="1:12" s="182" customFormat="1" ht="28" customHeight="1" x14ac:dyDescent="0.35">
      <c r="A54" s="501" t="s">
        <v>129</v>
      </c>
      <c r="B54" s="502" t="str">
        <f>'LAPORAN BULANAN ADPEM 2019'!H69</f>
        <v>PROGRAM PENINGKATAN PELAYANAN PERIJINAN</v>
      </c>
      <c r="C54" s="503"/>
      <c r="D54" s="503"/>
      <c r="E54" s="503"/>
      <c r="F54" s="503"/>
      <c r="G54" s="503"/>
      <c r="H54" s="504"/>
      <c r="I54" s="505">
        <f>SUM(I55:I57)</f>
        <v>46090000</v>
      </c>
      <c r="J54" s="506">
        <f>SUM(J55:J57)</f>
        <v>36029000</v>
      </c>
      <c r="K54" s="507">
        <f t="shared" ref="K54:K57" si="12">J54/I54*100</f>
        <v>78.170969841614237</v>
      </c>
      <c r="L54" s="505">
        <f t="shared" ref="L54:L57" si="13">I54-J54</f>
        <v>10061000</v>
      </c>
    </row>
    <row r="55" spans="1:12" s="182" customFormat="1" hidden="1" x14ac:dyDescent="0.35">
      <c r="A55" s="183">
        <v>30</v>
      </c>
      <c r="B55" s="184"/>
      <c r="C55" s="185" t="str">
        <f>'LAPORAN BULANAN ADPEM 2019'!I70</f>
        <v xml:space="preserve">Fasilitasi dan Koordinasi Pelayanan Perijinan dan Non Perijinan
</v>
      </c>
      <c r="D55" s="185"/>
      <c r="E55" s="185"/>
      <c r="F55" s="185"/>
      <c r="G55" s="185"/>
      <c r="H55" s="186"/>
      <c r="I55" s="187">
        <f>'LAPORAN BULANAN ADPEM 2019'!N70</f>
        <v>0</v>
      </c>
      <c r="J55" s="187">
        <f>'LAPORAN BULANAN ADPEM 2019'!AD70</f>
        <v>0</v>
      </c>
      <c r="K55" s="188" t="e">
        <f t="shared" si="12"/>
        <v>#DIV/0!</v>
      </c>
      <c r="L55" s="187">
        <f t="shared" si="13"/>
        <v>0</v>
      </c>
    </row>
    <row r="56" spans="1:12" s="182" customFormat="1" hidden="1" x14ac:dyDescent="0.35">
      <c r="A56" s="183">
        <v>31</v>
      </c>
      <c r="B56" s="184"/>
      <c r="C56" s="185" t="str">
        <f>'LAPORAN BULANAN ADPEM 2019'!I71</f>
        <v xml:space="preserve">Peningkatan Pelayanan Perijinan (Go Permadani)
</v>
      </c>
      <c r="D56" s="185"/>
      <c r="E56" s="185"/>
      <c r="F56" s="185"/>
      <c r="G56" s="185"/>
      <c r="H56" s="186"/>
      <c r="I56" s="187">
        <f>'LAPORAN BULANAN ADPEM 2019'!N71</f>
        <v>46090000</v>
      </c>
      <c r="J56" s="187">
        <f>'LAPORAN BULANAN ADPEM 2019'!AD71</f>
        <v>36029000</v>
      </c>
      <c r="K56" s="188">
        <f t="shared" si="12"/>
        <v>78.170969841614237</v>
      </c>
      <c r="L56" s="187">
        <f t="shared" si="13"/>
        <v>10061000</v>
      </c>
    </row>
    <row r="57" spans="1:12" s="182" customFormat="1" hidden="1" x14ac:dyDescent="0.35">
      <c r="A57" s="183">
        <v>32</v>
      </c>
      <c r="B57" s="184"/>
      <c r="C57" s="185" t="str">
        <f>'LAPORAN BULANAN ADPEM 2019'!I72</f>
        <v xml:space="preserve">Peningkatan Pelayanan Perijinan (Gerai Permadani)
</v>
      </c>
      <c r="D57" s="459"/>
      <c r="E57" s="459"/>
      <c r="F57" s="459"/>
      <c r="G57" s="459"/>
      <c r="H57" s="460"/>
      <c r="I57" s="187">
        <f>'LAPORAN BULANAN ADPEM 2019'!N72</f>
        <v>0</v>
      </c>
      <c r="J57" s="187">
        <f>'LAPORAN BULANAN ADPEM 2019'!AD72</f>
        <v>0</v>
      </c>
      <c r="K57" s="188" t="e">
        <f t="shared" si="12"/>
        <v>#DIV/0!</v>
      </c>
      <c r="L57" s="187">
        <f t="shared" si="13"/>
        <v>0</v>
      </c>
    </row>
    <row r="58" spans="1:12" s="182" customFormat="1" ht="3.75" hidden="1" customHeight="1" x14ac:dyDescent="0.35">
      <c r="A58" s="183"/>
      <c r="B58" s="185"/>
      <c r="C58" s="185"/>
      <c r="D58" s="185"/>
      <c r="E58" s="185"/>
      <c r="F58" s="185"/>
      <c r="G58" s="185"/>
      <c r="H58" s="186"/>
      <c r="I58" s="187"/>
      <c r="J58" s="195"/>
      <c r="K58" s="203"/>
      <c r="L58" s="187"/>
    </row>
    <row r="59" spans="1:12" s="182" customFormat="1" ht="31.5" customHeight="1" x14ac:dyDescent="0.35">
      <c r="A59" s="780" t="s">
        <v>174</v>
      </c>
      <c r="B59" s="781"/>
      <c r="C59" s="781"/>
      <c r="D59" s="781"/>
      <c r="E59" s="781"/>
      <c r="F59" s="781"/>
      <c r="G59" s="781"/>
      <c r="H59" s="782"/>
      <c r="I59" s="513">
        <f>I10+I12</f>
        <v>9199240301</v>
      </c>
      <c r="J59" s="513">
        <f>J10+J12</f>
        <v>8306867435</v>
      </c>
      <c r="K59" s="514">
        <f>J59/I59*100</f>
        <v>90.299493906002269</v>
      </c>
      <c r="L59" s="513">
        <f>I59-J59</f>
        <v>892372866</v>
      </c>
    </row>
    <row r="60" spans="1:12" x14ac:dyDescent="0.35">
      <c r="I60" s="209"/>
      <c r="J60" s="209"/>
      <c r="K60" s="209"/>
      <c r="L60" s="209"/>
    </row>
    <row r="61" spans="1:12" x14ac:dyDescent="0.35">
      <c r="I61" s="209"/>
      <c r="J61" s="159">
        <f>'LAPORAN BULANAN ADPEM 2019'!AD75</f>
        <v>0</v>
      </c>
      <c r="K61" s="159"/>
      <c r="L61" s="159"/>
    </row>
    <row r="62" spans="1:12" x14ac:dyDescent="0.35">
      <c r="I62" s="209"/>
      <c r="J62" s="160" t="s">
        <v>156</v>
      </c>
      <c r="K62" s="160"/>
      <c r="L62" s="160"/>
    </row>
    <row r="63" spans="1:12" x14ac:dyDescent="0.35">
      <c r="I63" s="209"/>
      <c r="J63" s="160" t="s">
        <v>145</v>
      </c>
      <c r="K63" s="160"/>
      <c r="L63" s="160"/>
    </row>
    <row r="64" spans="1:12" x14ac:dyDescent="0.35">
      <c r="I64" s="209"/>
      <c r="J64" s="162"/>
      <c r="K64" s="162"/>
      <c r="L64" s="458"/>
    </row>
    <row r="65" spans="1:12" x14ac:dyDescent="0.35">
      <c r="I65" s="209"/>
      <c r="J65" s="162"/>
      <c r="K65" s="162"/>
      <c r="L65" s="458"/>
    </row>
    <row r="66" spans="1:12" x14ac:dyDescent="0.35">
      <c r="I66" s="209"/>
      <c r="J66" s="162"/>
      <c r="K66" s="162"/>
      <c r="L66" s="458"/>
    </row>
    <row r="67" spans="1:12" x14ac:dyDescent="0.35">
      <c r="I67" s="209"/>
      <c r="J67" s="162"/>
      <c r="K67" s="162"/>
      <c r="L67" s="458"/>
    </row>
    <row r="68" spans="1:12" ht="16" x14ac:dyDescent="0.35">
      <c r="I68" s="209"/>
      <c r="J68" s="759" t="str">
        <f>'LAPORAN BULANAN ADPEM 2019'!AD83</f>
        <v>Pembina Utama Muda</v>
      </c>
      <c r="K68" s="759"/>
      <c r="L68" s="160"/>
    </row>
    <row r="69" spans="1:12" x14ac:dyDescent="0.35">
      <c r="I69" s="209"/>
      <c r="J69" s="760" t="e">
        <f>'LAPORAN BULANAN ADPEM 2019'!#REF!</f>
        <v>#REF!</v>
      </c>
      <c r="K69" s="760"/>
      <c r="L69" s="159"/>
    </row>
    <row r="70" spans="1:12" x14ac:dyDescent="0.35">
      <c r="I70" s="209"/>
      <c r="J70" s="783" t="str">
        <f>'LAPORAN BULANAN ADPEM 2019'!AD84</f>
        <v>NIP. 19620719 198410 1 002</v>
      </c>
      <c r="K70" s="760"/>
      <c r="L70" s="159"/>
    </row>
    <row r="71" spans="1:12" x14ac:dyDescent="0.35">
      <c r="I71" s="209"/>
      <c r="J71" s="458"/>
      <c r="K71" s="458"/>
      <c r="L71" s="458"/>
    </row>
    <row r="72" spans="1:12" ht="18.5" x14ac:dyDescent="0.45">
      <c r="A72" s="679" t="s">
        <v>148</v>
      </c>
      <c r="B72" s="679"/>
      <c r="C72" s="679"/>
      <c r="D72" s="679"/>
      <c r="E72" s="679"/>
      <c r="F72" s="679"/>
      <c r="G72" s="679"/>
      <c r="H72" s="679"/>
      <c r="I72" s="679"/>
      <c r="J72" s="679"/>
      <c r="K72" s="679"/>
      <c r="L72" s="679"/>
    </row>
    <row r="73" spans="1:12" x14ac:dyDescent="0.35">
      <c r="A73" s="755" t="s">
        <v>157</v>
      </c>
      <c r="B73" s="755"/>
      <c r="C73" s="755"/>
      <c r="D73" s="755"/>
      <c r="E73" s="755"/>
      <c r="F73" s="755"/>
      <c r="G73" s="755"/>
      <c r="H73" s="755"/>
      <c r="I73" s="755"/>
      <c r="J73" s="755"/>
      <c r="K73" s="755"/>
      <c r="L73" s="755"/>
    </row>
    <row r="74" spans="1:12" x14ac:dyDescent="0.35">
      <c r="A74" s="755" t="s">
        <v>158</v>
      </c>
      <c r="B74" s="755"/>
      <c r="C74" s="755"/>
      <c r="D74" s="755"/>
      <c r="E74" s="755"/>
      <c r="F74" s="755"/>
      <c r="G74" s="755"/>
      <c r="H74" s="755"/>
      <c r="I74" s="755"/>
      <c r="J74" s="755"/>
      <c r="K74" s="755"/>
      <c r="L74" s="755"/>
    </row>
    <row r="75" spans="1:12" x14ac:dyDescent="0.35">
      <c r="A75" s="755" t="str">
        <f>A4</f>
        <v>TAHUN ANGGARAN 2019</v>
      </c>
      <c r="B75" s="755"/>
      <c r="C75" s="755"/>
      <c r="D75" s="755"/>
      <c r="E75" s="755"/>
      <c r="F75" s="755"/>
      <c r="G75" s="755"/>
      <c r="H75" s="755"/>
      <c r="I75" s="755"/>
      <c r="J75" s="755"/>
      <c r="K75" s="755"/>
      <c r="L75" s="755"/>
    </row>
    <row r="76" spans="1:12" x14ac:dyDescent="0.35">
      <c r="A76" s="755" t="str">
        <f>A5</f>
        <v>S.D BULAN : DESEMBER  2019</v>
      </c>
      <c r="B76" s="755"/>
      <c r="C76" s="755"/>
      <c r="D76" s="755"/>
      <c r="E76" s="755"/>
      <c r="F76" s="755"/>
      <c r="G76" s="755"/>
      <c r="H76" s="755"/>
      <c r="I76" s="755"/>
      <c r="J76" s="755"/>
      <c r="K76" s="755"/>
      <c r="L76" s="755"/>
    </row>
    <row r="77" spans="1:12" x14ac:dyDescent="0.35">
      <c r="A77" s="744"/>
      <c r="B77" s="744"/>
      <c r="C77" s="744"/>
      <c r="D77" s="744"/>
      <c r="E77" s="744"/>
      <c r="F77" s="744"/>
      <c r="G77" s="744"/>
      <c r="H77" s="744"/>
      <c r="I77" s="744"/>
      <c r="J77" s="744"/>
      <c r="K77" s="744"/>
      <c r="L77" s="744"/>
    </row>
    <row r="78" spans="1:12" x14ac:dyDescent="0.35">
      <c r="A78" s="784" t="s">
        <v>26</v>
      </c>
      <c r="B78" s="786" t="s">
        <v>172</v>
      </c>
      <c r="C78" s="786"/>
      <c r="D78" s="786"/>
      <c r="E78" s="786"/>
      <c r="F78" s="786"/>
      <c r="G78" s="786"/>
      <c r="H78" s="787"/>
      <c r="I78" s="790" t="s">
        <v>221</v>
      </c>
      <c r="J78" s="792" t="s">
        <v>171</v>
      </c>
      <c r="K78" s="784" t="s">
        <v>11</v>
      </c>
      <c r="L78" s="792" t="s">
        <v>159</v>
      </c>
    </row>
    <row r="79" spans="1:12" ht="24.75" customHeight="1" x14ac:dyDescent="0.35">
      <c r="A79" s="785"/>
      <c r="B79" s="788"/>
      <c r="C79" s="788"/>
      <c r="D79" s="788"/>
      <c r="E79" s="788"/>
      <c r="F79" s="788"/>
      <c r="G79" s="788"/>
      <c r="H79" s="789"/>
      <c r="I79" s="791"/>
      <c r="J79" s="793"/>
      <c r="K79" s="785"/>
      <c r="L79" s="793"/>
    </row>
    <row r="80" spans="1:12" ht="4.5" customHeight="1" x14ac:dyDescent="0.35">
      <c r="A80" s="171"/>
      <c r="B80" s="172"/>
      <c r="C80" s="172"/>
      <c r="D80" s="172"/>
      <c r="E80" s="172"/>
      <c r="F80" s="172"/>
      <c r="G80" s="172"/>
      <c r="H80" s="173"/>
      <c r="I80" s="174"/>
      <c r="J80" s="175"/>
      <c r="K80" s="177"/>
      <c r="L80" s="177"/>
    </row>
    <row r="81" spans="1:12" ht="27" customHeight="1" x14ac:dyDescent="0.35">
      <c r="A81" s="299" t="s">
        <v>18</v>
      </c>
      <c r="B81" s="300" t="s">
        <v>160</v>
      </c>
      <c r="C81" s="301"/>
      <c r="D81" s="301"/>
      <c r="E81" s="301"/>
      <c r="F81" s="301"/>
      <c r="G81" s="301"/>
      <c r="H81" s="302"/>
      <c r="I81" s="303">
        <f>SUM(I82:I82)</f>
        <v>4000000000</v>
      </c>
      <c r="J81" s="304">
        <f>SUM(J82:J82)</f>
        <v>7174151173</v>
      </c>
      <c r="K81" s="305">
        <f>J81/I81*100</f>
        <v>179.353779325</v>
      </c>
      <c r="L81" s="303">
        <f>SUM(L82:L82)</f>
        <v>-3174151173</v>
      </c>
    </row>
    <row r="82" spans="1:12" ht="58.5" customHeight="1" x14ac:dyDescent="0.35">
      <c r="A82" s="518">
        <v>1</v>
      </c>
      <c r="B82" s="519"/>
      <c r="C82" s="520" t="s">
        <v>161</v>
      </c>
      <c r="D82" s="519"/>
      <c r="E82" s="519"/>
      <c r="F82" s="519"/>
      <c r="G82" s="519"/>
      <c r="H82" s="521"/>
      <c r="I82" s="522">
        <v>4000000000</v>
      </c>
      <c r="J82" s="523">
        <f>'LAPORAN BULANAN ADPEM 2019'!AD14</f>
        <v>7174151173</v>
      </c>
      <c r="K82" s="524">
        <f>J82/I82*100</f>
        <v>179.353779325</v>
      </c>
      <c r="L82" s="522">
        <f>I82-J82</f>
        <v>-3174151173</v>
      </c>
    </row>
    <row r="83" spans="1:12" ht="2.25" customHeight="1" x14ac:dyDescent="0.35">
      <c r="A83" s="171"/>
      <c r="B83" s="172"/>
      <c r="C83" s="172"/>
      <c r="D83" s="172"/>
      <c r="E83" s="172"/>
      <c r="F83" s="172"/>
      <c r="G83" s="172"/>
      <c r="H83" s="173"/>
      <c r="I83" s="174"/>
      <c r="J83" s="180"/>
      <c r="K83" s="211"/>
      <c r="L83" s="174"/>
    </row>
    <row r="84" spans="1:12" ht="35.25" customHeight="1" x14ac:dyDescent="0.35">
      <c r="A84" s="794" t="s">
        <v>162</v>
      </c>
      <c r="B84" s="795"/>
      <c r="C84" s="795"/>
      <c r="D84" s="795"/>
      <c r="E84" s="795"/>
      <c r="F84" s="795"/>
      <c r="G84" s="795"/>
      <c r="H84" s="796"/>
      <c r="I84" s="515">
        <f>I81</f>
        <v>4000000000</v>
      </c>
      <c r="J84" s="516">
        <f>J81</f>
        <v>7174151173</v>
      </c>
      <c r="K84" s="517">
        <f>J84/I84*100</f>
        <v>179.353779325</v>
      </c>
      <c r="L84" s="515">
        <f>I84-J84</f>
        <v>-3174151173</v>
      </c>
    </row>
    <row r="85" spans="1:12" x14ac:dyDescent="0.35">
      <c r="I85" s="209"/>
      <c r="J85" s="209"/>
      <c r="K85" s="209"/>
      <c r="L85" s="209"/>
    </row>
    <row r="86" spans="1:12" x14ac:dyDescent="0.35">
      <c r="I86" s="209"/>
      <c r="J86" s="738">
        <f>J61</f>
        <v>0</v>
      </c>
      <c r="K86" s="738"/>
      <c r="L86" s="738"/>
    </row>
    <row r="87" spans="1:12" x14ac:dyDescent="0.35">
      <c r="I87" s="209"/>
      <c r="J87" s="742" t="s">
        <v>156</v>
      </c>
      <c r="K87" s="742"/>
      <c r="L87" s="742"/>
    </row>
    <row r="88" spans="1:12" x14ac:dyDescent="0.35">
      <c r="G88" s="453" t="s">
        <v>19</v>
      </c>
      <c r="H88" s="454">
        <v>3250000000</v>
      </c>
      <c r="I88" s="209"/>
      <c r="J88" s="742" t="s">
        <v>145</v>
      </c>
      <c r="K88" s="742"/>
      <c r="L88" s="742"/>
    </row>
    <row r="89" spans="1:12" x14ac:dyDescent="0.35">
      <c r="G89" s="453" t="s">
        <v>177</v>
      </c>
      <c r="H89" s="454">
        <v>2940780000</v>
      </c>
      <c r="I89" s="209"/>
      <c r="J89" s="162"/>
      <c r="K89" s="162"/>
      <c r="L89" s="458"/>
    </row>
    <row r="90" spans="1:12" x14ac:dyDescent="0.35">
      <c r="G90" s="453"/>
      <c r="H90" s="454"/>
      <c r="I90" s="209"/>
      <c r="J90" s="162"/>
      <c r="K90" s="162"/>
      <c r="L90" s="458"/>
    </row>
    <row r="91" spans="1:12" x14ac:dyDescent="0.35">
      <c r="I91" s="209"/>
      <c r="J91" s="162"/>
      <c r="K91" s="162"/>
      <c r="L91" s="458"/>
    </row>
    <row r="92" spans="1:12" x14ac:dyDescent="0.35">
      <c r="I92" s="209"/>
      <c r="J92" s="162"/>
      <c r="K92" s="162"/>
      <c r="L92" s="458"/>
    </row>
    <row r="93" spans="1:12" ht="16" x14ac:dyDescent="0.5">
      <c r="I93" s="209"/>
      <c r="J93" s="743" t="str">
        <f>J68</f>
        <v>Pembina Utama Muda</v>
      </c>
      <c r="K93" s="743"/>
      <c r="L93" s="210"/>
    </row>
    <row r="94" spans="1:12" x14ac:dyDescent="0.35">
      <c r="I94" s="209"/>
      <c r="J94" s="738" t="e">
        <f>J69</f>
        <v>#REF!</v>
      </c>
      <c r="K94" s="738"/>
      <c r="L94" s="738"/>
    </row>
    <row r="95" spans="1:12" x14ac:dyDescent="0.35">
      <c r="I95" s="209"/>
      <c r="J95" s="738" t="str">
        <f>J70</f>
        <v>NIP. 19620719 198410 1 002</v>
      </c>
      <c r="K95" s="738"/>
      <c r="L95" s="738"/>
    </row>
    <row r="96" spans="1:12" x14ac:dyDescent="0.35">
      <c r="I96" s="209"/>
      <c r="J96" s="209"/>
      <c r="K96" s="209"/>
      <c r="L96" s="209"/>
    </row>
    <row r="97" spans="9:12" x14ac:dyDescent="0.35">
      <c r="I97" s="209"/>
      <c r="J97" s="209"/>
      <c r="K97" s="209"/>
      <c r="L97" s="209"/>
    </row>
    <row r="98" spans="9:12" x14ac:dyDescent="0.35">
      <c r="I98" s="209"/>
      <c r="J98" s="209"/>
      <c r="K98" s="209"/>
      <c r="L98" s="209"/>
    </row>
    <row r="99" spans="9:12" x14ac:dyDescent="0.35">
      <c r="I99" s="209"/>
      <c r="J99" s="209"/>
      <c r="K99" s="209"/>
      <c r="L99" s="209"/>
    </row>
    <row r="100" spans="9:12" x14ac:dyDescent="0.35">
      <c r="I100" s="209"/>
      <c r="J100" s="209"/>
      <c r="K100" s="209"/>
      <c r="L100" s="209"/>
    </row>
    <row r="101" spans="9:12" x14ac:dyDescent="0.35">
      <c r="I101" s="209"/>
      <c r="J101" s="209"/>
      <c r="K101" s="209"/>
      <c r="L101" s="209"/>
    </row>
    <row r="102" spans="9:12" x14ac:dyDescent="0.35">
      <c r="I102" s="209"/>
      <c r="J102" s="209"/>
      <c r="K102" s="209"/>
      <c r="L102" s="209"/>
    </row>
    <row r="103" spans="9:12" x14ac:dyDescent="0.35">
      <c r="I103" s="209"/>
      <c r="J103" s="209"/>
      <c r="K103" s="209"/>
      <c r="L103" s="209"/>
    </row>
    <row r="104" spans="9:12" x14ac:dyDescent="0.35">
      <c r="I104" s="209"/>
      <c r="J104" s="209"/>
      <c r="K104" s="209"/>
      <c r="L104" s="209"/>
    </row>
    <row r="105" spans="9:12" x14ac:dyDescent="0.35">
      <c r="I105" s="209"/>
      <c r="J105" s="209"/>
      <c r="K105" s="209"/>
      <c r="L105" s="209"/>
    </row>
    <row r="106" spans="9:12" x14ac:dyDescent="0.35">
      <c r="I106" s="209"/>
      <c r="J106" s="209"/>
      <c r="K106" s="209"/>
      <c r="L106" s="209"/>
    </row>
    <row r="107" spans="9:12" x14ac:dyDescent="0.35">
      <c r="I107" s="209"/>
      <c r="J107" s="209"/>
      <c r="K107" s="209"/>
      <c r="L107" s="209"/>
    </row>
    <row r="108" spans="9:12" x14ac:dyDescent="0.35">
      <c r="I108" s="209"/>
      <c r="J108" s="209"/>
      <c r="K108" s="209"/>
      <c r="L108" s="209"/>
    </row>
    <row r="109" spans="9:12" x14ac:dyDescent="0.35">
      <c r="I109" s="209"/>
      <c r="J109" s="209"/>
      <c r="K109" s="209"/>
      <c r="L109" s="209"/>
    </row>
    <row r="110" spans="9:12" x14ac:dyDescent="0.35">
      <c r="I110" s="209"/>
      <c r="J110" s="209"/>
      <c r="K110" s="209"/>
      <c r="L110" s="209"/>
    </row>
    <row r="111" spans="9:12" x14ac:dyDescent="0.35">
      <c r="I111" s="209"/>
      <c r="J111" s="209"/>
      <c r="K111" s="209"/>
      <c r="L111" s="209"/>
    </row>
    <row r="112" spans="9:12" x14ac:dyDescent="0.35">
      <c r="I112" s="209"/>
      <c r="J112" s="209"/>
      <c r="K112" s="209"/>
      <c r="L112" s="209"/>
    </row>
    <row r="113" spans="9:12" x14ac:dyDescent="0.35">
      <c r="I113" s="209"/>
      <c r="J113" s="209"/>
      <c r="K113" s="209"/>
      <c r="L113" s="209"/>
    </row>
    <row r="114" spans="9:12" x14ac:dyDescent="0.35">
      <c r="I114" s="209"/>
      <c r="J114" s="209"/>
      <c r="K114" s="209"/>
      <c r="L114" s="209"/>
    </row>
    <row r="115" spans="9:12" x14ac:dyDescent="0.35">
      <c r="I115" s="209"/>
      <c r="J115" s="209"/>
      <c r="K115" s="209"/>
      <c r="L115" s="209"/>
    </row>
    <row r="116" spans="9:12" x14ac:dyDescent="0.35">
      <c r="I116" s="209"/>
      <c r="J116" s="209"/>
      <c r="K116" s="209"/>
      <c r="L116" s="209"/>
    </row>
    <row r="117" spans="9:12" x14ac:dyDescent="0.35">
      <c r="I117" s="209"/>
      <c r="J117" s="209"/>
      <c r="K117" s="209"/>
      <c r="L117" s="209"/>
    </row>
    <row r="118" spans="9:12" x14ac:dyDescent="0.35">
      <c r="I118" s="209"/>
      <c r="J118" s="209"/>
      <c r="K118" s="209"/>
      <c r="L118" s="209"/>
    </row>
    <row r="119" spans="9:12" x14ac:dyDescent="0.35">
      <c r="I119" s="209"/>
      <c r="J119" s="209"/>
      <c r="K119" s="209"/>
      <c r="L119" s="209"/>
    </row>
    <row r="120" spans="9:12" x14ac:dyDescent="0.35">
      <c r="I120" s="209"/>
      <c r="J120" s="209"/>
      <c r="K120" s="209"/>
      <c r="L120" s="209"/>
    </row>
    <row r="121" spans="9:12" x14ac:dyDescent="0.35">
      <c r="I121" s="209"/>
      <c r="J121" s="209"/>
      <c r="K121" s="209"/>
      <c r="L121" s="209"/>
    </row>
    <row r="122" spans="9:12" x14ac:dyDescent="0.35">
      <c r="I122" s="209"/>
      <c r="J122" s="209"/>
      <c r="K122" s="209"/>
      <c r="L122" s="209"/>
    </row>
    <row r="123" spans="9:12" x14ac:dyDescent="0.35">
      <c r="I123" s="209"/>
      <c r="J123" s="209"/>
      <c r="K123" s="209"/>
      <c r="L123" s="209"/>
    </row>
    <row r="124" spans="9:12" x14ac:dyDescent="0.35">
      <c r="I124" s="209"/>
      <c r="J124" s="209"/>
      <c r="K124" s="209"/>
      <c r="L124" s="209"/>
    </row>
    <row r="125" spans="9:12" x14ac:dyDescent="0.35">
      <c r="I125" s="209"/>
      <c r="J125" s="209"/>
      <c r="K125" s="209"/>
      <c r="L125" s="209"/>
    </row>
    <row r="126" spans="9:12" x14ac:dyDescent="0.35">
      <c r="I126" s="209"/>
      <c r="J126" s="209"/>
      <c r="K126" s="209"/>
      <c r="L126" s="209"/>
    </row>
    <row r="127" spans="9:12" x14ac:dyDescent="0.35">
      <c r="I127" s="209"/>
      <c r="J127" s="209"/>
      <c r="K127" s="209"/>
      <c r="L127" s="209"/>
    </row>
    <row r="128" spans="9:12" x14ac:dyDescent="0.35">
      <c r="I128" s="209"/>
      <c r="J128" s="209"/>
      <c r="K128" s="209"/>
      <c r="L128" s="209"/>
    </row>
    <row r="129" spans="9:12" x14ac:dyDescent="0.35">
      <c r="I129" s="209"/>
      <c r="J129" s="209"/>
      <c r="K129" s="209"/>
      <c r="L129" s="209"/>
    </row>
    <row r="130" spans="9:12" x14ac:dyDescent="0.35">
      <c r="I130" s="209"/>
      <c r="J130" s="209"/>
      <c r="K130" s="209"/>
      <c r="L130" s="209"/>
    </row>
    <row r="131" spans="9:12" x14ac:dyDescent="0.35">
      <c r="I131" s="209"/>
      <c r="J131" s="209"/>
      <c r="K131" s="209"/>
      <c r="L131" s="209"/>
    </row>
    <row r="132" spans="9:12" x14ac:dyDescent="0.35">
      <c r="I132" s="209"/>
      <c r="J132" s="209"/>
      <c r="K132" s="209"/>
      <c r="L132" s="209"/>
    </row>
    <row r="133" spans="9:12" x14ac:dyDescent="0.35">
      <c r="I133" s="209"/>
      <c r="J133" s="209"/>
      <c r="K133" s="209"/>
      <c r="L133" s="209"/>
    </row>
    <row r="134" spans="9:12" x14ac:dyDescent="0.35">
      <c r="I134" s="209"/>
      <c r="J134" s="209"/>
      <c r="K134" s="209"/>
      <c r="L134" s="209"/>
    </row>
    <row r="135" spans="9:12" x14ac:dyDescent="0.35">
      <c r="I135" s="209"/>
      <c r="J135" s="209"/>
      <c r="K135" s="209"/>
      <c r="L135" s="209"/>
    </row>
    <row r="136" spans="9:12" x14ac:dyDescent="0.35">
      <c r="I136" s="209"/>
      <c r="J136" s="209"/>
      <c r="K136" s="209"/>
      <c r="L136" s="209"/>
    </row>
    <row r="137" spans="9:12" x14ac:dyDescent="0.35">
      <c r="I137" s="209"/>
      <c r="J137" s="209"/>
      <c r="K137" s="209"/>
      <c r="L137" s="209"/>
    </row>
    <row r="138" spans="9:12" x14ac:dyDescent="0.35">
      <c r="I138" s="209"/>
      <c r="J138" s="209"/>
      <c r="K138" s="209"/>
      <c r="L138" s="209"/>
    </row>
    <row r="139" spans="9:12" x14ac:dyDescent="0.35">
      <c r="I139" s="209"/>
      <c r="J139" s="209"/>
      <c r="K139" s="209"/>
      <c r="L139" s="209"/>
    </row>
    <row r="140" spans="9:12" x14ac:dyDescent="0.35">
      <c r="I140" s="209"/>
      <c r="J140" s="209"/>
      <c r="K140" s="209"/>
      <c r="L140" s="209"/>
    </row>
    <row r="141" spans="9:12" x14ac:dyDescent="0.35">
      <c r="I141" s="209"/>
      <c r="J141" s="209"/>
      <c r="K141" s="209"/>
      <c r="L141" s="209"/>
    </row>
    <row r="142" spans="9:12" x14ac:dyDescent="0.35">
      <c r="I142" s="209"/>
      <c r="J142" s="209"/>
      <c r="K142" s="209"/>
      <c r="L142" s="209"/>
    </row>
    <row r="143" spans="9:12" x14ac:dyDescent="0.35">
      <c r="I143" s="209"/>
      <c r="J143" s="209"/>
      <c r="K143" s="209"/>
      <c r="L143" s="209"/>
    </row>
    <row r="144" spans="9:12" x14ac:dyDescent="0.35">
      <c r="I144" s="209"/>
      <c r="J144" s="209"/>
      <c r="K144" s="209"/>
      <c r="L144" s="209"/>
    </row>
    <row r="145" spans="9:12" x14ac:dyDescent="0.35">
      <c r="I145" s="209"/>
      <c r="J145" s="209"/>
      <c r="K145" s="209"/>
      <c r="L145" s="209"/>
    </row>
    <row r="146" spans="9:12" x14ac:dyDescent="0.35">
      <c r="I146" s="209"/>
      <c r="J146" s="209"/>
      <c r="K146" s="209"/>
      <c r="L146" s="209"/>
    </row>
    <row r="147" spans="9:12" x14ac:dyDescent="0.35">
      <c r="I147" s="209"/>
      <c r="J147" s="209"/>
      <c r="K147" s="209"/>
      <c r="L147" s="209"/>
    </row>
    <row r="148" spans="9:12" x14ac:dyDescent="0.35">
      <c r="I148" s="209"/>
      <c r="J148" s="209"/>
      <c r="K148" s="209"/>
      <c r="L148" s="209"/>
    </row>
    <row r="149" spans="9:12" x14ac:dyDescent="0.35">
      <c r="I149" s="209"/>
      <c r="J149" s="209"/>
      <c r="K149" s="209"/>
      <c r="L149" s="209"/>
    </row>
    <row r="150" spans="9:12" x14ac:dyDescent="0.35">
      <c r="I150" s="209"/>
      <c r="J150" s="209"/>
      <c r="K150" s="209"/>
      <c r="L150" s="209"/>
    </row>
    <row r="151" spans="9:12" x14ac:dyDescent="0.35">
      <c r="I151" s="209"/>
      <c r="J151" s="209"/>
      <c r="K151" s="209"/>
      <c r="L151" s="209"/>
    </row>
    <row r="152" spans="9:12" x14ac:dyDescent="0.35">
      <c r="I152" s="209"/>
      <c r="J152" s="209"/>
      <c r="K152" s="209"/>
      <c r="L152" s="209"/>
    </row>
    <row r="153" spans="9:12" x14ac:dyDescent="0.35">
      <c r="I153" s="209"/>
      <c r="J153" s="209"/>
      <c r="K153" s="209"/>
      <c r="L153" s="209"/>
    </row>
    <row r="154" spans="9:12" x14ac:dyDescent="0.35">
      <c r="I154" s="209"/>
      <c r="J154" s="209"/>
      <c r="K154" s="209"/>
      <c r="L154" s="209"/>
    </row>
    <row r="155" spans="9:12" x14ac:dyDescent="0.35">
      <c r="I155" s="209"/>
      <c r="J155" s="209"/>
      <c r="K155" s="209"/>
      <c r="L155" s="209"/>
    </row>
    <row r="156" spans="9:12" x14ac:dyDescent="0.35">
      <c r="I156" s="209"/>
      <c r="J156" s="209"/>
      <c r="K156" s="209"/>
      <c r="L156" s="209"/>
    </row>
    <row r="157" spans="9:12" x14ac:dyDescent="0.35">
      <c r="I157" s="209"/>
      <c r="J157" s="209"/>
      <c r="K157" s="209"/>
      <c r="L157" s="209"/>
    </row>
    <row r="158" spans="9:12" x14ac:dyDescent="0.35">
      <c r="I158" s="209"/>
      <c r="J158" s="209"/>
      <c r="K158" s="209"/>
      <c r="L158" s="209"/>
    </row>
    <row r="159" spans="9:12" x14ac:dyDescent="0.35">
      <c r="I159" s="209"/>
      <c r="J159" s="209"/>
      <c r="K159" s="209"/>
      <c r="L159" s="209"/>
    </row>
    <row r="160" spans="9:12" x14ac:dyDescent="0.35">
      <c r="I160" s="209"/>
      <c r="J160" s="209"/>
      <c r="K160" s="209"/>
      <c r="L160" s="209"/>
    </row>
    <row r="161" spans="9:12" x14ac:dyDescent="0.35">
      <c r="I161" s="209"/>
      <c r="J161" s="209"/>
      <c r="K161" s="209"/>
      <c r="L161" s="209"/>
    </row>
    <row r="162" spans="9:12" x14ac:dyDescent="0.35">
      <c r="I162" s="209"/>
      <c r="J162" s="209"/>
      <c r="K162" s="209"/>
      <c r="L162" s="209"/>
    </row>
    <row r="163" spans="9:12" x14ac:dyDescent="0.35">
      <c r="I163" s="209"/>
      <c r="J163" s="209"/>
      <c r="K163" s="209"/>
      <c r="L163" s="209"/>
    </row>
    <row r="164" spans="9:12" x14ac:dyDescent="0.35">
      <c r="I164" s="209"/>
      <c r="J164" s="209"/>
      <c r="K164" s="209"/>
      <c r="L164" s="209"/>
    </row>
    <row r="165" spans="9:12" x14ac:dyDescent="0.35">
      <c r="I165" s="209"/>
      <c r="J165" s="209"/>
      <c r="K165" s="209"/>
      <c r="L165" s="209"/>
    </row>
    <row r="166" spans="9:12" x14ac:dyDescent="0.35">
      <c r="I166" s="209"/>
      <c r="J166" s="209"/>
      <c r="K166" s="209"/>
      <c r="L166" s="209"/>
    </row>
    <row r="167" spans="9:12" x14ac:dyDescent="0.35">
      <c r="I167" s="209"/>
      <c r="J167" s="209"/>
      <c r="K167" s="209"/>
      <c r="L167" s="209"/>
    </row>
    <row r="168" spans="9:12" x14ac:dyDescent="0.35">
      <c r="I168" s="209"/>
      <c r="J168" s="209"/>
      <c r="K168" s="209"/>
      <c r="L168" s="209"/>
    </row>
    <row r="169" spans="9:12" x14ac:dyDescent="0.35">
      <c r="I169" s="209"/>
      <c r="J169" s="209"/>
      <c r="K169" s="209"/>
      <c r="L169" s="209"/>
    </row>
  </sheetData>
  <mergeCells count="34">
    <mergeCell ref="J95:L95"/>
    <mergeCell ref="A84:H84"/>
    <mergeCell ref="J86:L86"/>
    <mergeCell ref="J87:L87"/>
    <mergeCell ref="J88:L88"/>
    <mergeCell ref="J93:K93"/>
    <mergeCell ref="J94:L94"/>
    <mergeCell ref="A75:L75"/>
    <mergeCell ref="A76:L76"/>
    <mergeCell ref="A77:L77"/>
    <mergeCell ref="A78:A79"/>
    <mergeCell ref="B78:H79"/>
    <mergeCell ref="I78:I79"/>
    <mergeCell ref="J78:J79"/>
    <mergeCell ref="K78:K79"/>
    <mergeCell ref="L78:L79"/>
    <mergeCell ref="A74:L74"/>
    <mergeCell ref="A7:A8"/>
    <mergeCell ref="B7:H8"/>
    <mergeCell ref="J7:J8"/>
    <mergeCell ref="K7:K8"/>
    <mergeCell ref="L7:L8"/>
    <mergeCell ref="A59:H59"/>
    <mergeCell ref="J68:K68"/>
    <mergeCell ref="J69:K69"/>
    <mergeCell ref="J70:K70"/>
    <mergeCell ref="A72:L72"/>
    <mergeCell ref="A73:L73"/>
    <mergeCell ref="A6:L6"/>
    <mergeCell ref="A1:L1"/>
    <mergeCell ref="A2:L2"/>
    <mergeCell ref="A3:L3"/>
    <mergeCell ref="A4:L4"/>
    <mergeCell ref="A5:L5"/>
  </mergeCells>
  <pageMargins left="0.69" right="0.19" top="0.5" bottom="0.31" header="0.43" footer="0.26"/>
  <pageSetup paperSize="256" scale="87" fitToHeight="0" orientation="landscape" horizontalDpi="4294967294" r:id="rId1"/>
  <rowBreaks count="1" manualBreakCount="1">
    <brk id="70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7"/>
  <sheetViews>
    <sheetView view="pageBreakPreview" topLeftCell="A82" zoomScale="130" zoomScaleNormal="100" zoomScaleSheetLayoutView="130" workbookViewId="0">
      <selection activeCell="J67" sqref="J67:K69"/>
    </sheetView>
  </sheetViews>
  <sheetFormatPr defaultRowHeight="14.5" x14ac:dyDescent="0.35"/>
  <cols>
    <col min="1" max="1" width="5" style="1" customWidth="1"/>
    <col min="2" max="2" width="2" style="1" customWidth="1"/>
    <col min="3" max="7" width="9.1796875" style="1"/>
    <col min="8" max="8" width="34.453125" style="1" customWidth="1"/>
    <col min="9" max="9" width="20.7265625" style="1" customWidth="1"/>
    <col min="10" max="10" width="19.26953125" style="1" customWidth="1"/>
    <col min="11" max="11" width="10.81640625" style="1" customWidth="1"/>
    <col min="12" max="12" width="20.26953125" style="1" customWidth="1"/>
    <col min="13" max="193" width="9.1796875" style="1"/>
    <col min="194" max="194" width="5" style="1" customWidth="1"/>
    <col min="195" max="195" width="2" style="1" customWidth="1"/>
    <col min="196" max="200" width="9.1796875" style="1"/>
    <col min="201" max="201" width="34.453125" style="1" customWidth="1"/>
    <col min="202" max="202" width="20.7265625" style="1" customWidth="1"/>
    <col min="203" max="203" width="19.26953125" style="1" customWidth="1"/>
    <col min="204" max="204" width="10.453125" style="1" customWidth="1"/>
    <col min="205" max="205" width="20.26953125" style="1" customWidth="1"/>
    <col min="206" max="206" width="9.1796875" style="1"/>
    <col min="207" max="207" width="16.81640625" style="1" bestFit="1" customWidth="1"/>
    <col min="208" max="213" width="9.1796875" style="1"/>
    <col min="214" max="214" width="0" style="1" hidden="1" customWidth="1"/>
    <col min="215" max="216" width="9.1796875" style="1"/>
    <col min="217" max="224" width="0" style="1" hidden="1" customWidth="1"/>
    <col min="225" max="449" width="9.1796875" style="1"/>
    <col min="450" max="450" width="5" style="1" customWidth="1"/>
    <col min="451" max="451" width="2" style="1" customWidth="1"/>
    <col min="452" max="456" width="9.1796875" style="1"/>
    <col min="457" max="457" width="34.453125" style="1" customWidth="1"/>
    <col min="458" max="458" width="20.7265625" style="1" customWidth="1"/>
    <col min="459" max="459" width="19.26953125" style="1" customWidth="1"/>
    <col min="460" max="460" width="10.453125" style="1" customWidth="1"/>
    <col min="461" max="461" width="20.26953125" style="1" customWidth="1"/>
    <col min="462" max="462" width="9.1796875" style="1"/>
    <col min="463" max="463" width="16.81640625" style="1" bestFit="1" customWidth="1"/>
    <col min="464" max="469" width="9.1796875" style="1"/>
    <col min="470" max="470" width="0" style="1" hidden="1" customWidth="1"/>
    <col min="471" max="472" width="9.1796875" style="1"/>
    <col min="473" max="480" width="0" style="1" hidden="1" customWidth="1"/>
    <col min="481" max="705" width="9.1796875" style="1"/>
    <col min="706" max="706" width="5" style="1" customWidth="1"/>
    <col min="707" max="707" width="2" style="1" customWidth="1"/>
    <col min="708" max="712" width="9.1796875" style="1"/>
    <col min="713" max="713" width="34.453125" style="1" customWidth="1"/>
    <col min="714" max="714" width="20.7265625" style="1" customWidth="1"/>
    <col min="715" max="715" width="19.26953125" style="1" customWidth="1"/>
    <col min="716" max="716" width="10.453125" style="1" customWidth="1"/>
    <col min="717" max="717" width="20.26953125" style="1" customWidth="1"/>
    <col min="718" max="718" width="9.1796875" style="1"/>
    <col min="719" max="719" width="16.81640625" style="1" bestFit="1" customWidth="1"/>
    <col min="720" max="725" width="9.1796875" style="1"/>
    <col min="726" max="726" width="0" style="1" hidden="1" customWidth="1"/>
    <col min="727" max="728" width="9.1796875" style="1"/>
    <col min="729" max="736" width="0" style="1" hidden="1" customWidth="1"/>
    <col min="737" max="961" width="9.1796875" style="1"/>
    <col min="962" max="962" width="5" style="1" customWidth="1"/>
    <col min="963" max="963" width="2" style="1" customWidth="1"/>
    <col min="964" max="968" width="9.1796875" style="1"/>
    <col min="969" max="969" width="34.453125" style="1" customWidth="1"/>
    <col min="970" max="970" width="20.7265625" style="1" customWidth="1"/>
    <col min="971" max="971" width="19.26953125" style="1" customWidth="1"/>
    <col min="972" max="972" width="10.453125" style="1" customWidth="1"/>
    <col min="973" max="973" width="20.26953125" style="1" customWidth="1"/>
    <col min="974" max="974" width="9.1796875" style="1"/>
    <col min="975" max="975" width="16.81640625" style="1" bestFit="1" customWidth="1"/>
    <col min="976" max="981" width="9.1796875" style="1"/>
    <col min="982" max="982" width="0" style="1" hidden="1" customWidth="1"/>
    <col min="983" max="984" width="9.1796875" style="1"/>
    <col min="985" max="992" width="0" style="1" hidden="1" customWidth="1"/>
    <col min="993" max="1217" width="9.1796875" style="1"/>
    <col min="1218" max="1218" width="5" style="1" customWidth="1"/>
    <col min="1219" max="1219" width="2" style="1" customWidth="1"/>
    <col min="1220" max="1224" width="9.1796875" style="1"/>
    <col min="1225" max="1225" width="34.453125" style="1" customWidth="1"/>
    <col min="1226" max="1226" width="20.7265625" style="1" customWidth="1"/>
    <col min="1227" max="1227" width="19.26953125" style="1" customWidth="1"/>
    <col min="1228" max="1228" width="10.453125" style="1" customWidth="1"/>
    <col min="1229" max="1229" width="20.26953125" style="1" customWidth="1"/>
    <col min="1230" max="1230" width="9.1796875" style="1"/>
    <col min="1231" max="1231" width="16.81640625" style="1" bestFit="1" customWidth="1"/>
    <col min="1232" max="1237" width="9.1796875" style="1"/>
    <col min="1238" max="1238" width="0" style="1" hidden="1" customWidth="1"/>
    <col min="1239" max="1240" width="9.1796875" style="1"/>
    <col min="1241" max="1248" width="0" style="1" hidden="1" customWidth="1"/>
    <col min="1249" max="1473" width="9.1796875" style="1"/>
    <col min="1474" max="1474" width="5" style="1" customWidth="1"/>
    <col min="1475" max="1475" width="2" style="1" customWidth="1"/>
    <col min="1476" max="1480" width="9.1796875" style="1"/>
    <col min="1481" max="1481" width="34.453125" style="1" customWidth="1"/>
    <col min="1482" max="1482" width="20.7265625" style="1" customWidth="1"/>
    <col min="1483" max="1483" width="19.26953125" style="1" customWidth="1"/>
    <col min="1484" max="1484" width="10.453125" style="1" customWidth="1"/>
    <col min="1485" max="1485" width="20.26953125" style="1" customWidth="1"/>
    <col min="1486" max="1486" width="9.1796875" style="1"/>
    <col min="1487" max="1487" width="16.81640625" style="1" bestFit="1" customWidth="1"/>
    <col min="1488" max="1493" width="9.1796875" style="1"/>
    <col min="1494" max="1494" width="0" style="1" hidden="1" customWidth="1"/>
    <col min="1495" max="1496" width="9.1796875" style="1"/>
    <col min="1497" max="1504" width="0" style="1" hidden="1" customWidth="1"/>
    <col min="1505" max="1729" width="9.1796875" style="1"/>
    <col min="1730" max="1730" width="5" style="1" customWidth="1"/>
    <col min="1731" max="1731" width="2" style="1" customWidth="1"/>
    <col min="1732" max="1736" width="9.1796875" style="1"/>
    <col min="1737" max="1737" width="34.453125" style="1" customWidth="1"/>
    <col min="1738" max="1738" width="20.7265625" style="1" customWidth="1"/>
    <col min="1739" max="1739" width="19.26953125" style="1" customWidth="1"/>
    <col min="1740" max="1740" width="10.453125" style="1" customWidth="1"/>
    <col min="1741" max="1741" width="20.26953125" style="1" customWidth="1"/>
    <col min="1742" max="1742" width="9.1796875" style="1"/>
    <col min="1743" max="1743" width="16.81640625" style="1" bestFit="1" customWidth="1"/>
    <col min="1744" max="1749" width="9.1796875" style="1"/>
    <col min="1750" max="1750" width="0" style="1" hidden="1" customWidth="1"/>
    <col min="1751" max="1752" width="9.1796875" style="1"/>
    <col min="1753" max="1760" width="0" style="1" hidden="1" customWidth="1"/>
    <col min="1761" max="1985" width="9.1796875" style="1"/>
    <col min="1986" max="1986" width="5" style="1" customWidth="1"/>
    <col min="1987" max="1987" width="2" style="1" customWidth="1"/>
    <col min="1988" max="1992" width="9.1796875" style="1"/>
    <col min="1993" max="1993" width="34.453125" style="1" customWidth="1"/>
    <col min="1994" max="1994" width="20.7265625" style="1" customWidth="1"/>
    <col min="1995" max="1995" width="19.26953125" style="1" customWidth="1"/>
    <col min="1996" max="1996" width="10.453125" style="1" customWidth="1"/>
    <col min="1997" max="1997" width="20.26953125" style="1" customWidth="1"/>
    <col min="1998" max="1998" width="9.1796875" style="1"/>
    <col min="1999" max="1999" width="16.81640625" style="1" bestFit="1" customWidth="1"/>
    <col min="2000" max="2005" width="9.1796875" style="1"/>
    <col min="2006" max="2006" width="0" style="1" hidden="1" customWidth="1"/>
    <col min="2007" max="2008" width="9.1796875" style="1"/>
    <col min="2009" max="2016" width="0" style="1" hidden="1" customWidth="1"/>
    <col min="2017" max="2241" width="9.1796875" style="1"/>
    <col min="2242" max="2242" width="5" style="1" customWidth="1"/>
    <col min="2243" max="2243" width="2" style="1" customWidth="1"/>
    <col min="2244" max="2248" width="9.1796875" style="1"/>
    <col min="2249" max="2249" width="34.453125" style="1" customWidth="1"/>
    <col min="2250" max="2250" width="20.7265625" style="1" customWidth="1"/>
    <col min="2251" max="2251" width="19.26953125" style="1" customWidth="1"/>
    <col min="2252" max="2252" width="10.453125" style="1" customWidth="1"/>
    <col min="2253" max="2253" width="20.26953125" style="1" customWidth="1"/>
    <col min="2254" max="2254" width="9.1796875" style="1"/>
    <col min="2255" max="2255" width="16.81640625" style="1" bestFit="1" customWidth="1"/>
    <col min="2256" max="2261" width="9.1796875" style="1"/>
    <col min="2262" max="2262" width="0" style="1" hidden="1" customWidth="1"/>
    <col min="2263" max="2264" width="9.1796875" style="1"/>
    <col min="2265" max="2272" width="0" style="1" hidden="1" customWidth="1"/>
    <col min="2273" max="2497" width="9.1796875" style="1"/>
    <col min="2498" max="2498" width="5" style="1" customWidth="1"/>
    <col min="2499" max="2499" width="2" style="1" customWidth="1"/>
    <col min="2500" max="2504" width="9.1796875" style="1"/>
    <col min="2505" max="2505" width="34.453125" style="1" customWidth="1"/>
    <col min="2506" max="2506" width="20.7265625" style="1" customWidth="1"/>
    <col min="2507" max="2507" width="19.26953125" style="1" customWidth="1"/>
    <col min="2508" max="2508" width="10.453125" style="1" customWidth="1"/>
    <col min="2509" max="2509" width="20.26953125" style="1" customWidth="1"/>
    <col min="2510" max="2510" width="9.1796875" style="1"/>
    <col min="2511" max="2511" width="16.81640625" style="1" bestFit="1" customWidth="1"/>
    <col min="2512" max="2517" width="9.1796875" style="1"/>
    <col min="2518" max="2518" width="0" style="1" hidden="1" customWidth="1"/>
    <col min="2519" max="2520" width="9.1796875" style="1"/>
    <col min="2521" max="2528" width="0" style="1" hidden="1" customWidth="1"/>
    <col min="2529" max="2753" width="9.1796875" style="1"/>
    <col min="2754" max="2754" width="5" style="1" customWidth="1"/>
    <col min="2755" max="2755" width="2" style="1" customWidth="1"/>
    <col min="2756" max="2760" width="9.1796875" style="1"/>
    <col min="2761" max="2761" width="34.453125" style="1" customWidth="1"/>
    <col min="2762" max="2762" width="20.7265625" style="1" customWidth="1"/>
    <col min="2763" max="2763" width="19.26953125" style="1" customWidth="1"/>
    <col min="2764" max="2764" width="10.453125" style="1" customWidth="1"/>
    <col min="2765" max="2765" width="20.26953125" style="1" customWidth="1"/>
    <col min="2766" max="2766" width="9.1796875" style="1"/>
    <col min="2767" max="2767" width="16.81640625" style="1" bestFit="1" customWidth="1"/>
    <col min="2768" max="2773" width="9.1796875" style="1"/>
    <col min="2774" max="2774" width="0" style="1" hidden="1" customWidth="1"/>
    <col min="2775" max="2776" width="9.1796875" style="1"/>
    <col min="2777" max="2784" width="0" style="1" hidden="1" customWidth="1"/>
    <col min="2785" max="3009" width="9.1796875" style="1"/>
    <col min="3010" max="3010" width="5" style="1" customWidth="1"/>
    <col min="3011" max="3011" width="2" style="1" customWidth="1"/>
    <col min="3012" max="3016" width="9.1796875" style="1"/>
    <col min="3017" max="3017" width="34.453125" style="1" customWidth="1"/>
    <col min="3018" max="3018" width="20.7265625" style="1" customWidth="1"/>
    <col min="3019" max="3019" width="19.26953125" style="1" customWidth="1"/>
    <col min="3020" max="3020" width="10.453125" style="1" customWidth="1"/>
    <col min="3021" max="3021" width="20.26953125" style="1" customWidth="1"/>
    <col min="3022" max="3022" width="9.1796875" style="1"/>
    <col min="3023" max="3023" width="16.81640625" style="1" bestFit="1" customWidth="1"/>
    <col min="3024" max="3029" width="9.1796875" style="1"/>
    <col min="3030" max="3030" width="0" style="1" hidden="1" customWidth="1"/>
    <col min="3031" max="3032" width="9.1796875" style="1"/>
    <col min="3033" max="3040" width="0" style="1" hidden="1" customWidth="1"/>
    <col min="3041" max="3265" width="9.1796875" style="1"/>
    <col min="3266" max="3266" width="5" style="1" customWidth="1"/>
    <col min="3267" max="3267" width="2" style="1" customWidth="1"/>
    <col min="3268" max="3272" width="9.1796875" style="1"/>
    <col min="3273" max="3273" width="34.453125" style="1" customWidth="1"/>
    <col min="3274" max="3274" width="20.7265625" style="1" customWidth="1"/>
    <col min="3275" max="3275" width="19.26953125" style="1" customWidth="1"/>
    <col min="3276" max="3276" width="10.453125" style="1" customWidth="1"/>
    <col min="3277" max="3277" width="20.26953125" style="1" customWidth="1"/>
    <col min="3278" max="3278" width="9.1796875" style="1"/>
    <col min="3279" max="3279" width="16.81640625" style="1" bestFit="1" customWidth="1"/>
    <col min="3280" max="3285" width="9.1796875" style="1"/>
    <col min="3286" max="3286" width="0" style="1" hidden="1" customWidth="1"/>
    <col min="3287" max="3288" width="9.1796875" style="1"/>
    <col min="3289" max="3296" width="0" style="1" hidden="1" customWidth="1"/>
    <col min="3297" max="3521" width="9.1796875" style="1"/>
    <col min="3522" max="3522" width="5" style="1" customWidth="1"/>
    <col min="3523" max="3523" width="2" style="1" customWidth="1"/>
    <col min="3524" max="3528" width="9.1796875" style="1"/>
    <col min="3529" max="3529" width="34.453125" style="1" customWidth="1"/>
    <col min="3530" max="3530" width="20.7265625" style="1" customWidth="1"/>
    <col min="3531" max="3531" width="19.26953125" style="1" customWidth="1"/>
    <col min="3532" max="3532" width="10.453125" style="1" customWidth="1"/>
    <col min="3533" max="3533" width="20.26953125" style="1" customWidth="1"/>
    <col min="3534" max="3534" width="9.1796875" style="1"/>
    <col min="3535" max="3535" width="16.81640625" style="1" bestFit="1" customWidth="1"/>
    <col min="3536" max="3541" width="9.1796875" style="1"/>
    <col min="3542" max="3542" width="0" style="1" hidden="1" customWidth="1"/>
    <col min="3543" max="3544" width="9.1796875" style="1"/>
    <col min="3545" max="3552" width="0" style="1" hidden="1" customWidth="1"/>
    <col min="3553" max="3777" width="9.1796875" style="1"/>
    <col min="3778" max="3778" width="5" style="1" customWidth="1"/>
    <col min="3779" max="3779" width="2" style="1" customWidth="1"/>
    <col min="3780" max="3784" width="9.1796875" style="1"/>
    <col min="3785" max="3785" width="34.453125" style="1" customWidth="1"/>
    <col min="3786" max="3786" width="20.7265625" style="1" customWidth="1"/>
    <col min="3787" max="3787" width="19.26953125" style="1" customWidth="1"/>
    <col min="3788" max="3788" width="10.453125" style="1" customWidth="1"/>
    <col min="3789" max="3789" width="20.26953125" style="1" customWidth="1"/>
    <col min="3790" max="3790" width="9.1796875" style="1"/>
    <col min="3791" max="3791" width="16.81640625" style="1" bestFit="1" customWidth="1"/>
    <col min="3792" max="3797" width="9.1796875" style="1"/>
    <col min="3798" max="3798" width="0" style="1" hidden="1" customWidth="1"/>
    <col min="3799" max="3800" width="9.1796875" style="1"/>
    <col min="3801" max="3808" width="0" style="1" hidden="1" customWidth="1"/>
    <col min="3809" max="4033" width="9.1796875" style="1"/>
    <col min="4034" max="4034" width="5" style="1" customWidth="1"/>
    <col min="4035" max="4035" width="2" style="1" customWidth="1"/>
    <col min="4036" max="4040" width="9.1796875" style="1"/>
    <col min="4041" max="4041" width="34.453125" style="1" customWidth="1"/>
    <col min="4042" max="4042" width="20.7265625" style="1" customWidth="1"/>
    <col min="4043" max="4043" width="19.26953125" style="1" customWidth="1"/>
    <col min="4044" max="4044" width="10.453125" style="1" customWidth="1"/>
    <col min="4045" max="4045" width="20.26953125" style="1" customWidth="1"/>
    <col min="4046" max="4046" width="9.1796875" style="1"/>
    <col min="4047" max="4047" width="16.81640625" style="1" bestFit="1" customWidth="1"/>
    <col min="4048" max="4053" width="9.1796875" style="1"/>
    <col min="4054" max="4054" width="0" style="1" hidden="1" customWidth="1"/>
    <col min="4055" max="4056" width="9.1796875" style="1"/>
    <col min="4057" max="4064" width="0" style="1" hidden="1" customWidth="1"/>
    <col min="4065" max="4289" width="9.1796875" style="1"/>
    <col min="4290" max="4290" width="5" style="1" customWidth="1"/>
    <col min="4291" max="4291" width="2" style="1" customWidth="1"/>
    <col min="4292" max="4296" width="9.1796875" style="1"/>
    <col min="4297" max="4297" width="34.453125" style="1" customWidth="1"/>
    <col min="4298" max="4298" width="20.7265625" style="1" customWidth="1"/>
    <col min="4299" max="4299" width="19.26953125" style="1" customWidth="1"/>
    <col min="4300" max="4300" width="10.453125" style="1" customWidth="1"/>
    <col min="4301" max="4301" width="20.26953125" style="1" customWidth="1"/>
    <col min="4302" max="4302" width="9.1796875" style="1"/>
    <col min="4303" max="4303" width="16.81640625" style="1" bestFit="1" customWidth="1"/>
    <col min="4304" max="4309" width="9.1796875" style="1"/>
    <col min="4310" max="4310" width="0" style="1" hidden="1" customWidth="1"/>
    <col min="4311" max="4312" width="9.1796875" style="1"/>
    <col min="4313" max="4320" width="0" style="1" hidden="1" customWidth="1"/>
    <col min="4321" max="4545" width="9.1796875" style="1"/>
    <col min="4546" max="4546" width="5" style="1" customWidth="1"/>
    <col min="4547" max="4547" width="2" style="1" customWidth="1"/>
    <col min="4548" max="4552" width="9.1796875" style="1"/>
    <col min="4553" max="4553" width="34.453125" style="1" customWidth="1"/>
    <col min="4554" max="4554" width="20.7265625" style="1" customWidth="1"/>
    <col min="4555" max="4555" width="19.26953125" style="1" customWidth="1"/>
    <col min="4556" max="4556" width="10.453125" style="1" customWidth="1"/>
    <col min="4557" max="4557" width="20.26953125" style="1" customWidth="1"/>
    <col min="4558" max="4558" width="9.1796875" style="1"/>
    <col min="4559" max="4559" width="16.81640625" style="1" bestFit="1" customWidth="1"/>
    <col min="4560" max="4565" width="9.1796875" style="1"/>
    <col min="4566" max="4566" width="0" style="1" hidden="1" customWidth="1"/>
    <col min="4567" max="4568" width="9.1796875" style="1"/>
    <col min="4569" max="4576" width="0" style="1" hidden="1" customWidth="1"/>
    <col min="4577" max="4801" width="9.1796875" style="1"/>
    <col min="4802" max="4802" width="5" style="1" customWidth="1"/>
    <col min="4803" max="4803" width="2" style="1" customWidth="1"/>
    <col min="4804" max="4808" width="9.1796875" style="1"/>
    <col min="4809" max="4809" width="34.453125" style="1" customWidth="1"/>
    <col min="4810" max="4810" width="20.7265625" style="1" customWidth="1"/>
    <col min="4811" max="4811" width="19.26953125" style="1" customWidth="1"/>
    <col min="4812" max="4812" width="10.453125" style="1" customWidth="1"/>
    <col min="4813" max="4813" width="20.26953125" style="1" customWidth="1"/>
    <col min="4814" max="4814" width="9.1796875" style="1"/>
    <col min="4815" max="4815" width="16.81640625" style="1" bestFit="1" customWidth="1"/>
    <col min="4816" max="4821" width="9.1796875" style="1"/>
    <col min="4822" max="4822" width="0" style="1" hidden="1" customWidth="1"/>
    <col min="4823" max="4824" width="9.1796875" style="1"/>
    <col min="4825" max="4832" width="0" style="1" hidden="1" customWidth="1"/>
    <col min="4833" max="5057" width="9.1796875" style="1"/>
    <col min="5058" max="5058" width="5" style="1" customWidth="1"/>
    <col min="5059" max="5059" width="2" style="1" customWidth="1"/>
    <col min="5060" max="5064" width="9.1796875" style="1"/>
    <col min="5065" max="5065" width="34.453125" style="1" customWidth="1"/>
    <col min="5066" max="5066" width="20.7265625" style="1" customWidth="1"/>
    <col min="5067" max="5067" width="19.26953125" style="1" customWidth="1"/>
    <col min="5068" max="5068" width="10.453125" style="1" customWidth="1"/>
    <col min="5069" max="5069" width="20.26953125" style="1" customWidth="1"/>
    <col min="5070" max="5070" width="9.1796875" style="1"/>
    <col min="5071" max="5071" width="16.81640625" style="1" bestFit="1" customWidth="1"/>
    <col min="5072" max="5077" width="9.1796875" style="1"/>
    <col min="5078" max="5078" width="0" style="1" hidden="1" customWidth="1"/>
    <col min="5079" max="5080" width="9.1796875" style="1"/>
    <col min="5081" max="5088" width="0" style="1" hidden="1" customWidth="1"/>
    <col min="5089" max="5313" width="9.1796875" style="1"/>
    <col min="5314" max="5314" width="5" style="1" customWidth="1"/>
    <col min="5315" max="5315" width="2" style="1" customWidth="1"/>
    <col min="5316" max="5320" width="9.1796875" style="1"/>
    <col min="5321" max="5321" width="34.453125" style="1" customWidth="1"/>
    <col min="5322" max="5322" width="20.7265625" style="1" customWidth="1"/>
    <col min="5323" max="5323" width="19.26953125" style="1" customWidth="1"/>
    <col min="5324" max="5324" width="10.453125" style="1" customWidth="1"/>
    <col min="5325" max="5325" width="20.26953125" style="1" customWidth="1"/>
    <col min="5326" max="5326" width="9.1796875" style="1"/>
    <col min="5327" max="5327" width="16.81640625" style="1" bestFit="1" customWidth="1"/>
    <col min="5328" max="5333" width="9.1796875" style="1"/>
    <col min="5334" max="5334" width="0" style="1" hidden="1" customWidth="1"/>
    <col min="5335" max="5336" width="9.1796875" style="1"/>
    <col min="5337" max="5344" width="0" style="1" hidden="1" customWidth="1"/>
    <col min="5345" max="5569" width="9.1796875" style="1"/>
    <col min="5570" max="5570" width="5" style="1" customWidth="1"/>
    <col min="5571" max="5571" width="2" style="1" customWidth="1"/>
    <col min="5572" max="5576" width="9.1796875" style="1"/>
    <col min="5577" max="5577" width="34.453125" style="1" customWidth="1"/>
    <col min="5578" max="5578" width="20.7265625" style="1" customWidth="1"/>
    <col min="5579" max="5579" width="19.26953125" style="1" customWidth="1"/>
    <col min="5580" max="5580" width="10.453125" style="1" customWidth="1"/>
    <col min="5581" max="5581" width="20.26953125" style="1" customWidth="1"/>
    <col min="5582" max="5582" width="9.1796875" style="1"/>
    <col min="5583" max="5583" width="16.81640625" style="1" bestFit="1" customWidth="1"/>
    <col min="5584" max="5589" width="9.1796875" style="1"/>
    <col min="5590" max="5590" width="0" style="1" hidden="1" customWidth="1"/>
    <col min="5591" max="5592" width="9.1796875" style="1"/>
    <col min="5593" max="5600" width="0" style="1" hidden="1" customWidth="1"/>
    <col min="5601" max="5825" width="9.1796875" style="1"/>
    <col min="5826" max="5826" width="5" style="1" customWidth="1"/>
    <col min="5827" max="5827" width="2" style="1" customWidth="1"/>
    <col min="5828" max="5832" width="9.1796875" style="1"/>
    <col min="5833" max="5833" width="34.453125" style="1" customWidth="1"/>
    <col min="5834" max="5834" width="20.7265625" style="1" customWidth="1"/>
    <col min="5835" max="5835" width="19.26953125" style="1" customWidth="1"/>
    <col min="5836" max="5836" width="10.453125" style="1" customWidth="1"/>
    <col min="5837" max="5837" width="20.26953125" style="1" customWidth="1"/>
    <col min="5838" max="5838" width="9.1796875" style="1"/>
    <col min="5839" max="5839" width="16.81640625" style="1" bestFit="1" customWidth="1"/>
    <col min="5840" max="5845" width="9.1796875" style="1"/>
    <col min="5846" max="5846" width="0" style="1" hidden="1" customWidth="1"/>
    <col min="5847" max="5848" width="9.1796875" style="1"/>
    <col min="5849" max="5856" width="0" style="1" hidden="1" customWidth="1"/>
    <col min="5857" max="6081" width="9.1796875" style="1"/>
    <col min="6082" max="6082" width="5" style="1" customWidth="1"/>
    <col min="6083" max="6083" width="2" style="1" customWidth="1"/>
    <col min="6084" max="6088" width="9.1796875" style="1"/>
    <col min="6089" max="6089" width="34.453125" style="1" customWidth="1"/>
    <col min="6090" max="6090" width="20.7265625" style="1" customWidth="1"/>
    <col min="6091" max="6091" width="19.26953125" style="1" customWidth="1"/>
    <col min="6092" max="6092" width="10.453125" style="1" customWidth="1"/>
    <col min="6093" max="6093" width="20.26953125" style="1" customWidth="1"/>
    <col min="6094" max="6094" width="9.1796875" style="1"/>
    <col min="6095" max="6095" width="16.81640625" style="1" bestFit="1" customWidth="1"/>
    <col min="6096" max="6101" width="9.1796875" style="1"/>
    <col min="6102" max="6102" width="0" style="1" hidden="1" customWidth="1"/>
    <col min="6103" max="6104" width="9.1796875" style="1"/>
    <col min="6105" max="6112" width="0" style="1" hidden="1" customWidth="1"/>
    <col min="6113" max="6337" width="9.1796875" style="1"/>
    <col min="6338" max="6338" width="5" style="1" customWidth="1"/>
    <col min="6339" max="6339" width="2" style="1" customWidth="1"/>
    <col min="6340" max="6344" width="9.1796875" style="1"/>
    <col min="6345" max="6345" width="34.453125" style="1" customWidth="1"/>
    <col min="6346" max="6346" width="20.7265625" style="1" customWidth="1"/>
    <col min="6347" max="6347" width="19.26953125" style="1" customWidth="1"/>
    <col min="6348" max="6348" width="10.453125" style="1" customWidth="1"/>
    <col min="6349" max="6349" width="20.26953125" style="1" customWidth="1"/>
    <col min="6350" max="6350" width="9.1796875" style="1"/>
    <col min="6351" max="6351" width="16.81640625" style="1" bestFit="1" customWidth="1"/>
    <col min="6352" max="6357" width="9.1796875" style="1"/>
    <col min="6358" max="6358" width="0" style="1" hidden="1" customWidth="1"/>
    <col min="6359" max="6360" width="9.1796875" style="1"/>
    <col min="6361" max="6368" width="0" style="1" hidden="1" customWidth="1"/>
    <col min="6369" max="6593" width="9.1796875" style="1"/>
    <col min="6594" max="6594" width="5" style="1" customWidth="1"/>
    <col min="6595" max="6595" width="2" style="1" customWidth="1"/>
    <col min="6596" max="6600" width="9.1796875" style="1"/>
    <col min="6601" max="6601" width="34.453125" style="1" customWidth="1"/>
    <col min="6602" max="6602" width="20.7265625" style="1" customWidth="1"/>
    <col min="6603" max="6603" width="19.26953125" style="1" customWidth="1"/>
    <col min="6604" max="6604" width="10.453125" style="1" customWidth="1"/>
    <col min="6605" max="6605" width="20.26953125" style="1" customWidth="1"/>
    <col min="6606" max="6606" width="9.1796875" style="1"/>
    <col min="6607" max="6607" width="16.81640625" style="1" bestFit="1" customWidth="1"/>
    <col min="6608" max="6613" width="9.1796875" style="1"/>
    <col min="6614" max="6614" width="0" style="1" hidden="1" customWidth="1"/>
    <col min="6615" max="6616" width="9.1796875" style="1"/>
    <col min="6617" max="6624" width="0" style="1" hidden="1" customWidth="1"/>
    <col min="6625" max="6849" width="9.1796875" style="1"/>
    <col min="6850" max="6850" width="5" style="1" customWidth="1"/>
    <col min="6851" max="6851" width="2" style="1" customWidth="1"/>
    <col min="6852" max="6856" width="9.1796875" style="1"/>
    <col min="6857" max="6857" width="34.453125" style="1" customWidth="1"/>
    <col min="6858" max="6858" width="20.7265625" style="1" customWidth="1"/>
    <col min="6859" max="6859" width="19.26953125" style="1" customWidth="1"/>
    <col min="6860" max="6860" width="10.453125" style="1" customWidth="1"/>
    <col min="6861" max="6861" width="20.26953125" style="1" customWidth="1"/>
    <col min="6862" max="6862" width="9.1796875" style="1"/>
    <col min="6863" max="6863" width="16.81640625" style="1" bestFit="1" customWidth="1"/>
    <col min="6864" max="6869" width="9.1796875" style="1"/>
    <col min="6870" max="6870" width="0" style="1" hidden="1" customWidth="1"/>
    <col min="6871" max="6872" width="9.1796875" style="1"/>
    <col min="6873" max="6880" width="0" style="1" hidden="1" customWidth="1"/>
    <col min="6881" max="7105" width="9.1796875" style="1"/>
    <col min="7106" max="7106" width="5" style="1" customWidth="1"/>
    <col min="7107" max="7107" width="2" style="1" customWidth="1"/>
    <col min="7108" max="7112" width="9.1796875" style="1"/>
    <col min="7113" max="7113" width="34.453125" style="1" customWidth="1"/>
    <col min="7114" max="7114" width="20.7265625" style="1" customWidth="1"/>
    <col min="7115" max="7115" width="19.26953125" style="1" customWidth="1"/>
    <col min="7116" max="7116" width="10.453125" style="1" customWidth="1"/>
    <col min="7117" max="7117" width="20.26953125" style="1" customWidth="1"/>
    <col min="7118" max="7118" width="9.1796875" style="1"/>
    <col min="7119" max="7119" width="16.81640625" style="1" bestFit="1" customWidth="1"/>
    <col min="7120" max="7125" width="9.1796875" style="1"/>
    <col min="7126" max="7126" width="0" style="1" hidden="1" customWidth="1"/>
    <col min="7127" max="7128" width="9.1796875" style="1"/>
    <col min="7129" max="7136" width="0" style="1" hidden="1" customWidth="1"/>
    <col min="7137" max="7361" width="9.1796875" style="1"/>
    <col min="7362" max="7362" width="5" style="1" customWidth="1"/>
    <col min="7363" max="7363" width="2" style="1" customWidth="1"/>
    <col min="7364" max="7368" width="9.1796875" style="1"/>
    <col min="7369" max="7369" width="34.453125" style="1" customWidth="1"/>
    <col min="7370" max="7370" width="20.7265625" style="1" customWidth="1"/>
    <col min="7371" max="7371" width="19.26953125" style="1" customWidth="1"/>
    <col min="7372" max="7372" width="10.453125" style="1" customWidth="1"/>
    <col min="7373" max="7373" width="20.26953125" style="1" customWidth="1"/>
    <col min="7374" max="7374" width="9.1796875" style="1"/>
    <col min="7375" max="7375" width="16.81640625" style="1" bestFit="1" customWidth="1"/>
    <col min="7376" max="7381" width="9.1796875" style="1"/>
    <col min="7382" max="7382" width="0" style="1" hidden="1" customWidth="1"/>
    <col min="7383" max="7384" width="9.1796875" style="1"/>
    <col min="7385" max="7392" width="0" style="1" hidden="1" customWidth="1"/>
    <col min="7393" max="7617" width="9.1796875" style="1"/>
    <col min="7618" max="7618" width="5" style="1" customWidth="1"/>
    <col min="7619" max="7619" width="2" style="1" customWidth="1"/>
    <col min="7620" max="7624" width="9.1796875" style="1"/>
    <col min="7625" max="7625" width="34.453125" style="1" customWidth="1"/>
    <col min="7626" max="7626" width="20.7265625" style="1" customWidth="1"/>
    <col min="7627" max="7627" width="19.26953125" style="1" customWidth="1"/>
    <col min="7628" max="7628" width="10.453125" style="1" customWidth="1"/>
    <col min="7629" max="7629" width="20.26953125" style="1" customWidth="1"/>
    <col min="7630" max="7630" width="9.1796875" style="1"/>
    <col min="7631" max="7631" width="16.81640625" style="1" bestFit="1" customWidth="1"/>
    <col min="7632" max="7637" width="9.1796875" style="1"/>
    <col min="7638" max="7638" width="0" style="1" hidden="1" customWidth="1"/>
    <col min="7639" max="7640" width="9.1796875" style="1"/>
    <col min="7641" max="7648" width="0" style="1" hidden="1" customWidth="1"/>
    <col min="7649" max="7873" width="9.1796875" style="1"/>
    <col min="7874" max="7874" width="5" style="1" customWidth="1"/>
    <col min="7875" max="7875" width="2" style="1" customWidth="1"/>
    <col min="7876" max="7880" width="9.1796875" style="1"/>
    <col min="7881" max="7881" width="34.453125" style="1" customWidth="1"/>
    <col min="7882" max="7882" width="20.7265625" style="1" customWidth="1"/>
    <col min="7883" max="7883" width="19.26953125" style="1" customWidth="1"/>
    <col min="7884" max="7884" width="10.453125" style="1" customWidth="1"/>
    <col min="7885" max="7885" width="20.26953125" style="1" customWidth="1"/>
    <col min="7886" max="7886" width="9.1796875" style="1"/>
    <col min="7887" max="7887" width="16.81640625" style="1" bestFit="1" customWidth="1"/>
    <col min="7888" max="7893" width="9.1796875" style="1"/>
    <col min="7894" max="7894" width="0" style="1" hidden="1" customWidth="1"/>
    <col min="7895" max="7896" width="9.1796875" style="1"/>
    <col min="7897" max="7904" width="0" style="1" hidden="1" customWidth="1"/>
    <col min="7905" max="8129" width="9.1796875" style="1"/>
    <col min="8130" max="8130" width="5" style="1" customWidth="1"/>
    <col min="8131" max="8131" width="2" style="1" customWidth="1"/>
    <col min="8132" max="8136" width="9.1796875" style="1"/>
    <col min="8137" max="8137" width="34.453125" style="1" customWidth="1"/>
    <col min="8138" max="8138" width="20.7265625" style="1" customWidth="1"/>
    <col min="8139" max="8139" width="19.26953125" style="1" customWidth="1"/>
    <col min="8140" max="8140" width="10.453125" style="1" customWidth="1"/>
    <col min="8141" max="8141" width="20.26953125" style="1" customWidth="1"/>
    <col min="8142" max="8142" width="9.1796875" style="1"/>
    <col min="8143" max="8143" width="16.81640625" style="1" bestFit="1" customWidth="1"/>
    <col min="8144" max="8149" width="9.1796875" style="1"/>
    <col min="8150" max="8150" width="0" style="1" hidden="1" customWidth="1"/>
    <col min="8151" max="8152" width="9.1796875" style="1"/>
    <col min="8153" max="8160" width="0" style="1" hidden="1" customWidth="1"/>
    <col min="8161" max="8385" width="9.1796875" style="1"/>
    <col min="8386" max="8386" width="5" style="1" customWidth="1"/>
    <col min="8387" max="8387" width="2" style="1" customWidth="1"/>
    <col min="8388" max="8392" width="9.1796875" style="1"/>
    <col min="8393" max="8393" width="34.453125" style="1" customWidth="1"/>
    <col min="8394" max="8394" width="20.7265625" style="1" customWidth="1"/>
    <col min="8395" max="8395" width="19.26953125" style="1" customWidth="1"/>
    <col min="8396" max="8396" width="10.453125" style="1" customWidth="1"/>
    <col min="8397" max="8397" width="20.26953125" style="1" customWidth="1"/>
    <col min="8398" max="8398" width="9.1796875" style="1"/>
    <col min="8399" max="8399" width="16.81640625" style="1" bestFit="1" customWidth="1"/>
    <col min="8400" max="8405" width="9.1796875" style="1"/>
    <col min="8406" max="8406" width="0" style="1" hidden="1" customWidth="1"/>
    <col min="8407" max="8408" width="9.1796875" style="1"/>
    <col min="8409" max="8416" width="0" style="1" hidden="1" customWidth="1"/>
    <col min="8417" max="8641" width="9.1796875" style="1"/>
    <col min="8642" max="8642" width="5" style="1" customWidth="1"/>
    <col min="8643" max="8643" width="2" style="1" customWidth="1"/>
    <col min="8644" max="8648" width="9.1796875" style="1"/>
    <col min="8649" max="8649" width="34.453125" style="1" customWidth="1"/>
    <col min="8650" max="8650" width="20.7265625" style="1" customWidth="1"/>
    <col min="8651" max="8651" width="19.26953125" style="1" customWidth="1"/>
    <col min="8652" max="8652" width="10.453125" style="1" customWidth="1"/>
    <col min="8653" max="8653" width="20.26953125" style="1" customWidth="1"/>
    <col min="8654" max="8654" width="9.1796875" style="1"/>
    <col min="8655" max="8655" width="16.81640625" style="1" bestFit="1" customWidth="1"/>
    <col min="8656" max="8661" width="9.1796875" style="1"/>
    <col min="8662" max="8662" width="0" style="1" hidden="1" customWidth="1"/>
    <col min="8663" max="8664" width="9.1796875" style="1"/>
    <col min="8665" max="8672" width="0" style="1" hidden="1" customWidth="1"/>
    <col min="8673" max="8897" width="9.1796875" style="1"/>
    <col min="8898" max="8898" width="5" style="1" customWidth="1"/>
    <col min="8899" max="8899" width="2" style="1" customWidth="1"/>
    <col min="8900" max="8904" width="9.1796875" style="1"/>
    <col min="8905" max="8905" width="34.453125" style="1" customWidth="1"/>
    <col min="8906" max="8906" width="20.7265625" style="1" customWidth="1"/>
    <col min="8907" max="8907" width="19.26953125" style="1" customWidth="1"/>
    <col min="8908" max="8908" width="10.453125" style="1" customWidth="1"/>
    <col min="8909" max="8909" width="20.26953125" style="1" customWidth="1"/>
    <col min="8910" max="8910" width="9.1796875" style="1"/>
    <col min="8911" max="8911" width="16.81640625" style="1" bestFit="1" customWidth="1"/>
    <col min="8912" max="8917" width="9.1796875" style="1"/>
    <col min="8918" max="8918" width="0" style="1" hidden="1" customWidth="1"/>
    <col min="8919" max="8920" width="9.1796875" style="1"/>
    <col min="8921" max="8928" width="0" style="1" hidden="1" customWidth="1"/>
    <col min="8929" max="9153" width="9.1796875" style="1"/>
    <col min="9154" max="9154" width="5" style="1" customWidth="1"/>
    <col min="9155" max="9155" width="2" style="1" customWidth="1"/>
    <col min="9156" max="9160" width="9.1796875" style="1"/>
    <col min="9161" max="9161" width="34.453125" style="1" customWidth="1"/>
    <col min="9162" max="9162" width="20.7265625" style="1" customWidth="1"/>
    <col min="9163" max="9163" width="19.26953125" style="1" customWidth="1"/>
    <col min="9164" max="9164" width="10.453125" style="1" customWidth="1"/>
    <col min="9165" max="9165" width="20.26953125" style="1" customWidth="1"/>
    <col min="9166" max="9166" width="9.1796875" style="1"/>
    <col min="9167" max="9167" width="16.81640625" style="1" bestFit="1" customWidth="1"/>
    <col min="9168" max="9173" width="9.1796875" style="1"/>
    <col min="9174" max="9174" width="0" style="1" hidden="1" customWidth="1"/>
    <col min="9175" max="9176" width="9.1796875" style="1"/>
    <col min="9177" max="9184" width="0" style="1" hidden="1" customWidth="1"/>
    <col min="9185" max="9409" width="9.1796875" style="1"/>
    <col min="9410" max="9410" width="5" style="1" customWidth="1"/>
    <col min="9411" max="9411" width="2" style="1" customWidth="1"/>
    <col min="9412" max="9416" width="9.1796875" style="1"/>
    <col min="9417" max="9417" width="34.453125" style="1" customWidth="1"/>
    <col min="9418" max="9418" width="20.7265625" style="1" customWidth="1"/>
    <col min="9419" max="9419" width="19.26953125" style="1" customWidth="1"/>
    <col min="9420" max="9420" width="10.453125" style="1" customWidth="1"/>
    <col min="9421" max="9421" width="20.26953125" style="1" customWidth="1"/>
    <col min="9422" max="9422" width="9.1796875" style="1"/>
    <col min="9423" max="9423" width="16.81640625" style="1" bestFit="1" customWidth="1"/>
    <col min="9424" max="9429" width="9.1796875" style="1"/>
    <col min="9430" max="9430" width="0" style="1" hidden="1" customWidth="1"/>
    <col min="9431" max="9432" width="9.1796875" style="1"/>
    <col min="9433" max="9440" width="0" style="1" hidden="1" customWidth="1"/>
    <col min="9441" max="9665" width="9.1796875" style="1"/>
    <col min="9666" max="9666" width="5" style="1" customWidth="1"/>
    <col min="9667" max="9667" width="2" style="1" customWidth="1"/>
    <col min="9668" max="9672" width="9.1796875" style="1"/>
    <col min="9673" max="9673" width="34.453125" style="1" customWidth="1"/>
    <col min="9674" max="9674" width="20.7265625" style="1" customWidth="1"/>
    <col min="9675" max="9675" width="19.26953125" style="1" customWidth="1"/>
    <col min="9676" max="9676" width="10.453125" style="1" customWidth="1"/>
    <col min="9677" max="9677" width="20.26953125" style="1" customWidth="1"/>
    <col min="9678" max="9678" width="9.1796875" style="1"/>
    <col min="9679" max="9679" width="16.81640625" style="1" bestFit="1" customWidth="1"/>
    <col min="9680" max="9685" width="9.1796875" style="1"/>
    <col min="9686" max="9686" width="0" style="1" hidden="1" customWidth="1"/>
    <col min="9687" max="9688" width="9.1796875" style="1"/>
    <col min="9689" max="9696" width="0" style="1" hidden="1" customWidth="1"/>
    <col min="9697" max="9921" width="9.1796875" style="1"/>
    <col min="9922" max="9922" width="5" style="1" customWidth="1"/>
    <col min="9923" max="9923" width="2" style="1" customWidth="1"/>
    <col min="9924" max="9928" width="9.1796875" style="1"/>
    <col min="9929" max="9929" width="34.453125" style="1" customWidth="1"/>
    <col min="9930" max="9930" width="20.7265625" style="1" customWidth="1"/>
    <col min="9931" max="9931" width="19.26953125" style="1" customWidth="1"/>
    <col min="9932" max="9932" width="10.453125" style="1" customWidth="1"/>
    <col min="9933" max="9933" width="20.26953125" style="1" customWidth="1"/>
    <col min="9934" max="9934" width="9.1796875" style="1"/>
    <col min="9935" max="9935" width="16.81640625" style="1" bestFit="1" customWidth="1"/>
    <col min="9936" max="9941" width="9.1796875" style="1"/>
    <col min="9942" max="9942" width="0" style="1" hidden="1" customWidth="1"/>
    <col min="9943" max="9944" width="9.1796875" style="1"/>
    <col min="9945" max="9952" width="0" style="1" hidden="1" customWidth="1"/>
    <col min="9953" max="10177" width="9.1796875" style="1"/>
    <col min="10178" max="10178" width="5" style="1" customWidth="1"/>
    <col min="10179" max="10179" width="2" style="1" customWidth="1"/>
    <col min="10180" max="10184" width="9.1796875" style="1"/>
    <col min="10185" max="10185" width="34.453125" style="1" customWidth="1"/>
    <col min="10186" max="10186" width="20.7265625" style="1" customWidth="1"/>
    <col min="10187" max="10187" width="19.26953125" style="1" customWidth="1"/>
    <col min="10188" max="10188" width="10.453125" style="1" customWidth="1"/>
    <col min="10189" max="10189" width="20.26953125" style="1" customWidth="1"/>
    <col min="10190" max="10190" width="9.1796875" style="1"/>
    <col min="10191" max="10191" width="16.81640625" style="1" bestFit="1" customWidth="1"/>
    <col min="10192" max="10197" width="9.1796875" style="1"/>
    <col min="10198" max="10198" width="0" style="1" hidden="1" customWidth="1"/>
    <col min="10199" max="10200" width="9.1796875" style="1"/>
    <col min="10201" max="10208" width="0" style="1" hidden="1" customWidth="1"/>
    <col min="10209" max="10433" width="9.1796875" style="1"/>
    <col min="10434" max="10434" width="5" style="1" customWidth="1"/>
    <col min="10435" max="10435" width="2" style="1" customWidth="1"/>
    <col min="10436" max="10440" width="9.1796875" style="1"/>
    <col min="10441" max="10441" width="34.453125" style="1" customWidth="1"/>
    <col min="10442" max="10442" width="20.7265625" style="1" customWidth="1"/>
    <col min="10443" max="10443" width="19.26953125" style="1" customWidth="1"/>
    <col min="10444" max="10444" width="10.453125" style="1" customWidth="1"/>
    <col min="10445" max="10445" width="20.26953125" style="1" customWidth="1"/>
    <col min="10446" max="10446" width="9.1796875" style="1"/>
    <col min="10447" max="10447" width="16.81640625" style="1" bestFit="1" customWidth="1"/>
    <col min="10448" max="10453" width="9.1796875" style="1"/>
    <col min="10454" max="10454" width="0" style="1" hidden="1" customWidth="1"/>
    <col min="10455" max="10456" width="9.1796875" style="1"/>
    <col min="10457" max="10464" width="0" style="1" hidden="1" customWidth="1"/>
    <col min="10465" max="10689" width="9.1796875" style="1"/>
    <col min="10690" max="10690" width="5" style="1" customWidth="1"/>
    <col min="10691" max="10691" width="2" style="1" customWidth="1"/>
    <col min="10692" max="10696" width="9.1796875" style="1"/>
    <col min="10697" max="10697" width="34.453125" style="1" customWidth="1"/>
    <col min="10698" max="10698" width="20.7265625" style="1" customWidth="1"/>
    <col min="10699" max="10699" width="19.26953125" style="1" customWidth="1"/>
    <col min="10700" max="10700" width="10.453125" style="1" customWidth="1"/>
    <col min="10701" max="10701" width="20.26953125" style="1" customWidth="1"/>
    <col min="10702" max="10702" width="9.1796875" style="1"/>
    <col min="10703" max="10703" width="16.81640625" style="1" bestFit="1" customWidth="1"/>
    <col min="10704" max="10709" width="9.1796875" style="1"/>
    <col min="10710" max="10710" width="0" style="1" hidden="1" customWidth="1"/>
    <col min="10711" max="10712" width="9.1796875" style="1"/>
    <col min="10713" max="10720" width="0" style="1" hidden="1" customWidth="1"/>
    <col min="10721" max="10945" width="9.1796875" style="1"/>
    <col min="10946" max="10946" width="5" style="1" customWidth="1"/>
    <col min="10947" max="10947" width="2" style="1" customWidth="1"/>
    <col min="10948" max="10952" width="9.1796875" style="1"/>
    <col min="10953" max="10953" width="34.453125" style="1" customWidth="1"/>
    <col min="10954" max="10954" width="20.7265625" style="1" customWidth="1"/>
    <col min="10955" max="10955" width="19.26953125" style="1" customWidth="1"/>
    <col min="10956" max="10956" width="10.453125" style="1" customWidth="1"/>
    <col min="10957" max="10957" width="20.26953125" style="1" customWidth="1"/>
    <col min="10958" max="10958" width="9.1796875" style="1"/>
    <col min="10959" max="10959" width="16.81640625" style="1" bestFit="1" customWidth="1"/>
    <col min="10960" max="10965" width="9.1796875" style="1"/>
    <col min="10966" max="10966" width="0" style="1" hidden="1" customWidth="1"/>
    <col min="10967" max="10968" width="9.1796875" style="1"/>
    <col min="10969" max="10976" width="0" style="1" hidden="1" customWidth="1"/>
    <col min="10977" max="11201" width="9.1796875" style="1"/>
    <col min="11202" max="11202" width="5" style="1" customWidth="1"/>
    <col min="11203" max="11203" width="2" style="1" customWidth="1"/>
    <col min="11204" max="11208" width="9.1796875" style="1"/>
    <col min="11209" max="11209" width="34.453125" style="1" customWidth="1"/>
    <col min="11210" max="11210" width="20.7265625" style="1" customWidth="1"/>
    <col min="11211" max="11211" width="19.26953125" style="1" customWidth="1"/>
    <col min="11212" max="11212" width="10.453125" style="1" customWidth="1"/>
    <col min="11213" max="11213" width="20.26953125" style="1" customWidth="1"/>
    <col min="11214" max="11214" width="9.1796875" style="1"/>
    <col min="11215" max="11215" width="16.81640625" style="1" bestFit="1" customWidth="1"/>
    <col min="11216" max="11221" width="9.1796875" style="1"/>
    <col min="11222" max="11222" width="0" style="1" hidden="1" customWidth="1"/>
    <col min="11223" max="11224" width="9.1796875" style="1"/>
    <col min="11225" max="11232" width="0" style="1" hidden="1" customWidth="1"/>
    <col min="11233" max="11457" width="9.1796875" style="1"/>
    <col min="11458" max="11458" width="5" style="1" customWidth="1"/>
    <col min="11459" max="11459" width="2" style="1" customWidth="1"/>
    <col min="11460" max="11464" width="9.1796875" style="1"/>
    <col min="11465" max="11465" width="34.453125" style="1" customWidth="1"/>
    <col min="11466" max="11466" width="20.7265625" style="1" customWidth="1"/>
    <col min="11467" max="11467" width="19.26953125" style="1" customWidth="1"/>
    <col min="11468" max="11468" width="10.453125" style="1" customWidth="1"/>
    <col min="11469" max="11469" width="20.26953125" style="1" customWidth="1"/>
    <col min="11470" max="11470" width="9.1796875" style="1"/>
    <col min="11471" max="11471" width="16.81640625" style="1" bestFit="1" customWidth="1"/>
    <col min="11472" max="11477" width="9.1796875" style="1"/>
    <col min="11478" max="11478" width="0" style="1" hidden="1" customWidth="1"/>
    <col min="11479" max="11480" width="9.1796875" style="1"/>
    <col min="11481" max="11488" width="0" style="1" hidden="1" customWidth="1"/>
    <col min="11489" max="11713" width="9.1796875" style="1"/>
    <col min="11714" max="11714" width="5" style="1" customWidth="1"/>
    <col min="11715" max="11715" width="2" style="1" customWidth="1"/>
    <col min="11716" max="11720" width="9.1796875" style="1"/>
    <col min="11721" max="11721" width="34.453125" style="1" customWidth="1"/>
    <col min="11722" max="11722" width="20.7265625" style="1" customWidth="1"/>
    <col min="11723" max="11723" width="19.26953125" style="1" customWidth="1"/>
    <col min="11724" max="11724" width="10.453125" style="1" customWidth="1"/>
    <col min="11725" max="11725" width="20.26953125" style="1" customWidth="1"/>
    <col min="11726" max="11726" width="9.1796875" style="1"/>
    <col min="11727" max="11727" width="16.81640625" style="1" bestFit="1" customWidth="1"/>
    <col min="11728" max="11733" width="9.1796875" style="1"/>
    <col min="11734" max="11734" width="0" style="1" hidden="1" customWidth="1"/>
    <col min="11735" max="11736" width="9.1796875" style="1"/>
    <col min="11737" max="11744" width="0" style="1" hidden="1" customWidth="1"/>
    <col min="11745" max="11969" width="9.1796875" style="1"/>
    <col min="11970" max="11970" width="5" style="1" customWidth="1"/>
    <col min="11971" max="11971" width="2" style="1" customWidth="1"/>
    <col min="11972" max="11976" width="9.1796875" style="1"/>
    <col min="11977" max="11977" width="34.453125" style="1" customWidth="1"/>
    <col min="11978" max="11978" width="20.7265625" style="1" customWidth="1"/>
    <col min="11979" max="11979" width="19.26953125" style="1" customWidth="1"/>
    <col min="11980" max="11980" width="10.453125" style="1" customWidth="1"/>
    <col min="11981" max="11981" width="20.26953125" style="1" customWidth="1"/>
    <col min="11982" max="11982" width="9.1796875" style="1"/>
    <col min="11983" max="11983" width="16.81640625" style="1" bestFit="1" customWidth="1"/>
    <col min="11984" max="11989" width="9.1796875" style="1"/>
    <col min="11990" max="11990" width="0" style="1" hidden="1" customWidth="1"/>
    <col min="11991" max="11992" width="9.1796875" style="1"/>
    <col min="11993" max="12000" width="0" style="1" hidden="1" customWidth="1"/>
    <col min="12001" max="12225" width="9.1796875" style="1"/>
    <col min="12226" max="12226" width="5" style="1" customWidth="1"/>
    <col min="12227" max="12227" width="2" style="1" customWidth="1"/>
    <col min="12228" max="12232" width="9.1796875" style="1"/>
    <col min="12233" max="12233" width="34.453125" style="1" customWidth="1"/>
    <col min="12234" max="12234" width="20.7265625" style="1" customWidth="1"/>
    <col min="12235" max="12235" width="19.26953125" style="1" customWidth="1"/>
    <col min="12236" max="12236" width="10.453125" style="1" customWidth="1"/>
    <col min="12237" max="12237" width="20.26953125" style="1" customWidth="1"/>
    <col min="12238" max="12238" width="9.1796875" style="1"/>
    <col min="12239" max="12239" width="16.81640625" style="1" bestFit="1" customWidth="1"/>
    <col min="12240" max="12245" width="9.1796875" style="1"/>
    <col min="12246" max="12246" width="0" style="1" hidden="1" customWidth="1"/>
    <col min="12247" max="12248" width="9.1796875" style="1"/>
    <col min="12249" max="12256" width="0" style="1" hidden="1" customWidth="1"/>
    <col min="12257" max="12481" width="9.1796875" style="1"/>
    <col min="12482" max="12482" width="5" style="1" customWidth="1"/>
    <col min="12483" max="12483" width="2" style="1" customWidth="1"/>
    <col min="12484" max="12488" width="9.1796875" style="1"/>
    <col min="12489" max="12489" width="34.453125" style="1" customWidth="1"/>
    <col min="12490" max="12490" width="20.7265625" style="1" customWidth="1"/>
    <col min="12491" max="12491" width="19.26953125" style="1" customWidth="1"/>
    <col min="12492" max="12492" width="10.453125" style="1" customWidth="1"/>
    <col min="12493" max="12493" width="20.26953125" style="1" customWidth="1"/>
    <col min="12494" max="12494" width="9.1796875" style="1"/>
    <col min="12495" max="12495" width="16.81640625" style="1" bestFit="1" customWidth="1"/>
    <col min="12496" max="12501" width="9.1796875" style="1"/>
    <col min="12502" max="12502" width="0" style="1" hidden="1" customWidth="1"/>
    <col min="12503" max="12504" width="9.1796875" style="1"/>
    <col min="12505" max="12512" width="0" style="1" hidden="1" customWidth="1"/>
    <col min="12513" max="12737" width="9.1796875" style="1"/>
    <col min="12738" max="12738" width="5" style="1" customWidth="1"/>
    <col min="12739" max="12739" width="2" style="1" customWidth="1"/>
    <col min="12740" max="12744" width="9.1796875" style="1"/>
    <col min="12745" max="12745" width="34.453125" style="1" customWidth="1"/>
    <col min="12746" max="12746" width="20.7265625" style="1" customWidth="1"/>
    <col min="12747" max="12747" width="19.26953125" style="1" customWidth="1"/>
    <col min="12748" max="12748" width="10.453125" style="1" customWidth="1"/>
    <col min="12749" max="12749" width="20.26953125" style="1" customWidth="1"/>
    <col min="12750" max="12750" width="9.1796875" style="1"/>
    <col min="12751" max="12751" width="16.81640625" style="1" bestFit="1" customWidth="1"/>
    <col min="12752" max="12757" width="9.1796875" style="1"/>
    <col min="12758" max="12758" width="0" style="1" hidden="1" customWidth="1"/>
    <col min="12759" max="12760" width="9.1796875" style="1"/>
    <col min="12761" max="12768" width="0" style="1" hidden="1" customWidth="1"/>
    <col min="12769" max="12993" width="9.1796875" style="1"/>
    <col min="12994" max="12994" width="5" style="1" customWidth="1"/>
    <col min="12995" max="12995" width="2" style="1" customWidth="1"/>
    <col min="12996" max="13000" width="9.1796875" style="1"/>
    <col min="13001" max="13001" width="34.453125" style="1" customWidth="1"/>
    <col min="13002" max="13002" width="20.7265625" style="1" customWidth="1"/>
    <col min="13003" max="13003" width="19.26953125" style="1" customWidth="1"/>
    <col min="13004" max="13004" width="10.453125" style="1" customWidth="1"/>
    <col min="13005" max="13005" width="20.26953125" style="1" customWidth="1"/>
    <col min="13006" max="13006" width="9.1796875" style="1"/>
    <col min="13007" max="13007" width="16.81640625" style="1" bestFit="1" customWidth="1"/>
    <col min="13008" max="13013" width="9.1796875" style="1"/>
    <col min="13014" max="13014" width="0" style="1" hidden="1" customWidth="1"/>
    <col min="13015" max="13016" width="9.1796875" style="1"/>
    <col min="13017" max="13024" width="0" style="1" hidden="1" customWidth="1"/>
    <col min="13025" max="13249" width="9.1796875" style="1"/>
    <col min="13250" max="13250" width="5" style="1" customWidth="1"/>
    <col min="13251" max="13251" width="2" style="1" customWidth="1"/>
    <col min="13252" max="13256" width="9.1796875" style="1"/>
    <col min="13257" max="13257" width="34.453125" style="1" customWidth="1"/>
    <col min="13258" max="13258" width="20.7265625" style="1" customWidth="1"/>
    <col min="13259" max="13259" width="19.26953125" style="1" customWidth="1"/>
    <col min="13260" max="13260" width="10.453125" style="1" customWidth="1"/>
    <col min="13261" max="13261" width="20.26953125" style="1" customWidth="1"/>
    <col min="13262" max="13262" width="9.1796875" style="1"/>
    <col min="13263" max="13263" width="16.81640625" style="1" bestFit="1" customWidth="1"/>
    <col min="13264" max="13269" width="9.1796875" style="1"/>
    <col min="13270" max="13270" width="0" style="1" hidden="1" customWidth="1"/>
    <col min="13271" max="13272" width="9.1796875" style="1"/>
    <col min="13273" max="13280" width="0" style="1" hidden="1" customWidth="1"/>
    <col min="13281" max="13505" width="9.1796875" style="1"/>
    <col min="13506" max="13506" width="5" style="1" customWidth="1"/>
    <col min="13507" max="13507" width="2" style="1" customWidth="1"/>
    <col min="13508" max="13512" width="9.1796875" style="1"/>
    <col min="13513" max="13513" width="34.453125" style="1" customWidth="1"/>
    <col min="13514" max="13514" width="20.7265625" style="1" customWidth="1"/>
    <col min="13515" max="13515" width="19.26953125" style="1" customWidth="1"/>
    <col min="13516" max="13516" width="10.453125" style="1" customWidth="1"/>
    <col min="13517" max="13517" width="20.26953125" style="1" customWidth="1"/>
    <col min="13518" max="13518" width="9.1796875" style="1"/>
    <col min="13519" max="13519" width="16.81640625" style="1" bestFit="1" customWidth="1"/>
    <col min="13520" max="13525" width="9.1796875" style="1"/>
    <col min="13526" max="13526" width="0" style="1" hidden="1" customWidth="1"/>
    <col min="13527" max="13528" width="9.1796875" style="1"/>
    <col min="13529" max="13536" width="0" style="1" hidden="1" customWidth="1"/>
    <col min="13537" max="13761" width="9.1796875" style="1"/>
    <col min="13762" max="13762" width="5" style="1" customWidth="1"/>
    <col min="13763" max="13763" width="2" style="1" customWidth="1"/>
    <col min="13764" max="13768" width="9.1796875" style="1"/>
    <col min="13769" max="13769" width="34.453125" style="1" customWidth="1"/>
    <col min="13770" max="13770" width="20.7265625" style="1" customWidth="1"/>
    <col min="13771" max="13771" width="19.26953125" style="1" customWidth="1"/>
    <col min="13772" max="13772" width="10.453125" style="1" customWidth="1"/>
    <col min="13773" max="13773" width="20.26953125" style="1" customWidth="1"/>
    <col min="13774" max="13774" width="9.1796875" style="1"/>
    <col min="13775" max="13775" width="16.81640625" style="1" bestFit="1" customWidth="1"/>
    <col min="13776" max="13781" width="9.1796875" style="1"/>
    <col min="13782" max="13782" width="0" style="1" hidden="1" customWidth="1"/>
    <col min="13783" max="13784" width="9.1796875" style="1"/>
    <col min="13785" max="13792" width="0" style="1" hidden="1" customWidth="1"/>
    <col min="13793" max="14017" width="9.1796875" style="1"/>
    <col min="14018" max="14018" width="5" style="1" customWidth="1"/>
    <col min="14019" max="14019" width="2" style="1" customWidth="1"/>
    <col min="14020" max="14024" width="9.1796875" style="1"/>
    <col min="14025" max="14025" width="34.453125" style="1" customWidth="1"/>
    <col min="14026" max="14026" width="20.7265625" style="1" customWidth="1"/>
    <col min="14027" max="14027" width="19.26953125" style="1" customWidth="1"/>
    <col min="14028" max="14028" width="10.453125" style="1" customWidth="1"/>
    <col min="14029" max="14029" width="20.26953125" style="1" customWidth="1"/>
    <col min="14030" max="14030" width="9.1796875" style="1"/>
    <col min="14031" max="14031" width="16.81640625" style="1" bestFit="1" customWidth="1"/>
    <col min="14032" max="14037" width="9.1796875" style="1"/>
    <col min="14038" max="14038" width="0" style="1" hidden="1" customWidth="1"/>
    <col min="14039" max="14040" width="9.1796875" style="1"/>
    <col min="14041" max="14048" width="0" style="1" hidden="1" customWidth="1"/>
    <col min="14049" max="14273" width="9.1796875" style="1"/>
    <col min="14274" max="14274" width="5" style="1" customWidth="1"/>
    <col min="14275" max="14275" width="2" style="1" customWidth="1"/>
    <col min="14276" max="14280" width="9.1796875" style="1"/>
    <col min="14281" max="14281" width="34.453125" style="1" customWidth="1"/>
    <col min="14282" max="14282" width="20.7265625" style="1" customWidth="1"/>
    <col min="14283" max="14283" width="19.26953125" style="1" customWidth="1"/>
    <col min="14284" max="14284" width="10.453125" style="1" customWidth="1"/>
    <col min="14285" max="14285" width="20.26953125" style="1" customWidth="1"/>
    <col min="14286" max="14286" width="9.1796875" style="1"/>
    <col min="14287" max="14287" width="16.81640625" style="1" bestFit="1" customWidth="1"/>
    <col min="14288" max="14293" width="9.1796875" style="1"/>
    <col min="14294" max="14294" width="0" style="1" hidden="1" customWidth="1"/>
    <col min="14295" max="14296" width="9.1796875" style="1"/>
    <col min="14297" max="14304" width="0" style="1" hidden="1" customWidth="1"/>
    <col min="14305" max="14529" width="9.1796875" style="1"/>
    <col min="14530" max="14530" width="5" style="1" customWidth="1"/>
    <col min="14531" max="14531" width="2" style="1" customWidth="1"/>
    <col min="14532" max="14536" width="9.1796875" style="1"/>
    <col min="14537" max="14537" width="34.453125" style="1" customWidth="1"/>
    <col min="14538" max="14538" width="20.7265625" style="1" customWidth="1"/>
    <col min="14539" max="14539" width="19.26953125" style="1" customWidth="1"/>
    <col min="14540" max="14540" width="10.453125" style="1" customWidth="1"/>
    <col min="14541" max="14541" width="20.26953125" style="1" customWidth="1"/>
    <col min="14542" max="14542" width="9.1796875" style="1"/>
    <col min="14543" max="14543" width="16.81640625" style="1" bestFit="1" customWidth="1"/>
    <col min="14544" max="14549" width="9.1796875" style="1"/>
    <col min="14550" max="14550" width="0" style="1" hidden="1" customWidth="1"/>
    <col min="14551" max="14552" width="9.1796875" style="1"/>
    <col min="14553" max="14560" width="0" style="1" hidden="1" customWidth="1"/>
    <col min="14561" max="14785" width="9.1796875" style="1"/>
    <col min="14786" max="14786" width="5" style="1" customWidth="1"/>
    <col min="14787" max="14787" width="2" style="1" customWidth="1"/>
    <col min="14788" max="14792" width="9.1796875" style="1"/>
    <col min="14793" max="14793" width="34.453125" style="1" customWidth="1"/>
    <col min="14794" max="14794" width="20.7265625" style="1" customWidth="1"/>
    <col min="14795" max="14795" width="19.26953125" style="1" customWidth="1"/>
    <col min="14796" max="14796" width="10.453125" style="1" customWidth="1"/>
    <col min="14797" max="14797" width="20.26953125" style="1" customWidth="1"/>
    <col min="14798" max="14798" width="9.1796875" style="1"/>
    <col min="14799" max="14799" width="16.81640625" style="1" bestFit="1" customWidth="1"/>
    <col min="14800" max="14805" width="9.1796875" style="1"/>
    <col min="14806" max="14806" width="0" style="1" hidden="1" customWidth="1"/>
    <col min="14807" max="14808" width="9.1796875" style="1"/>
    <col min="14809" max="14816" width="0" style="1" hidden="1" customWidth="1"/>
    <col min="14817" max="15041" width="9.1796875" style="1"/>
    <col min="15042" max="15042" width="5" style="1" customWidth="1"/>
    <col min="15043" max="15043" width="2" style="1" customWidth="1"/>
    <col min="15044" max="15048" width="9.1796875" style="1"/>
    <col min="15049" max="15049" width="34.453125" style="1" customWidth="1"/>
    <col min="15050" max="15050" width="20.7265625" style="1" customWidth="1"/>
    <col min="15051" max="15051" width="19.26953125" style="1" customWidth="1"/>
    <col min="15052" max="15052" width="10.453125" style="1" customWidth="1"/>
    <col min="15053" max="15053" width="20.26953125" style="1" customWidth="1"/>
    <col min="15054" max="15054" width="9.1796875" style="1"/>
    <col min="15055" max="15055" width="16.81640625" style="1" bestFit="1" customWidth="1"/>
    <col min="15056" max="15061" width="9.1796875" style="1"/>
    <col min="15062" max="15062" width="0" style="1" hidden="1" customWidth="1"/>
    <col min="15063" max="15064" width="9.1796875" style="1"/>
    <col min="15065" max="15072" width="0" style="1" hidden="1" customWidth="1"/>
    <col min="15073" max="15297" width="9.1796875" style="1"/>
    <col min="15298" max="15298" width="5" style="1" customWidth="1"/>
    <col min="15299" max="15299" width="2" style="1" customWidth="1"/>
    <col min="15300" max="15304" width="9.1796875" style="1"/>
    <col min="15305" max="15305" width="34.453125" style="1" customWidth="1"/>
    <col min="15306" max="15306" width="20.7265625" style="1" customWidth="1"/>
    <col min="15307" max="15307" width="19.26953125" style="1" customWidth="1"/>
    <col min="15308" max="15308" width="10.453125" style="1" customWidth="1"/>
    <col min="15309" max="15309" width="20.26953125" style="1" customWidth="1"/>
    <col min="15310" max="15310" width="9.1796875" style="1"/>
    <col min="15311" max="15311" width="16.81640625" style="1" bestFit="1" customWidth="1"/>
    <col min="15312" max="15317" width="9.1796875" style="1"/>
    <col min="15318" max="15318" width="0" style="1" hidden="1" customWidth="1"/>
    <col min="15319" max="15320" width="9.1796875" style="1"/>
    <col min="15321" max="15328" width="0" style="1" hidden="1" customWidth="1"/>
    <col min="15329" max="15553" width="9.1796875" style="1"/>
    <col min="15554" max="15554" width="5" style="1" customWidth="1"/>
    <col min="15555" max="15555" width="2" style="1" customWidth="1"/>
    <col min="15556" max="15560" width="9.1796875" style="1"/>
    <col min="15561" max="15561" width="34.453125" style="1" customWidth="1"/>
    <col min="15562" max="15562" width="20.7265625" style="1" customWidth="1"/>
    <col min="15563" max="15563" width="19.26953125" style="1" customWidth="1"/>
    <col min="15564" max="15564" width="10.453125" style="1" customWidth="1"/>
    <col min="15565" max="15565" width="20.26953125" style="1" customWidth="1"/>
    <col min="15566" max="15566" width="9.1796875" style="1"/>
    <col min="15567" max="15567" width="16.81640625" style="1" bestFit="1" customWidth="1"/>
    <col min="15568" max="15573" width="9.1796875" style="1"/>
    <col min="15574" max="15574" width="0" style="1" hidden="1" customWidth="1"/>
    <col min="15575" max="15576" width="9.1796875" style="1"/>
    <col min="15577" max="15584" width="0" style="1" hidden="1" customWidth="1"/>
    <col min="15585" max="15809" width="9.1796875" style="1"/>
    <col min="15810" max="15810" width="5" style="1" customWidth="1"/>
    <col min="15811" max="15811" width="2" style="1" customWidth="1"/>
    <col min="15812" max="15816" width="9.1796875" style="1"/>
    <col min="15817" max="15817" width="34.453125" style="1" customWidth="1"/>
    <col min="15818" max="15818" width="20.7265625" style="1" customWidth="1"/>
    <col min="15819" max="15819" width="19.26953125" style="1" customWidth="1"/>
    <col min="15820" max="15820" width="10.453125" style="1" customWidth="1"/>
    <col min="15821" max="15821" width="20.26953125" style="1" customWidth="1"/>
    <col min="15822" max="15822" width="9.1796875" style="1"/>
    <col min="15823" max="15823" width="16.81640625" style="1" bestFit="1" customWidth="1"/>
    <col min="15824" max="15829" width="9.1796875" style="1"/>
    <col min="15830" max="15830" width="0" style="1" hidden="1" customWidth="1"/>
    <col min="15831" max="15832" width="9.1796875" style="1"/>
    <col min="15833" max="15840" width="0" style="1" hidden="1" customWidth="1"/>
    <col min="15841" max="16065" width="9.1796875" style="1"/>
    <col min="16066" max="16066" width="5" style="1" customWidth="1"/>
    <col min="16067" max="16067" width="2" style="1" customWidth="1"/>
    <col min="16068" max="16072" width="9.1796875" style="1"/>
    <col min="16073" max="16073" width="34.453125" style="1" customWidth="1"/>
    <col min="16074" max="16074" width="20.7265625" style="1" customWidth="1"/>
    <col min="16075" max="16075" width="19.26953125" style="1" customWidth="1"/>
    <col min="16076" max="16076" width="10.453125" style="1" customWidth="1"/>
    <col min="16077" max="16077" width="20.26953125" style="1" customWidth="1"/>
    <col min="16078" max="16078" width="9.1796875" style="1"/>
    <col min="16079" max="16079" width="16.81640625" style="1" bestFit="1" customWidth="1"/>
    <col min="16080" max="16085" width="9.1796875" style="1"/>
    <col min="16086" max="16086" width="0" style="1" hidden="1" customWidth="1"/>
    <col min="16087" max="16088" width="9.1796875" style="1"/>
    <col min="16089" max="16096" width="0" style="1" hidden="1" customWidth="1"/>
    <col min="16097" max="16384" width="9.1796875" style="1"/>
  </cols>
  <sheetData>
    <row r="1" spans="1:12" ht="18.5" x14ac:dyDescent="0.45">
      <c r="A1" s="679" t="s">
        <v>148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</row>
    <row r="2" spans="1:12" x14ac:dyDescent="0.35">
      <c r="A2" s="755" t="s">
        <v>149</v>
      </c>
      <c r="B2" s="755"/>
      <c r="C2" s="755"/>
      <c r="D2" s="755"/>
      <c r="E2" s="755"/>
      <c r="F2" s="755"/>
      <c r="G2" s="755"/>
      <c r="H2" s="755"/>
      <c r="I2" s="755"/>
      <c r="J2" s="755"/>
      <c r="K2" s="755"/>
      <c r="L2" s="755"/>
    </row>
    <row r="3" spans="1:12" x14ac:dyDescent="0.35">
      <c r="A3" s="755" t="s">
        <v>0</v>
      </c>
      <c r="B3" s="755"/>
      <c r="C3" s="755"/>
      <c r="D3" s="755"/>
      <c r="E3" s="755"/>
      <c r="F3" s="755"/>
      <c r="G3" s="755"/>
      <c r="H3" s="755"/>
      <c r="I3" s="755"/>
      <c r="J3" s="755"/>
      <c r="K3" s="755"/>
      <c r="L3" s="755"/>
    </row>
    <row r="4" spans="1:12" x14ac:dyDescent="0.35">
      <c r="A4" s="755" t="s">
        <v>219</v>
      </c>
      <c r="B4" s="755"/>
      <c r="C4" s="755"/>
      <c r="D4" s="755"/>
      <c r="E4" s="755"/>
      <c r="F4" s="755"/>
      <c r="G4" s="755"/>
      <c r="H4" s="755"/>
      <c r="I4" s="755"/>
      <c r="J4" s="755"/>
      <c r="K4" s="755"/>
      <c r="L4" s="755"/>
    </row>
    <row r="5" spans="1:12" x14ac:dyDescent="0.35">
      <c r="A5" s="755" t="str">
        <f>'LAPORAN BULANAN ADPEM 2019'!A3:AH3</f>
        <v>S.D BULAN : DESEMBER  2019</v>
      </c>
      <c r="B5" s="755"/>
      <c r="C5" s="755"/>
      <c r="D5" s="755"/>
      <c r="E5" s="755"/>
      <c r="F5" s="755"/>
      <c r="G5" s="755"/>
      <c r="H5" s="755"/>
      <c r="I5" s="755"/>
      <c r="J5" s="755"/>
      <c r="K5" s="755"/>
      <c r="L5" s="755"/>
    </row>
    <row r="6" spans="1:12" ht="7.5" customHeight="1" x14ac:dyDescent="0.35">
      <c r="A6" s="755"/>
      <c r="B6" s="755"/>
      <c r="C6" s="755"/>
      <c r="D6" s="755"/>
      <c r="E6" s="755"/>
      <c r="F6" s="755"/>
      <c r="G6" s="755"/>
      <c r="H6" s="755"/>
      <c r="I6" s="755"/>
      <c r="J6" s="755"/>
      <c r="K6" s="755"/>
      <c r="L6" s="755"/>
    </row>
    <row r="7" spans="1:12" s="169" customFormat="1" x14ac:dyDescent="0.35">
      <c r="A7" s="764" t="s">
        <v>26</v>
      </c>
      <c r="B7" s="766" t="s">
        <v>150</v>
      </c>
      <c r="C7" s="766"/>
      <c r="D7" s="766"/>
      <c r="E7" s="766"/>
      <c r="F7" s="766"/>
      <c r="G7" s="766"/>
      <c r="H7" s="767"/>
      <c r="I7" s="168" t="s">
        <v>151</v>
      </c>
      <c r="J7" s="770" t="s">
        <v>152</v>
      </c>
      <c r="K7" s="764" t="s">
        <v>11</v>
      </c>
      <c r="L7" s="770" t="s">
        <v>33</v>
      </c>
    </row>
    <row r="8" spans="1:12" s="169" customFormat="1" x14ac:dyDescent="0.35">
      <c r="A8" s="765"/>
      <c r="B8" s="768"/>
      <c r="C8" s="768"/>
      <c r="D8" s="768"/>
      <c r="E8" s="768"/>
      <c r="F8" s="768"/>
      <c r="G8" s="768"/>
      <c r="H8" s="769"/>
      <c r="I8" s="170" t="s">
        <v>153</v>
      </c>
      <c r="J8" s="771"/>
      <c r="K8" s="765"/>
      <c r="L8" s="771"/>
    </row>
    <row r="9" spans="1:12" ht="3.75" customHeight="1" x14ac:dyDescent="0.35">
      <c r="A9" s="171"/>
      <c r="B9" s="172"/>
      <c r="C9" s="172"/>
      <c r="D9" s="172"/>
      <c r="E9" s="172"/>
      <c r="F9" s="172"/>
      <c r="G9" s="172"/>
      <c r="H9" s="173"/>
      <c r="I9" s="174"/>
      <c r="J9" s="175"/>
      <c r="K9" s="176"/>
      <c r="L9" s="177"/>
    </row>
    <row r="10" spans="1:12" s="178" customFormat="1" ht="30" customHeight="1" x14ac:dyDescent="0.35">
      <c r="A10" s="272" t="s">
        <v>154</v>
      </c>
      <c r="B10" s="273" t="s">
        <v>2</v>
      </c>
      <c r="C10" s="274"/>
      <c r="D10" s="274"/>
      <c r="E10" s="274"/>
      <c r="F10" s="274"/>
      <c r="G10" s="274"/>
      <c r="H10" s="275"/>
      <c r="I10" s="276">
        <f>'LAPORAN BULANAN ADPEM 2019'!N16</f>
        <v>5220240301</v>
      </c>
      <c r="J10" s="277">
        <f>'LAPORAN BULANAN ADPEM 2019'!AD16</f>
        <v>4520746318</v>
      </c>
      <c r="K10" s="278">
        <f>J10/I10*100</f>
        <v>86.600348975007847</v>
      </c>
      <c r="L10" s="276">
        <f>I10-J10</f>
        <v>699493983</v>
      </c>
    </row>
    <row r="11" spans="1:12" ht="6" customHeight="1" x14ac:dyDescent="0.35">
      <c r="A11" s="271"/>
      <c r="B11" s="179"/>
      <c r="C11" s="172"/>
      <c r="D11" s="172"/>
      <c r="E11" s="172"/>
      <c r="F11" s="172"/>
      <c r="G11" s="172"/>
      <c r="H11" s="173"/>
      <c r="I11" s="174"/>
      <c r="J11" s="180"/>
      <c r="K11" s="181"/>
      <c r="L11" s="174"/>
    </row>
    <row r="12" spans="1:12" ht="30" customHeight="1" x14ac:dyDescent="0.35">
      <c r="A12" s="279" t="s">
        <v>155</v>
      </c>
      <c r="B12" s="280" t="s">
        <v>3</v>
      </c>
      <c r="C12" s="281"/>
      <c r="D12" s="281"/>
      <c r="E12" s="281"/>
      <c r="F12" s="281"/>
      <c r="G12" s="281"/>
      <c r="H12" s="282"/>
      <c r="I12" s="283">
        <f>I13+I23+I27+I34+I41+I49+I54</f>
        <v>3979000000</v>
      </c>
      <c r="J12" s="283">
        <f>J13+J23+J27+J34+J41+J49+J54</f>
        <v>3786121117</v>
      </c>
      <c r="K12" s="284">
        <f>J12/I12*100</f>
        <v>95.152578964563958</v>
      </c>
      <c r="L12" s="283">
        <f>L13+L23+L27+L34+L41+L49+L54</f>
        <v>192878883</v>
      </c>
    </row>
    <row r="13" spans="1:12" s="182" customFormat="1" ht="24" customHeight="1" x14ac:dyDescent="0.35">
      <c r="A13" s="285" t="s">
        <v>18</v>
      </c>
      <c r="B13" s="286" t="str">
        <f>'LAPORAN BULANAN ADPEM 2019'!H34</f>
        <v>PROGRAM PELAYANAN DAN PENINGKATAN KAPASITAS APARATUR</v>
      </c>
      <c r="C13" s="287"/>
      <c r="D13" s="287"/>
      <c r="E13" s="287"/>
      <c r="F13" s="287"/>
      <c r="G13" s="287"/>
      <c r="H13" s="288"/>
      <c r="I13" s="289">
        <f>SUM(I14:I21)</f>
        <v>1963290000</v>
      </c>
      <c r="J13" s="290">
        <f>SUM(J14:J21)</f>
        <v>1909629273</v>
      </c>
      <c r="K13" s="291">
        <f>J13/I13*100</f>
        <v>97.266795684794403</v>
      </c>
      <c r="L13" s="289">
        <f>I13-J13</f>
        <v>53660727</v>
      </c>
    </row>
    <row r="14" spans="1:12" s="182" customFormat="1" x14ac:dyDescent="0.35">
      <c r="A14" s="183">
        <v>1</v>
      </c>
      <c r="B14" s="184"/>
      <c r="C14" s="185" t="str">
        <f>'LAPORAN BULANAN ADPEM 2019'!I35</f>
        <v>Pelayanan Administrasi Perkantoran</v>
      </c>
      <c r="D14" s="185"/>
      <c r="E14" s="185"/>
      <c r="F14" s="185"/>
      <c r="G14" s="185"/>
      <c r="H14" s="186"/>
      <c r="I14" s="187">
        <f>'LAPORAN BULANAN ADPEM 2019'!N35</f>
        <v>863410000</v>
      </c>
      <c r="J14" s="187">
        <f>'LAPORAN BULANAN ADPEM 2019'!AD35</f>
        <v>846664773</v>
      </c>
      <c r="K14" s="188">
        <f>J14/I14*100</f>
        <v>98.060570644305727</v>
      </c>
      <c r="L14" s="187">
        <f t="shared" ref="L14:L21" si="0">I14-J14</f>
        <v>16745227</v>
      </c>
    </row>
    <row r="15" spans="1:12" s="182" customFormat="1" x14ac:dyDescent="0.35">
      <c r="A15" s="183">
        <v>2</v>
      </c>
      <c r="B15" s="184"/>
      <c r="C15" s="185" t="str">
        <f>'LAPORAN BULANAN ADPEM 2019'!I36</f>
        <v>Pengadaan Sarana dan Prasarana Kantor</v>
      </c>
      <c r="D15" s="185"/>
      <c r="E15" s="185"/>
      <c r="F15" s="185"/>
      <c r="G15" s="185"/>
      <c r="H15" s="186"/>
      <c r="I15" s="187">
        <f>'LAPORAN BULANAN ADPEM 2019'!N36</f>
        <v>250000000</v>
      </c>
      <c r="J15" s="187">
        <f>'LAPORAN BULANAN ADPEM 2019'!AD36</f>
        <v>245228800</v>
      </c>
      <c r="K15" s="188">
        <f t="shared" ref="K15:K21" si="1">J15/I15*100</f>
        <v>98.091520000000003</v>
      </c>
      <c r="L15" s="187">
        <f t="shared" si="0"/>
        <v>4771200</v>
      </c>
    </row>
    <row r="16" spans="1:12" s="182" customFormat="1" x14ac:dyDescent="0.35">
      <c r="A16" s="183">
        <v>3</v>
      </c>
      <c r="B16" s="184"/>
      <c r="C16" s="185" t="str">
        <f>'LAPORAN BULANAN ADPEM 2019'!I37</f>
        <v>Pemeliharaan Sarana dan Prasarana Kantor</v>
      </c>
      <c r="D16" s="185"/>
      <c r="E16" s="185"/>
      <c r="F16" s="185"/>
      <c r="G16" s="185"/>
      <c r="H16" s="186"/>
      <c r="I16" s="187">
        <f>'LAPORAN BULANAN ADPEM 2019'!N37</f>
        <v>250000000</v>
      </c>
      <c r="J16" s="187">
        <f>'LAPORAN BULANAN ADPEM 2019'!AD37</f>
        <v>237968200</v>
      </c>
      <c r="K16" s="188">
        <f t="shared" si="1"/>
        <v>95.187280000000001</v>
      </c>
      <c r="L16" s="187">
        <f>I16-J16</f>
        <v>12031800</v>
      </c>
    </row>
    <row r="17" spans="1:12" s="182" customFormat="1" x14ac:dyDescent="0.35">
      <c r="A17" s="183">
        <v>4</v>
      </c>
      <c r="B17" s="184"/>
      <c r="C17" s="185" t="str">
        <f>'LAPORAN BULANAN ADPEM 2019'!I38</f>
        <v xml:space="preserve">Rehabilitasi gedung kantor/rumah dinas/rumah jabatan
</v>
      </c>
      <c r="D17" s="185"/>
      <c r="E17" s="185"/>
      <c r="F17" s="185"/>
      <c r="G17" s="185"/>
      <c r="H17" s="186"/>
      <c r="I17" s="187">
        <f>'LAPORAN BULANAN ADPEM 2019'!N38</f>
        <v>264880000</v>
      </c>
      <c r="J17" s="187">
        <f>'LAPORAN BULANAN ADPEM 2019'!AD38</f>
        <v>246448500</v>
      </c>
      <c r="K17" s="188">
        <f t="shared" si="1"/>
        <v>93.041565992147383</v>
      </c>
      <c r="L17" s="187">
        <f t="shared" si="0"/>
        <v>18431500</v>
      </c>
    </row>
    <row r="18" spans="1:12" s="182" customFormat="1" x14ac:dyDescent="0.35">
      <c r="A18" s="183">
        <v>5</v>
      </c>
      <c r="B18" s="184"/>
      <c r="C18" s="185" t="str">
        <f>'LAPORAN BULANAN ADPEM 2019'!I39</f>
        <v xml:space="preserve">Penyediaan Dokumentasi, Informatika dan Komunikasi OPD
</v>
      </c>
      <c r="D18" s="185"/>
      <c r="E18" s="185"/>
      <c r="F18" s="185"/>
      <c r="G18" s="185"/>
      <c r="H18" s="186"/>
      <c r="I18" s="187">
        <f>'LAPORAN BULANAN ADPEM 2019'!N39</f>
        <v>20000000</v>
      </c>
      <c r="J18" s="187">
        <f>'LAPORAN BULANAN ADPEM 2019'!AD39</f>
        <v>18350000</v>
      </c>
      <c r="K18" s="188">
        <f t="shared" si="1"/>
        <v>91.75</v>
      </c>
      <c r="L18" s="187">
        <f t="shared" si="0"/>
        <v>1650000</v>
      </c>
    </row>
    <row r="19" spans="1:12" s="182" customFormat="1" x14ac:dyDescent="0.35">
      <c r="A19" s="183">
        <v>6</v>
      </c>
      <c r="B19" s="184"/>
      <c r="C19" s="185" t="str">
        <f>'LAPORAN BULANAN ADPEM 2019'!I40</f>
        <v>Pengelolaan Barang Milik Daerah</v>
      </c>
      <c r="D19" s="185"/>
      <c r="E19" s="185"/>
      <c r="F19" s="185"/>
      <c r="G19" s="185"/>
      <c r="H19" s="186"/>
      <c r="I19" s="187">
        <f>'LAPORAN BULANAN ADPEM 2019'!N40</f>
        <v>45000000</v>
      </c>
      <c r="J19" s="187">
        <f>'LAPORAN BULANAN ADPEM 2019'!AD40</f>
        <v>45000000</v>
      </c>
      <c r="K19" s="188">
        <f t="shared" si="1"/>
        <v>100</v>
      </c>
      <c r="L19" s="187">
        <f t="shared" si="0"/>
        <v>0</v>
      </c>
    </row>
    <row r="20" spans="1:12" s="182" customFormat="1" ht="15" customHeight="1" x14ac:dyDescent="0.35">
      <c r="A20" s="183">
        <v>7</v>
      </c>
      <c r="B20" s="184"/>
      <c r="C20" s="185" t="str">
        <f>'LAPORAN BULANAN ADPEM 2019'!I41</f>
        <v>Penyediaan Makanan dan Minuman</v>
      </c>
      <c r="D20" s="189"/>
      <c r="E20" s="189"/>
      <c r="F20" s="189"/>
      <c r="G20" s="189"/>
      <c r="H20" s="190"/>
      <c r="I20" s="187">
        <f>'LAPORAN BULANAN ADPEM 2019'!N41</f>
        <v>30000000</v>
      </c>
      <c r="J20" s="187">
        <f>'LAPORAN BULANAN ADPEM 2019'!AD41</f>
        <v>29999000</v>
      </c>
      <c r="K20" s="188">
        <f t="shared" si="1"/>
        <v>99.99666666666667</v>
      </c>
      <c r="L20" s="187">
        <f t="shared" si="0"/>
        <v>1000</v>
      </c>
    </row>
    <row r="21" spans="1:12" s="182" customFormat="1" x14ac:dyDescent="0.35">
      <c r="A21" s="183">
        <v>8</v>
      </c>
      <c r="B21" s="184"/>
      <c r="C21" s="185" t="str">
        <f>'LAPORAN BULANAN ADPEM 2019'!I42</f>
        <v xml:space="preserve">Rapat-Rapat Kordinasi dan Konsultasi Dalam dan Luar Daerah
</v>
      </c>
      <c r="D21" s="191"/>
      <c r="E21" s="191"/>
      <c r="F21" s="191"/>
      <c r="G21" s="191"/>
      <c r="H21" s="192"/>
      <c r="I21" s="187">
        <f>'LAPORAN BULANAN ADPEM 2019'!N42</f>
        <v>240000000</v>
      </c>
      <c r="J21" s="187">
        <f>'LAPORAN BULANAN ADPEM 2019'!AD42</f>
        <v>239970000</v>
      </c>
      <c r="K21" s="188">
        <f t="shared" si="1"/>
        <v>99.987499999999997</v>
      </c>
      <c r="L21" s="187">
        <f t="shared" si="0"/>
        <v>30000</v>
      </c>
    </row>
    <row r="22" spans="1:12" s="182" customFormat="1" ht="7.5" customHeight="1" x14ac:dyDescent="0.35">
      <c r="A22" s="183"/>
      <c r="B22" s="185"/>
      <c r="C22" s="193"/>
      <c r="D22" s="193"/>
      <c r="E22" s="193"/>
      <c r="F22" s="193"/>
      <c r="G22" s="193"/>
      <c r="H22" s="194"/>
      <c r="I22" s="187"/>
      <c r="J22" s="195"/>
      <c r="K22" s="196"/>
      <c r="L22" s="187"/>
    </row>
    <row r="23" spans="1:12" s="182" customFormat="1" ht="24" customHeight="1" x14ac:dyDescent="0.35">
      <c r="A23" s="285" t="s">
        <v>12</v>
      </c>
      <c r="B23" s="286" t="str">
        <f>'LAPORAN BULANAN ADPEM 2019'!H43</f>
        <v>PROGRAM PENGELOLAAN DAN PELAPORAN KEUANGAN</v>
      </c>
      <c r="C23" s="287"/>
      <c r="D23" s="287"/>
      <c r="E23" s="287"/>
      <c r="F23" s="287"/>
      <c r="G23" s="287"/>
      <c r="H23" s="288"/>
      <c r="I23" s="289">
        <f>SUM(I24:I25)</f>
        <v>129920000</v>
      </c>
      <c r="J23" s="290">
        <f>SUM(J24:J25)</f>
        <v>126898000</v>
      </c>
      <c r="K23" s="291">
        <f>J23/I23*100</f>
        <v>97.673953201970448</v>
      </c>
      <c r="L23" s="289">
        <f>I23-J23</f>
        <v>3022000</v>
      </c>
    </row>
    <row r="24" spans="1:12" s="182" customFormat="1" x14ac:dyDescent="0.35">
      <c r="A24" s="183">
        <v>9</v>
      </c>
      <c r="B24" s="184"/>
      <c r="C24" s="185" t="str">
        <f>'LAPORAN BULANAN ADPEM 2019'!I44</f>
        <v xml:space="preserve">Penyusunan Pelaporan Keuangan Triwulanan dan Semesteran
</v>
      </c>
      <c r="D24" s="185"/>
      <c r="E24" s="185"/>
      <c r="F24" s="185"/>
      <c r="G24" s="185"/>
      <c r="H24" s="186"/>
      <c r="I24" s="187">
        <f>'LAPORAN BULANAN ADPEM 2019'!N44</f>
        <v>64960000</v>
      </c>
      <c r="J24" s="187">
        <f>'LAPORAN BULANAN ADPEM 2019'!AD44</f>
        <v>64430000</v>
      </c>
      <c r="K24" s="188">
        <f>J24/I24*100</f>
        <v>99.184113300492612</v>
      </c>
      <c r="L24" s="187">
        <f t="shared" ref="L24:L25" si="2">I24-J24</f>
        <v>530000</v>
      </c>
    </row>
    <row r="25" spans="1:12" s="182" customFormat="1" x14ac:dyDescent="0.35">
      <c r="A25" s="183">
        <v>10</v>
      </c>
      <c r="B25" s="184"/>
      <c r="C25" s="185" t="str">
        <f>'LAPORAN BULANAN ADPEM 2019'!I45</f>
        <v>Penyusunan Pelaporan Keuangan Akhir Tahun</v>
      </c>
      <c r="D25" s="185"/>
      <c r="E25" s="185"/>
      <c r="F25" s="185"/>
      <c r="G25" s="185"/>
      <c r="H25" s="186"/>
      <c r="I25" s="187">
        <f>'LAPORAN BULANAN ADPEM 2019'!N45</f>
        <v>64960000</v>
      </c>
      <c r="J25" s="187">
        <f>'LAPORAN BULANAN ADPEM 2019'!AD45</f>
        <v>62468000</v>
      </c>
      <c r="K25" s="188">
        <f t="shared" ref="K25" si="3">J25/I25*100</f>
        <v>96.163793103448285</v>
      </c>
      <c r="L25" s="187">
        <f t="shared" si="2"/>
        <v>2492000</v>
      </c>
    </row>
    <row r="26" spans="1:12" s="182" customFormat="1" ht="5.25" customHeight="1" thickBot="1" x14ac:dyDescent="0.4">
      <c r="A26" s="366"/>
      <c r="B26" s="372"/>
      <c r="C26" s="367"/>
      <c r="D26" s="367"/>
      <c r="E26" s="367"/>
      <c r="F26" s="367"/>
      <c r="G26" s="367"/>
      <c r="H26" s="368"/>
      <c r="I26" s="369">
        <f>'[1]LAPORAN BULANAN ADPEM'!P67</f>
        <v>0</v>
      </c>
      <c r="J26" s="370"/>
      <c r="K26" s="371"/>
      <c r="L26" s="369"/>
    </row>
    <row r="27" spans="1:12" s="182" customFormat="1" ht="28" customHeight="1" x14ac:dyDescent="0.35">
      <c r="A27" s="285" t="s">
        <v>17</v>
      </c>
      <c r="B27" s="797" t="str">
        <f>'LAPORAN BULANAN ADPEM 2019'!H46</f>
        <v>PROGRAM PENINGKATAN PERENCANAAN, PENGENDALIAN DAN PELAPORAN CAPAIAN KINERJA</v>
      </c>
      <c r="C27" s="798"/>
      <c r="D27" s="798"/>
      <c r="E27" s="798"/>
      <c r="F27" s="798"/>
      <c r="G27" s="798"/>
      <c r="H27" s="799"/>
      <c r="I27" s="289">
        <f>SUM(I28:I32)</f>
        <v>430000000</v>
      </c>
      <c r="J27" s="290">
        <f>SUM(J28:J32)</f>
        <v>424737000</v>
      </c>
      <c r="K27" s="291">
        <f t="shared" ref="K27:K32" si="4">J27/I27*100</f>
        <v>98.776046511627897</v>
      </c>
      <c r="L27" s="289">
        <f>I27-J27</f>
        <v>5263000</v>
      </c>
    </row>
    <row r="28" spans="1:12" s="182" customFormat="1" x14ac:dyDescent="0.35">
      <c r="A28" s="183">
        <v>11</v>
      </c>
      <c r="B28" s="197"/>
      <c r="C28" s="185" t="str">
        <f>'LAPORAN BULANAN ADPEM 2019'!I47</f>
        <v xml:space="preserve">Penyusunan Dokumen Perencanaan Perangkat Daerah
</v>
      </c>
      <c r="D28" s="185"/>
      <c r="E28" s="185"/>
      <c r="F28" s="185"/>
      <c r="G28" s="185"/>
      <c r="H28" s="186"/>
      <c r="I28" s="187">
        <f>'LAPORAN BULANAN ADPEM 2019'!N47</f>
        <v>150000000</v>
      </c>
      <c r="J28" s="187">
        <f>'LAPORAN BULANAN ADPEM 2019'!AD47</f>
        <v>149082500</v>
      </c>
      <c r="K28" s="188">
        <f t="shared" si="4"/>
        <v>99.388333333333335</v>
      </c>
      <c r="L28" s="187">
        <f t="shared" ref="L28:L32" si="5">I28-J28</f>
        <v>917500</v>
      </c>
    </row>
    <row r="29" spans="1:12" s="182" customFormat="1" x14ac:dyDescent="0.35">
      <c r="A29" s="183">
        <v>12</v>
      </c>
      <c r="B29" s="197"/>
      <c r="C29" s="185" t="str">
        <f>'LAPORAN BULANAN ADPEM 2019'!I48</f>
        <v xml:space="preserve">Penyusunan Rencana Kerja dan Anggaran Perangkat Daerah
</v>
      </c>
      <c r="D29" s="185"/>
      <c r="E29" s="185"/>
      <c r="F29" s="185"/>
      <c r="G29" s="185"/>
      <c r="H29" s="186"/>
      <c r="I29" s="187">
        <f>'LAPORAN BULANAN ADPEM 2019'!N48</f>
        <v>65000000</v>
      </c>
      <c r="J29" s="187">
        <f>'LAPORAN BULANAN ADPEM 2019'!AD48</f>
        <v>63987000</v>
      </c>
      <c r="K29" s="188">
        <f t="shared" si="4"/>
        <v>98.441538461538457</v>
      </c>
      <c r="L29" s="187">
        <f t="shared" si="5"/>
        <v>1013000</v>
      </c>
    </row>
    <row r="30" spans="1:12" s="182" customFormat="1" x14ac:dyDescent="0.35">
      <c r="A30" s="183">
        <v>13</v>
      </c>
      <c r="B30" s="197"/>
      <c r="C30" s="185" t="str">
        <f>'LAPORAN BULANAN ADPEM 2019'!I49</f>
        <v>Pengendalian dan Evaluasi Kinerja</v>
      </c>
      <c r="D30" s="185"/>
      <c r="E30" s="185"/>
      <c r="F30" s="185"/>
      <c r="G30" s="185"/>
      <c r="H30" s="186"/>
      <c r="I30" s="187">
        <f>'LAPORAN BULANAN ADPEM 2019'!N49</f>
        <v>91750000</v>
      </c>
      <c r="J30" s="187">
        <f>'LAPORAN BULANAN ADPEM 2019'!AD49</f>
        <v>90960000</v>
      </c>
      <c r="K30" s="188">
        <f t="shared" si="4"/>
        <v>99.138964577656679</v>
      </c>
      <c r="L30" s="187">
        <f t="shared" si="5"/>
        <v>790000</v>
      </c>
    </row>
    <row r="31" spans="1:12" s="182" customFormat="1" x14ac:dyDescent="0.35">
      <c r="A31" s="183">
        <v>14</v>
      </c>
      <c r="B31" s="198"/>
      <c r="C31" s="185" t="str">
        <f>'LAPORAN BULANAN ADPEM 2019'!I50</f>
        <v xml:space="preserve">Penyusunan Pelaporan Capaian Kinerja Tahunan Perangkat Daerah
</v>
      </c>
      <c r="D31" s="185"/>
      <c r="E31" s="185"/>
      <c r="F31" s="185"/>
      <c r="G31" s="185"/>
      <c r="H31" s="186"/>
      <c r="I31" s="187">
        <f>'LAPORAN BULANAN ADPEM 2019'!N50</f>
        <v>58250000</v>
      </c>
      <c r="J31" s="187">
        <f>'LAPORAN BULANAN ADPEM 2019'!AD50</f>
        <v>55910000</v>
      </c>
      <c r="K31" s="188">
        <f t="shared" si="4"/>
        <v>95.982832618025753</v>
      </c>
      <c r="L31" s="187">
        <f t="shared" si="5"/>
        <v>2340000</v>
      </c>
    </row>
    <row r="32" spans="1:12" s="182" customFormat="1" x14ac:dyDescent="0.35">
      <c r="A32" s="183">
        <v>15</v>
      </c>
      <c r="B32" s="198"/>
      <c r="C32" s="185" t="str">
        <f>'LAPORAN BULANAN ADPEM 2019'!I51</f>
        <v>Penyusunan Data dan Profil Perangkat Daerah</v>
      </c>
      <c r="D32" s="185"/>
      <c r="E32" s="185"/>
      <c r="F32" s="185"/>
      <c r="G32" s="185"/>
      <c r="H32" s="186"/>
      <c r="I32" s="187">
        <f>'LAPORAN BULANAN ADPEM 2019'!N51</f>
        <v>65000000</v>
      </c>
      <c r="J32" s="187">
        <f>'LAPORAN BULANAN ADPEM 2019'!AD51</f>
        <v>64797500</v>
      </c>
      <c r="K32" s="188">
        <f t="shared" si="4"/>
        <v>99.688461538461539</v>
      </c>
      <c r="L32" s="187">
        <f t="shared" si="5"/>
        <v>202500</v>
      </c>
    </row>
    <row r="33" spans="1:12" s="182" customFormat="1" ht="7.5" customHeight="1" thickBot="1" x14ac:dyDescent="0.4">
      <c r="A33" s="366"/>
      <c r="B33" s="367"/>
      <c r="C33" s="367"/>
      <c r="D33" s="367"/>
      <c r="E33" s="367"/>
      <c r="F33" s="367"/>
      <c r="G33" s="367"/>
      <c r="H33" s="368"/>
      <c r="I33" s="369"/>
      <c r="J33" s="370"/>
      <c r="K33" s="457"/>
      <c r="L33" s="369"/>
    </row>
    <row r="34" spans="1:12" s="182" customFormat="1" ht="28" customHeight="1" x14ac:dyDescent="0.35">
      <c r="A34" s="373" t="s">
        <v>107</v>
      </c>
      <c r="B34" s="374" t="str">
        <f>'LAPORAN BULANAN ADPEM 2019'!H52</f>
        <v>PROGRAM PENINGKATAN DAYA SAING PENANAMAN MODAL</v>
      </c>
      <c r="C34" s="375"/>
      <c r="D34" s="375"/>
      <c r="E34" s="375"/>
      <c r="F34" s="375"/>
      <c r="G34" s="375"/>
      <c r="H34" s="376"/>
      <c r="I34" s="377">
        <f>SUM(I35:I39)</f>
        <v>570000000</v>
      </c>
      <c r="J34" s="378">
        <f>SUM(J35:J39)</f>
        <v>539525000</v>
      </c>
      <c r="K34" s="379">
        <f>J34/I34*100</f>
        <v>94.653508771929822</v>
      </c>
      <c r="L34" s="377">
        <f>I34-J34</f>
        <v>30475000</v>
      </c>
    </row>
    <row r="35" spans="1:12" s="182" customFormat="1" x14ac:dyDescent="0.35">
      <c r="A35" s="199">
        <v>16</v>
      </c>
      <c r="B35" s="200"/>
      <c r="C35" s="185" t="str">
        <f>'LAPORAN BULANAN ADPEM 2019'!I53</f>
        <v>Pengembangan kawasan penanaman modal</v>
      </c>
      <c r="D35" s="185"/>
      <c r="E35" s="185"/>
      <c r="F35" s="185"/>
      <c r="G35" s="185"/>
      <c r="H35" s="186"/>
      <c r="I35" s="187">
        <f>'LAPORAN BULANAN ADPEM 2019'!N53</f>
        <v>150000000</v>
      </c>
      <c r="J35" s="187">
        <f>'LAPORAN BULANAN ADPEM 2019'!AD53</f>
        <v>148245000</v>
      </c>
      <c r="K35" s="188">
        <f>J35/I35*100</f>
        <v>98.83</v>
      </c>
      <c r="L35" s="187">
        <f>I35-J35</f>
        <v>1755000</v>
      </c>
    </row>
    <row r="36" spans="1:12" s="182" customFormat="1" x14ac:dyDescent="0.35">
      <c r="A36" s="183">
        <v>17</v>
      </c>
      <c r="B36" s="184"/>
      <c r="C36" s="185" t="str">
        <f>'LAPORAN BULANAN ADPEM 2019'!I54</f>
        <v xml:space="preserve">Peningkatan Kerjasama regional di bidang penanaman modal
</v>
      </c>
      <c r="D36" s="185"/>
      <c r="E36" s="185"/>
      <c r="F36" s="185"/>
      <c r="G36" s="185"/>
      <c r="H36" s="186"/>
      <c r="I36" s="187">
        <f>'LAPORAN BULANAN ADPEM 2019'!N54</f>
        <v>70000000</v>
      </c>
      <c r="J36" s="187">
        <f>'LAPORAN BULANAN ADPEM 2019'!AD54</f>
        <v>51400000</v>
      </c>
      <c r="K36" s="188">
        <f>J36/I36*100</f>
        <v>73.428571428571431</v>
      </c>
      <c r="L36" s="187">
        <f>I36-J36</f>
        <v>18600000</v>
      </c>
    </row>
    <row r="37" spans="1:12" s="182" customFormat="1" x14ac:dyDescent="0.35">
      <c r="A37" s="183">
        <v>18</v>
      </c>
      <c r="B37" s="184"/>
      <c r="C37" s="185" t="str">
        <f>'LAPORAN BULANAN ADPEM 2019'!I55</f>
        <v xml:space="preserve">Fasilitasi Kerjasama Strategis anatara Usaha Besar dan Usaha Kecil
</v>
      </c>
      <c r="D37" s="185"/>
      <c r="E37" s="185"/>
      <c r="F37" s="185"/>
      <c r="G37" s="185"/>
      <c r="H37" s="186"/>
      <c r="I37" s="187">
        <f>'LAPORAN BULANAN ADPEM 2019'!N55</f>
        <v>50000000</v>
      </c>
      <c r="J37" s="187">
        <f>'LAPORAN BULANAN ADPEM 2019'!AD55</f>
        <v>44920000</v>
      </c>
      <c r="K37" s="188">
        <f t="shared" ref="K37:K38" si="6">J37/I37*100</f>
        <v>89.84</v>
      </c>
      <c r="L37" s="187">
        <f t="shared" ref="L37:L38" si="7">I37-J37</f>
        <v>5080000</v>
      </c>
    </row>
    <row r="38" spans="1:12" s="182" customFormat="1" x14ac:dyDescent="0.35">
      <c r="A38" s="183">
        <v>19</v>
      </c>
      <c r="B38" s="184"/>
      <c r="C38" s="185" t="str">
        <f>'LAPORAN BULANAN ADPEM 2019'!I56</f>
        <v xml:space="preserve">Promosi penanaman modal berbasis Media Elektronik
</v>
      </c>
      <c r="D38" s="185"/>
      <c r="E38" s="185"/>
      <c r="F38" s="185"/>
      <c r="G38" s="185"/>
      <c r="H38" s="186"/>
      <c r="I38" s="187">
        <f>'LAPORAN BULANAN ADPEM 2019'!N56</f>
        <v>75000000</v>
      </c>
      <c r="J38" s="187">
        <f>'LAPORAN BULANAN ADPEM 2019'!AD56</f>
        <v>75000000</v>
      </c>
      <c r="K38" s="188">
        <f t="shared" si="6"/>
        <v>100</v>
      </c>
      <c r="L38" s="187">
        <f t="shared" si="7"/>
        <v>0</v>
      </c>
    </row>
    <row r="39" spans="1:12" s="182" customFormat="1" x14ac:dyDescent="0.35">
      <c r="A39" s="183">
        <v>20</v>
      </c>
      <c r="B39" s="184"/>
      <c r="C39" s="185" t="str">
        <f>'LAPORAN BULANAN ADPEM 2019'!I57</f>
        <v>Penyelenggaraan Pameran Investasi</v>
      </c>
      <c r="D39" s="185"/>
      <c r="E39" s="185"/>
      <c r="F39" s="185"/>
      <c r="G39" s="185"/>
      <c r="H39" s="186"/>
      <c r="I39" s="187">
        <f>'LAPORAN BULANAN ADPEM 2019'!N57</f>
        <v>225000000</v>
      </c>
      <c r="J39" s="187">
        <f>'LAPORAN BULANAN ADPEM 2019'!AD57</f>
        <v>219960000</v>
      </c>
      <c r="K39" s="188">
        <f>J39/I39*100</f>
        <v>97.76</v>
      </c>
      <c r="L39" s="187">
        <f>I39-J39</f>
        <v>5040000</v>
      </c>
    </row>
    <row r="40" spans="1:12" s="182" customFormat="1" ht="7.5" customHeight="1" x14ac:dyDescent="0.35">
      <c r="A40" s="183"/>
      <c r="B40" s="185"/>
      <c r="C40" s="185"/>
      <c r="D40" s="185"/>
      <c r="E40" s="185"/>
      <c r="F40" s="185"/>
      <c r="G40" s="185"/>
      <c r="H40" s="186"/>
      <c r="I40" s="187"/>
      <c r="J40" s="195"/>
      <c r="K40" s="196"/>
      <c r="L40" s="187"/>
    </row>
    <row r="41" spans="1:12" s="182" customFormat="1" ht="28" customHeight="1" x14ac:dyDescent="0.35">
      <c r="A41" s="285" t="s">
        <v>110</v>
      </c>
      <c r="B41" s="761" t="str">
        <f>'LAPORAN BULANAN ADPEM 2019'!H58</f>
        <v>PROGRAM PENINGKATAN KUALITAS SISTEM INFORMASI INVESTASI DAN PERIJINAN YANG BERDAYA SAING DAN BERKELANJUTAN</v>
      </c>
      <c r="C41" s="762"/>
      <c r="D41" s="762"/>
      <c r="E41" s="762"/>
      <c r="F41" s="762"/>
      <c r="G41" s="762"/>
      <c r="H41" s="763"/>
      <c r="I41" s="289">
        <f>SUM(I42:I47)</f>
        <v>544500000</v>
      </c>
      <c r="J41" s="290">
        <f>SUM(J42:J47)</f>
        <v>512482744</v>
      </c>
      <c r="K41" s="291">
        <f>J41/I41*100</f>
        <v>94.119879522497712</v>
      </c>
      <c r="L41" s="289">
        <f>I41-J41</f>
        <v>32017256</v>
      </c>
    </row>
    <row r="42" spans="1:12" s="182" customFormat="1" x14ac:dyDescent="0.35">
      <c r="A42" s="183">
        <v>21</v>
      </c>
      <c r="B42" s="184"/>
      <c r="C42" s="185" t="str">
        <f>'LAPORAN BULANAN ADPEM 2019'!I59</f>
        <v>Pengelolaan Data informasi Investasi</v>
      </c>
      <c r="D42" s="185"/>
      <c r="E42" s="185"/>
      <c r="F42" s="185"/>
      <c r="G42" s="185"/>
      <c r="H42" s="186"/>
      <c r="I42" s="187">
        <f>'LAPORAN BULANAN ADPEM 2019'!N59</f>
        <v>60000000</v>
      </c>
      <c r="J42" s="187">
        <f>'LAPORAN BULANAN ADPEM 2019'!AD59</f>
        <v>55070000</v>
      </c>
      <c r="K42" s="188">
        <f>J42/I42*100</f>
        <v>91.783333333333331</v>
      </c>
      <c r="L42" s="187">
        <f>I42-J42</f>
        <v>4930000</v>
      </c>
    </row>
    <row r="43" spans="1:12" s="182" customFormat="1" x14ac:dyDescent="0.35">
      <c r="A43" s="183">
        <v>22</v>
      </c>
      <c r="B43" s="184"/>
      <c r="C43" s="185" t="str">
        <f>'LAPORAN BULANAN ADPEM 2019'!I60</f>
        <v>Survey Kepuasan Masyarakat (SKM)</v>
      </c>
      <c r="D43" s="185"/>
      <c r="E43" s="185"/>
      <c r="F43" s="185"/>
      <c r="G43" s="185"/>
      <c r="H43" s="186"/>
      <c r="I43" s="187">
        <f>'LAPORAN BULANAN ADPEM 2019'!N60</f>
        <v>60000000</v>
      </c>
      <c r="J43" s="187">
        <f>'LAPORAN BULANAN ADPEM 2019'!AD60</f>
        <v>53520000</v>
      </c>
      <c r="K43" s="188">
        <f t="shared" ref="K43:K47" si="8">J43/I43*100</f>
        <v>89.2</v>
      </c>
      <c r="L43" s="187">
        <f t="shared" ref="L43:L47" si="9">I43-J43</f>
        <v>6480000</v>
      </c>
    </row>
    <row r="44" spans="1:12" s="182" customFormat="1" x14ac:dyDescent="0.35">
      <c r="A44" s="183">
        <v>23</v>
      </c>
      <c r="B44" s="184"/>
      <c r="C44" s="185" t="str">
        <f>'LAPORAN BULANAN ADPEM 2019'!I61</f>
        <v>Kajian Kebijakan Penanaman Modal dan Pelayanan perijinan</v>
      </c>
      <c r="D44" s="185"/>
      <c r="E44" s="185"/>
      <c r="F44" s="185"/>
      <c r="G44" s="185"/>
      <c r="H44" s="186"/>
      <c r="I44" s="187">
        <f>'LAPORAN BULANAN ADPEM 2019'!N61</f>
        <v>120000000</v>
      </c>
      <c r="J44" s="187">
        <f>'LAPORAN BULANAN ADPEM 2019'!AD61</f>
        <v>114397500</v>
      </c>
      <c r="K44" s="188">
        <f t="shared" si="8"/>
        <v>95.331249999999997</v>
      </c>
      <c r="L44" s="187">
        <f t="shared" si="9"/>
        <v>5602500</v>
      </c>
    </row>
    <row r="45" spans="1:12" s="182" customFormat="1" x14ac:dyDescent="0.35">
      <c r="A45" s="183">
        <v>24</v>
      </c>
      <c r="B45" s="184"/>
      <c r="C45" s="185" t="str">
        <f>'LAPORAN BULANAN ADPEM 2019'!I62</f>
        <v>Sosialisasi Peraturan Perundang-undangan dibidang penanaman Modal dan Perijinan</v>
      </c>
      <c r="D45" s="185"/>
      <c r="E45" s="185"/>
      <c r="F45" s="185"/>
      <c r="G45" s="185"/>
      <c r="H45" s="186"/>
      <c r="I45" s="187">
        <f>'LAPORAN BULANAN ADPEM 2019'!N62</f>
        <v>65000000</v>
      </c>
      <c r="J45" s="187">
        <f>'LAPORAN BULANAN ADPEM 2019'!AD62</f>
        <v>64720000</v>
      </c>
      <c r="K45" s="188">
        <f t="shared" si="8"/>
        <v>99.569230769230771</v>
      </c>
      <c r="L45" s="187">
        <f t="shared" si="9"/>
        <v>280000</v>
      </c>
    </row>
    <row r="46" spans="1:12" s="182" customFormat="1" x14ac:dyDescent="0.35">
      <c r="A46" s="183">
        <v>25</v>
      </c>
      <c r="B46" s="184"/>
      <c r="C46" s="185" t="str">
        <f>'LAPORAN BULANAN ADPEM 2019'!I63</f>
        <v xml:space="preserve">Pengembangan Sistem Informasi Perijinan dan Investasi
</v>
      </c>
      <c r="D46" s="185"/>
      <c r="E46" s="185"/>
      <c r="F46" s="185"/>
      <c r="G46" s="185"/>
      <c r="H46" s="186"/>
      <c r="I46" s="187">
        <f>'LAPORAN BULANAN ADPEM 2019'!N63</f>
        <v>169500000</v>
      </c>
      <c r="J46" s="187">
        <f>'LAPORAN BULANAN ADPEM 2019'!AD63</f>
        <v>155054116</v>
      </c>
      <c r="K46" s="188">
        <f t="shared" si="8"/>
        <v>91.477354572271381</v>
      </c>
      <c r="L46" s="187">
        <f t="shared" si="9"/>
        <v>14445884</v>
      </c>
    </row>
    <row r="47" spans="1:12" s="182" customFormat="1" x14ac:dyDescent="0.35">
      <c r="A47" s="183">
        <v>26</v>
      </c>
      <c r="B47" s="184"/>
      <c r="C47" s="185" t="str">
        <f>'LAPORAN BULANAN ADPEM 2019'!I64</f>
        <v>Pemeliharaan Website dan Aplikasi</v>
      </c>
      <c r="D47" s="191"/>
      <c r="E47" s="191"/>
      <c r="F47" s="191"/>
      <c r="G47" s="191"/>
      <c r="H47" s="192"/>
      <c r="I47" s="187">
        <f>'LAPORAN BULANAN ADPEM 2019'!N64</f>
        <v>70000000</v>
      </c>
      <c r="J47" s="187">
        <f>'LAPORAN BULANAN ADPEM 2019'!AD64</f>
        <v>69721128</v>
      </c>
      <c r="K47" s="188">
        <f t="shared" si="8"/>
        <v>99.601611428571431</v>
      </c>
      <c r="L47" s="187">
        <f t="shared" si="9"/>
        <v>278872</v>
      </c>
    </row>
    <row r="48" spans="1:12" s="182" customFormat="1" ht="7.5" customHeight="1" x14ac:dyDescent="0.35">
      <c r="A48" s="183"/>
      <c r="B48" s="184"/>
      <c r="C48" s="185"/>
      <c r="D48" s="201"/>
      <c r="E48" s="201"/>
      <c r="F48" s="201"/>
      <c r="G48" s="201"/>
      <c r="H48" s="202"/>
      <c r="I48" s="187"/>
      <c r="J48" s="195"/>
      <c r="K48" s="196"/>
      <c r="L48" s="187"/>
    </row>
    <row r="49" spans="1:12" s="182" customFormat="1" ht="28" customHeight="1" x14ac:dyDescent="0.35">
      <c r="A49" s="285" t="s">
        <v>124</v>
      </c>
      <c r="B49" s="761" t="str">
        <f>'LAPORAN BULANAN ADPEM 2019'!H65</f>
        <v>PROGRAM PENINGKATAN PENGENDALIAN DAN PENGAWASAN  PENANAMAN MODAL</v>
      </c>
      <c r="C49" s="762"/>
      <c r="D49" s="762"/>
      <c r="E49" s="762"/>
      <c r="F49" s="762"/>
      <c r="G49" s="762"/>
      <c r="H49" s="763"/>
      <c r="I49" s="289">
        <f>SUM(I50:I52)</f>
        <v>295200000</v>
      </c>
      <c r="J49" s="289">
        <f>SUM(J50:J52)</f>
        <v>236820100</v>
      </c>
      <c r="K49" s="291">
        <f>J49/I49*100</f>
        <v>80.223611111111111</v>
      </c>
      <c r="L49" s="289">
        <f>I49-J49</f>
        <v>58379900</v>
      </c>
    </row>
    <row r="50" spans="1:12" s="182" customFormat="1" ht="15" customHeight="1" x14ac:dyDescent="0.35">
      <c r="A50" s="199">
        <v>27</v>
      </c>
      <c r="B50" s="197"/>
      <c r="C50" s="185" t="str">
        <f>'LAPORAN BULANAN ADPEM 2019'!I66</f>
        <v xml:space="preserve">Penyelenggaraan Pengawasan lahan dan Bangunan
</v>
      </c>
      <c r="D50" s="193"/>
      <c r="E50" s="193"/>
      <c r="F50" s="193"/>
      <c r="G50" s="193"/>
      <c r="H50" s="194"/>
      <c r="I50" s="187">
        <f>'LAPORAN BULANAN ADPEM 2019'!N66</f>
        <v>170200000</v>
      </c>
      <c r="J50" s="187">
        <f>'LAPORAN BULANAN ADPEM 2019'!AD66</f>
        <v>169390500</v>
      </c>
      <c r="K50" s="188">
        <f>J50/I50*100</f>
        <v>99.524383078730907</v>
      </c>
      <c r="L50" s="187">
        <f>I50-J50</f>
        <v>809500</v>
      </c>
    </row>
    <row r="51" spans="1:12" s="182" customFormat="1" ht="15" customHeight="1" x14ac:dyDescent="0.35">
      <c r="A51" s="199">
        <v>28</v>
      </c>
      <c r="B51" s="198"/>
      <c r="C51" s="185" t="str">
        <f>'LAPORAN BULANAN ADPEM 2019'!I67</f>
        <v xml:space="preserve">Penyelenggaran Pengawasan Perijinan ijin usaha
</v>
      </c>
      <c r="D51" s="193"/>
      <c r="E51" s="193"/>
      <c r="F51" s="193"/>
      <c r="G51" s="193"/>
      <c r="H51" s="194"/>
      <c r="I51" s="187">
        <f>'LAPORAN BULANAN ADPEM 2019'!N67</f>
        <v>75000000</v>
      </c>
      <c r="J51" s="187">
        <f>'LAPORAN BULANAN ADPEM 2019'!AD67</f>
        <v>25829600</v>
      </c>
      <c r="K51" s="188">
        <f t="shared" ref="K51:K52" si="10">J51/I51*100</f>
        <v>34.439466666666668</v>
      </c>
      <c r="L51" s="187">
        <f t="shared" ref="L51:L52" si="11">I51-J51</f>
        <v>49170400</v>
      </c>
    </row>
    <row r="52" spans="1:12" s="182" customFormat="1" ht="15" customHeight="1" x14ac:dyDescent="0.35">
      <c r="A52" s="199">
        <v>29</v>
      </c>
      <c r="B52" s="198"/>
      <c r="C52" s="185" t="str">
        <f>'LAPORAN BULANAN ADPEM 2019'!I68</f>
        <v xml:space="preserve">Penyelenggaraan Fasilitasi Penyelesaian masalah Perijinan dan Pelayanan Pengaduan Masyarakat
</v>
      </c>
      <c r="D52" s="193"/>
      <c r="E52" s="193"/>
      <c r="F52" s="193"/>
      <c r="G52" s="193"/>
      <c r="H52" s="194"/>
      <c r="I52" s="187">
        <f>'LAPORAN BULANAN ADPEM 2019'!N68</f>
        <v>50000000</v>
      </c>
      <c r="J52" s="187">
        <f>'LAPORAN BULANAN ADPEM 2019'!AD68</f>
        <v>41600000</v>
      </c>
      <c r="K52" s="188">
        <f t="shared" si="10"/>
        <v>83.2</v>
      </c>
      <c r="L52" s="187">
        <f t="shared" si="11"/>
        <v>8400000</v>
      </c>
    </row>
    <row r="53" spans="1:12" s="182" customFormat="1" ht="7.5" customHeight="1" thickBot="1" x14ac:dyDescent="0.4">
      <c r="A53" s="366"/>
      <c r="B53" s="367"/>
      <c r="C53" s="367"/>
      <c r="D53" s="367"/>
      <c r="E53" s="367"/>
      <c r="F53" s="367"/>
      <c r="G53" s="367"/>
      <c r="H53" s="368"/>
      <c r="I53" s="369"/>
      <c r="J53" s="370"/>
      <c r="K53" s="380"/>
      <c r="L53" s="369"/>
    </row>
    <row r="54" spans="1:12" s="182" customFormat="1" ht="28" customHeight="1" x14ac:dyDescent="0.35">
      <c r="A54" s="373" t="s">
        <v>129</v>
      </c>
      <c r="B54" s="374" t="str">
        <f>'LAPORAN BULANAN ADPEM 2019'!H69</f>
        <v>PROGRAM PENINGKATAN PELAYANAN PERIJINAN</v>
      </c>
      <c r="C54" s="375"/>
      <c r="D54" s="375"/>
      <c r="E54" s="375"/>
      <c r="F54" s="375"/>
      <c r="G54" s="375"/>
      <c r="H54" s="376"/>
      <c r="I54" s="377">
        <f>SUM(I55:I57)</f>
        <v>46090000</v>
      </c>
      <c r="J54" s="378">
        <f>SUM(J55:J57)</f>
        <v>36029000</v>
      </c>
      <c r="K54" s="379">
        <f t="shared" ref="K54:K57" si="12">J54/I54*100</f>
        <v>78.170969841614237</v>
      </c>
      <c r="L54" s="377">
        <f t="shared" ref="L54:L57" si="13">I54-J54</f>
        <v>10061000</v>
      </c>
    </row>
    <row r="55" spans="1:12" s="182" customFormat="1" x14ac:dyDescent="0.35">
      <c r="A55" s="183">
        <v>30</v>
      </c>
      <c r="B55" s="184"/>
      <c r="C55" s="185" t="str">
        <f>'LAPORAN BULANAN ADPEM 2019'!I70</f>
        <v xml:space="preserve">Fasilitasi dan Koordinasi Pelayanan Perijinan dan Non Perijinan
</v>
      </c>
      <c r="D55" s="185"/>
      <c r="E55" s="185"/>
      <c r="F55" s="185"/>
      <c r="G55" s="185"/>
      <c r="H55" s="186"/>
      <c r="I55" s="187">
        <f>'LAPORAN BULANAN ADPEM 2019'!N70</f>
        <v>0</v>
      </c>
      <c r="J55" s="187">
        <f>'LAPORAN BULANAN ADPEM 2019'!AD70</f>
        <v>0</v>
      </c>
      <c r="K55" s="188" t="e">
        <f t="shared" si="12"/>
        <v>#DIV/0!</v>
      </c>
      <c r="L55" s="187">
        <f t="shared" si="13"/>
        <v>0</v>
      </c>
    </row>
    <row r="56" spans="1:12" s="182" customFormat="1" x14ac:dyDescent="0.35">
      <c r="A56" s="183">
        <v>31</v>
      </c>
      <c r="B56" s="184"/>
      <c r="C56" s="185" t="str">
        <f>'LAPORAN BULANAN ADPEM 2019'!I71</f>
        <v xml:space="preserve">Peningkatan Pelayanan Perijinan (Go Permadani)
</v>
      </c>
      <c r="D56" s="185"/>
      <c r="E56" s="185"/>
      <c r="F56" s="185"/>
      <c r="G56" s="185"/>
      <c r="H56" s="186"/>
      <c r="I56" s="187">
        <f>'LAPORAN BULANAN ADPEM 2019'!N71</f>
        <v>46090000</v>
      </c>
      <c r="J56" s="187">
        <f>'LAPORAN BULANAN ADPEM 2019'!AD71</f>
        <v>36029000</v>
      </c>
      <c r="K56" s="188">
        <f t="shared" si="12"/>
        <v>78.170969841614237</v>
      </c>
      <c r="L56" s="187">
        <f t="shared" si="13"/>
        <v>10061000</v>
      </c>
    </row>
    <row r="57" spans="1:12" s="182" customFormat="1" x14ac:dyDescent="0.35">
      <c r="A57" s="183">
        <v>32</v>
      </c>
      <c r="B57" s="184"/>
      <c r="C57" s="185" t="str">
        <f>'LAPORAN BULANAN ADPEM 2019'!I72</f>
        <v xml:space="preserve">Peningkatan Pelayanan Perijinan (Gerai Permadani)
</v>
      </c>
      <c r="D57" s="191"/>
      <c r="E57" s="191"/>
      <c r="F57" s="191"/>
      <c r="G57" s="191"/>
      <c r="H57" s="192"/>
      <c r="I57" s="187">
        <f>'LAPORAN BULANAN ADPEM 2019'!N72</f>
        <v>0</v>
      </c>
      <c r="J57" s="187">
        <f>'LAPORAN BULANAN ADPEM 2019'!AD72</f>
        <v>0</v>
      </c>
      <c r="K57" s="188" t="e">
        <f t="shared" si="12"/>
        <v>#DIV/0!</v>
      </c>
      <c r="L57" s="187">
        <f t="shared" si="13"/>
        <v>0</v>
      </c>
    </row>
    <row r="58" spans="1:12" s="182" customFormat="1" ht="3.75" customHeight="1" x14ac:dyDescent="0.35">
      <c r="A58" s="183"/>
      <c r="B58" s="185"/>
      <c r="C58" s="185"/>
      <c r="D58" s="185"/>
      <c r="E58" s="185"/>
      <c r="F58" s="185"/>
      <c r="G58" s="185"/>
      <c r="H58" s="186"/>
      <c r="I58" s="187"/>
      <c r="J58" s="195"/>
      <c r="K58" s="203"/>
      <c r="L58" s="187"/>
    </row>
    <row r="59" spans="1:12" s="182" customFormat="1" ht="31.5" customHeight="1" x14ac:dyDescent="0.35">
      <c r="A59" s="756" t="s">
        <v>174</v>
      </c>
      <c r="B59" s="757"/>
      <c r="C59" s="757"/>
      <c r="D59" s="757"/>
      <c r="E59" s="757"/>
      <c r="F59" s="757"/>
      <c r="G59" s="757"/>
      <c r="H59" s="758"/>
      <c r="I59" s="207">
        <f>I10+I12</f>
        <v>9199240301</v>
      </c>
      <c r="J59" s="207">
        <f>J10+J12</f>
        <v>8306867435</v>
      </c>
      <c r="K59" s="208">
        <f>J59/I59*100</f>
        <v>90.299493906002269</v>
      </c>
      <c r="L59" s="207">
        <f>I59-J59</f>
        <v>892372866</v>
      </c>
    </row>
    <row r="60" spans="1:12" x14ac:dyDescent="0.35">
      <c r="I60" s="209"/>
      <c r="J60" s="209"/>
      <c r="K60" s="209"/>
      <c r="L60" s="209"/>
    </row>
    <row r="61" spans="1:12" x14ac:dyDescent="0.35">
      <c r="I61" s="209"/>
      <c r="J61" s="159">
        <f>'LAPORAN BULANAN ADPEM 2019'!AD75</f>
        <v>0</v>
      </c>
      <c r="K61" s="159"/>
      <c r="L61" s="159"/>
    </row>
    <row r="62" spans="1:12" x14ac:dyDescent="0.35">
      <c r="I62" s="209"/>
      <c r="J62" s="160" t="s">
        <v>156</v>
      </c>
      <c r="K62" s="160"/>
      <c r="L62" s="160"/>
    </row>
    <row r="63" spans="1:12" x14ac:dyDescent="0.35">
      <c r="I63" s="209"/>
      <c r="J63" s="160" t="s">
        <v>145</v>
      </c>
      <c r="K63" s="160"/>
      <c r="L63" s="160"/>
    </row>
    <row r="64" spans="1:12" x14ac:dyDescent="0.35">
      <c r="I64" s="209"/>
      <c r="J64" s="162"/>
      <c r="K64" s="162"/>
      <c r="L64" s="163"/>
    </row>
    <row r="65" spans="1:12" x14ac:dyDescent="0.35">
      <c r="I65" s="209"/>
      <c r="J65" s="162"/>
      <c r="K65" s="162"/>
      <c r="L65" s="163"/>
    </row>
    <row r="66" spans="1:12" x14ac:dyDescent="0.35">
      <c r="I66" s="209"/>
      <c r="J66" s="162"/>
      <c r="K66" s="162"/>
      <c r="L66" s="163"/>
    </row>
    <row r="67" spans="1:12" ht="16" x14ac:dyDescent="0.35">
      <c r="I67" s="209"/>
      <c r="J67" s="759" t="str">
        <f>'LAPORAN BULANAN ADPEM 2019'!AD83</f>
        <v>Pembina Utama Muda</v>
      </c>
      <c r="K67" s="759"/>
      <c r="L67" s="160"/>
    </row>
    <row r="68" spans="1:12" x14ac:dyDescent="0.35">
      <c r="I68" s="209"/>
      <c r="J68" s="760" t="e">
        <f>'LAPORAN BULANAN ADPEM 2019'!#REF!</f>
        <v>#REF!</v>
      </c>
      <c r="K68" s="760"/>
      <c r="L68" s="159"/>
    </row>
    <row r="69" spans="1:12" x14ac:dyDescent="0.35">
      <c r="I69" s="209"/>
      <c r="J69" s="783" t="str">
        <f>'LAPORAN BULANAN ADPEM 2019'!AD84</f>
        <v>NIP. 19620719 198410 1 002</v>
      </c>
      <c r="K69" s="760"/>
      <c r="L69" s="159"/>
    </row>
    <row r="70" spans="1:12" x14ac:dyDescent="0.35">
      <c r="I70" s="209"/>
      <c r="J70" s="163"/>
      <c r="K70" s="163"/>
      <c r="L70" s="163"/>
    </row>
    <row r="71" spans="1:12" ht="18.5" x14ac:dyDescent="0.45">
      <c r="A71" s="679" t="s">
        <v>148</v>
      </c>
      <c r="B71" s="679"/>
      <c r="C71" s="679"/>
      <c r="D71" s="679"/>
      <c r="E71" s="679"/>
      <c r="F71" s="679"/>
      <c r="G71" s="679"/>
      <c r="H71" s="679"/>
      <c r="I71" s="679"/>
      <c r="J71" s="679"/>
      <c r="K71" s="679"/>
      <c r="L71" s="679"/>
    </row>
    <row r="72" spans="1:12" x14ac:dyDescent="0.35">
      <c r="A72" s="755" t="s">
        <v>157</v>
      </c>
      <c r="B72" s="755"/>
      <c r="C72" s="755"/>
      <c r="D72" s="755"/>
      <c r="E72" s="755"/>
      <c r="F72" s="755"/>
      <c r="G72" s="755"/>
      <c r="H72" s="755"/>
      <c r="I72" s="755"/>
      <c r="J72" s="755"/>
      <c r="K72" s="755"/>
      <c r="L72" s="755"/>
    </row>
    <row r="73" spans="1:12" x14ac:dyDescent="0.35">
      <c r="A73" s="755" t="s">
        <v>158</v>
      </c>
      <c r="B73" s="755"/>
      <c r="C73" s="755"/>
      <c r="D73" s="755"/>
      <c r="E73" s="755"/>
      <c r="F73" s="755"/>
      <c r="G73" s="755"/>
      <c r="H73" s="755"/>
      <c r="I73" s="755"/>
      <c r="J73" s="755"/>
      <c r="K73" s="755"/>
      <c r="L73" s="755"/>
    </row>
    <row r="74" spans="1:12" x14ac:dyDescent="0.35">
      <c r="A74" s="755" t="str">
        <f>A4</f>
        <v>TAHUN ANGGARAN 2019</v>
      </c>
      <c r="B74" s="755"/>
      <c r="C74" s="755"/>
      <c r="D74" s="755"/>
      <c r="E74" s="755"/>
      <c r="F74" s="755"/>
      <c r="G74" s="755"/>
      <c r="H74" s="755"/>
      <c r="I74" s="755"/>
      <c r="J74" s="755"/>
      <c r="K74" s="755"/>
      <c r="L74" s="755"/>
    </row>
    <row r="75" spans="1:12" x14ac:dyDescent="0.35">
      <c r="A75" s="755" t="str">
        <f>A5</f>
        <v>S.D BULAN : DESEMBER  2019</v>
      </c>
      <c r="B75" s="755"/>
      <c r="C75" s="755"/>
      <c r="D75" s="755"/>
      <c r="E75" s="755"/>
      <c r="F75" s="755"/>
      <c r="G75" s="755"/>
      <c r="H75" s="755"/>
      <c r="I75" s="755"/>
      <c r="J75" s="755"/>
      <c r="K75" s="755"/>
      <c r="L75" s="755"/>
    </row>
    <row r="76" spans="1:12" x14ac:dyDescent="0.35">
      <c r="A76" s="744"/>
      <c r="B76" s="744"/>
      <c r="C76" s="744"/>
      <c r="D76" s="744"/>
      <c r="E76" s="744"/>
      <c r="F76" s="744"/>
      <c r="G76" s="744"/>
      <c r="H76" s="744"/>
      <c r="I76" s="744"/>
      <c r="J76" s="744"/>
      <c r="K76" s="744"/>
      <c r="L76" s="744"/>
    </row>
    <row r="77" spans="1:12" x14ac:dyDescent="0.35">
      <c r="A77" s="803" t="s">
        <v>26</v>
      </c>
      <c r="B77" s="805" t="s">
        <v>172</v>
      </c>
      <c r="C77" s="805"/>
      <c r="D77" s="805"/>
      <c r="E77" s="805"/>
      <c r="F77" s="805"/>
      <c r="G77" s="805"/>
      <c r="H77" s="806"/>
      <c r="I77" s="811" t="s">
        <v>170</v>
      </c>
      <c r="J77" s="809" t="s">
        <v>171</v>
      </c>
      <c r="K77" s="803" t="s">
        <v>11</v>
      </c>
      <c r="L77" s="809" t="s">
        <v>159</v>
      </c>
    </row>
    <row r="78" spans="1:12" ht="24.75" customHeight="1" x14ac:dyDescent="0.35">
      <c r="A78" s="804"/>
      <c r="B78" s="807"/>
      <c r="C78" s="807"/>
      <c r="D78" s="807"/>
      <c r="E78" s="807"/>
      <c r="F78" s="807"/>
      <c r="G78" s="807"/>
      <c r="H78" s="808"/>
      <c r="I78" s="812"/>
      <c r="J78" s="810"/>
      <c r="K78" s="804"/>
      <c r="L78" s="810"/>
    </row>
    <row r="79" spans="1:12" ht="4.5" customHeight="1" x14ac:dyDescent="0.35">
      <c r="A79" s="171"/>
      <c r="B79" s="172"/>
      <c r="C79" s="172"/>
      <c r="D79" s="172"/>
      <c r="E79" s="172"/>
      <c r="F79" s="172"/>
      <c r="G79" s="172"/>
      <c r="H79" s="173"/>
      <c r="I79" s="174"/>
      <c r="J79" s="175"/>
      <c r="K79" s="177"/>
      <c r="L79" s="177"/>
    </row>
    <row r="80" spans="1:12" ht="27" customHeight="1" x14ac:dyDescent="0.35">
      <c r="A80" s="299" t="s">
        <v>18</v>
      </c>
      <c r="B80" s="300" t="s">
        <v>160</v>
      </c>
      <c r="C80" s="301"/>
      <c r="D80" s="301"/>
      <c r="E80" s="301"/>
      <c r="F80" s="301"/>
      <c r="G80" s="301"/>
      <c r="H80" s="302"/>
      <c r="I80" s="303">
        <f>SUM(I81:I81)</f>
        <v>4000000000</v>
      </c>
      <c r="J80" s="304">
        <f>SUM(J81:J81)</f>
        <v>7174151173</v>
      </c>
      <c r="K80" s="305">
        <f>J80/I80*100</f>
        <v>179.353779325</v>
      </c>
      <c r="L80" s="303">
        <f>SUM(L81:L81)</f>
        <v>-3174151173</v>
      </c>
    </row>
    <row r="81" spans="1:12" ht="58.5" customHeight="1" x14ac:dyDescent="0.35">
      <c r="A81" s="224">
        <v>1</v>
      </c>
      <c r="B81" s="218"/>
      <c r="C81" s="223" t="s">
        <v>161</v>
      </c>
      <c r="D81" s="218"/>
      <c r="E81" s="218"/>
      <c r="F81" s="218"/>
      <c r="G81" s="218"/>
      <c r="H81" s="219"/>
      <c r="I81" s="220">
        <v>4000000000</v>
      </c>
      <c r="J81" s="221">
        <f>'LAPORAN BULANAN ADPEM 2019'!AD14</f>
        <v>7174151173</v>
      </c>
      <c r="K81" s="222">
        <f>J81/I81*100</f>
        <v>179.353779325</v>
      </c>
      <c r="L81" s="220">
        <f>I81-J81</f>
        <v>-3174151173</v>
      </c>
    </row>
    <row r="82" spans="1:12" x14ac:dyDescent="0.35">
      <c r="A82" s="171"/>
      <c r="B82" s="172"/>
      <c r="C82" s="172"/>
      <c r="D82" s="172"/>
      <c r="E82" s="172"/>
      <c r="F82" s="172"/>
      <c r="G82" s="172"/>
      <c r="H82" s="173"/>
      <c r="I82" s="174"/>
      <c r="J82" s="180"/>
      <c r="K82" s="211"/>
      <c r="L82" s="174"/>
    </row>
    <row r="83" spans="1:12" ht="35.25" customHeight="1" x14ac:dyDescent="0.35">
      <c r="A83" s="800" t="s">
        <v>162</v>
      </c>
      <c r="B83" s="801"/>
      <c r="C83" s="801"/>
      <c r="D83" s="801"/>
      <c r="E83" s="801"/>
      <c r="F83" s="801"/>
      <c r="G83" s="801"/>
      <c r="H83" s="802"/>
      <c r="I83" s="461">
        <f>I80</f>
        <v>4000000000</v>
      </c>
      <c r="J83" s="462">
        <f>J80</f>
        <v>7174151173</v>
      </c>
      <c r="K83" s="463">
        <f>J83/I83*100</f>
        <v>179.353779325</v>
      </c>
      <c r="L83" s="461">
        <f>I83-J83</f>
        <v>-3174151173</v>
      </c>
    </row>
    <row r="84" spans="1:12" x14ac:dyDescent="0.35">
      <c r="I84" s="209"/>
      <c r="J84" s="209"/>
      <c r="K84" s="209"/>
      <c r="L84" s="209"/>
    </row>
    <row r="85" spans="1:12" x14ac:dyDescent="0.35">
      <c r="I85" s="209"/>
      <c r="J85" s="738">
        <f>J61</f>
        <v>0</v>
      </c>
      <c r="K85" s="738"/>
      <c r="L85" s="738"/>
    </row>
    <row r="86" spans="1:12" x14ac:dyDescent="0.35">
      <c r="I86" s="209"/>
      <c r="J86" s="742" t="s">
        <v>156</v>
      </c>
      <c r="K86" s="742"/>
      <c r="L86" s="742"/>
    </row>
    <row r="87" spans="1:12" x14ac:dyDescent="0.35">
      <c r="G87" s="453" t="s">
        <v>19</v>
      </c>
      <c r="H87" s="454">
        <v>3250000000</v>
      </c>
      <c r="I87" s="209"/>
      <c r="J87" s="742" t="s">
        <v>145</v>
      </c>
      <c r="K87" s="742"/>
      <c r="L87" s="742"/>
    </row>
    <row r="88" spans="1:12" x14ac:dyDescent="0.35">
      <c r="G88" s="453" t="s">
        <v>177</v>
      </c>
      <c r="H88" s="454">
        <v>2940780000</v>
      </c>
      <c r="I88" s="209"/>
      <c r="J88" s="162"/>
      <c r="K88" s="162"/>
      <c r="L88" s="163"/>
    </row>
    <row r="89" spans="1:12" x14ac:dyDescent="0.35">
      <c r="I89" s="209"/>
      <c r="J89" s="162"/>
      <c r="K89" s="162"/>
      <c r="L89" s="163"/>
    </row>
    <row r="90" spans="1:12" x14ac:dyDescent="0.35">
      <c r="I90" s="209"/>
      <c r="J90" s="162"/>
      <c r="K90" s="162"/>
      <c r="L90" s="163"/>
    </row>
    <row r="91" spans="1:12" ht="16" x14ac:dyDescent="0.5">
      <c r="I91" s="209"/>
      <c r="J91" s="743" t="str">
        <f>J67</f>
        <v>Pembina Utama Muda</v>
      </c>
      <c r="K91" s="743"/>
      <c r="L91" s="210"/>
    </row>
    <row r="92" spans="1:12" x14ac:dyDescent="0.35">
      <c r="I92" s="209"/>
      <c r="J92" s="738" t="e">
        <f>J68</f>
        <v>#REF!</v>
      </c>
      <c r="K92" s="738"/>
      <c r="L92" s="738"/>
    </row>
    <row r="93" spans="1:12" x14ac:dyDescent="0.35">
      <c r="I93" s="209"/>
      <c r="J93" s="738" t="str">
        <f>J69</f>
        <v>NIP. 19620719 198410 1 002</v>
      </c>
      <c r="K93" s="738"/>
      <c r="L93" s="738"/>
    </row>
    <row r="94" spans="1:12" x14ac:dyDescent="0.35">
      <c r="I94" s="209"/>
      <c r="J94" s="209"/>
      <c r="K94" s="209"/>
      <c r="L94" s="209"/>
    </row>
    <row r="95" spans="1:12" x14ac:dyDescent="0.35">
      <c r="I95" s="209"/>
      <c r="J95" s="209"/>
      <c r="K95" s="209"/>
      <c r="L95" s="209"/>
    </row>
    <row r="96" spans="1:12" x14ac:dyDescent="0.35">
      <c r="I96" s="209"/>
      <c r="J96" s="209"/>
      <c r="K96" s="209"/>
      <c r="L96" s="209"/>
    </row>
    <row r="97" spans="9:12" x14ac:dyDescent="0.35">
      <c r="I97" s="209"/>
      <c r="J97" s="209"/>
      <c r="K97" s="209"/>
      <c r="L97" s="209"/>
    </row>
    <row r="98" spans="9:12" x14ac:dyDescent="0.35">
      <c r="I98" s="209"/>
      <c r="J98" s="209"/>
      <c r="K98" s="209"/>
      <c r="L98" s="209"/>
    </row>
    <row r="99" spans="9:12" x14ac:dyDescent="0.35">
      <c r="I99" s="209"/>
      <c r="J99" s="209"/>
      <c r="K99" s="209"/>
      <c r="L99" s="209"/>
    </row>
    <row r="100" spans="9:12" x14ac:dyDescent="0.35">
      <c r="I100" s="209"/>
      <c r="J100" s="209"/>
      <c r="K100" s="209"/>
      <c r="L100" s="209"/>
    </row>
    <row r="101" spans="9:12" x14ac:dyDescent="0.35">
      <c r="I101" s="209"/>
      <c r="J101" s="209"/>
      <c r="K101" s="209"/>
      <c r="L101" s="209"/>
    </row>
    <row r="102" spans="9:12" x14ac:dyDescent="0.35">
      <c r="I102" s="209"/>
      <c r="J102" s="209"/>
      <c r="K102" s="209"/>
      <c r="L102" s="209"/>
    </row>
    <row r="103" spans="9:12" x14ac:dyDescent="0.35">
      <c r="I103" s="209"/>
      <c r="J103" s="209"/>
      <c r="K103" s="209"/>
      <c r="L103" s="209"/>
    </row>
    <row r="104" spans="9:12" x14ac:dyDescent="0.35">
      <c r="I104" s="209"/>
      <c r="J104" s="209"/>
      <c r="K104" s="209"/>
      <c r="L104" s="209"/>
    </row>
    <row r="105" spans="9:12" x14ac:dyDescent="0.35">
      <c r="I105" s="209"/>
      <c r="J105" s="209"/>
      <c r="K105" s="209"/>
      <c r="L105" s="209"/>
    </row>
    <row r="106" spans="9:12" x14ac:dyDescent="0.35">
      <c r="I106" s="209"/>
      <c r="J106" s="209"/>
      <c r="K106" s="209"/>
      <c r="L106" s="209"/>
    </row>
    <row r="107" spans="9:12" x14ac:dyDescent="0.35">
      <c r="I107" s="209"/>
      <c r="J107" s="209"/>
      <c r="K107" s="209"/>
      <c r="L107" s="209"/>
    </row>
    <row r="108" spans="9:12" x14ac:dyDescent="0.35">
      <c r="I108" s="209"/>
      <c r="J108" s="209"/>
      <c r="K108" s="209"/>
      <c r="L108" s="209"/>
    </row>
    <row r="109" spans="9:12" x14ac:dyDescent="0.35">
      <c r="I109" s="209"/>
      <c r="J109" s="209"/>
      <c r="K109" s="209"/>
      <c r="L109" s="209"/>
    </row>
    <row r="110" spans="9:12" x14ac:dyDescent="0.35">
      <c r="I110" s="209"/>
      <c r="J110" s="209"/>
      <c r="K110" s="209"/>
      <c r="L110" s="209"/>
    </row>
    <row r="111" spans="9:12" x14ac:dyDescent="0.35">
      <c r="I111" s="209"/>
      <c r="J111" s="209"/>
      <c r="K111" s="209"/>
      <c r="L111" s="209"/>
    </row>
    <row r="112" spans="9:12" x14ac:dyDescent="0.35">
      <c r="I112" s="209"/>
      <c r="J112" s="209"/>
      <c r="K112" s="209"/>
      <c r="L112" s="209"/>
    </row>
    <row r="113" spans="9:12" x14ac:dyDescent="0.35">
      <c r="I113" s="209"/>
      <c r="J113" s="209"/>
      <c r="K113" s="209"/>
      <c r="L113" s="209"/>
    </row>
    <row r="114" spans="9:12" x14ac:dyDescent="0.35">
      <c r="I114" s="209"/>
      <c r="J114" s="209"/>
      <c r="K114" s="209"/>
      <c r="L114" s="209"/>
    </row>
    <row r="115" spans="9:12" x14ac:dyDescent="0.35">
      <c r="I115" s="209"/>
      <c r="J115" s="209"/>
      <c r="K115" s="209"/>
      <c r="L115" s="209"/>
    </row>
    <row r="116" spans="9:12" x14ac:dyDescent="0.35">
      <c r="I116" s="209"/>
      <c r="J116" s="209"/>
      <c r="K116" s="209"/>
      <c r="L116" s="209"/>
    </row>
    <row r="117" spans="9:12" x14ac:dyDescent="0.35">
      <c r="I117" s="209"/>
      <c r="J117" s="209"/>
      <c r="K117" s="209"/>
      <c r="L117" s="209"/>
    </row>
    <row r="118" spans="9:12" x14ac:dyDescent="0.35">
      <c r="I118" s="209"/>
      <c r="J118" s="209"/>
      <c r="K118" s="209"/>
      <c r="L118" s="209"/>
    </row>
    <row r="119" spans="9:12" x14ac:dyDescent="0.35">
      <c r="I119" s="209"/>
      <c r="J119" s="209"/>
      <c r="K119" s="209"/>
      <c r="L119" s="209"/>
    </row>
    <row r="120" spans="9:12" x14ac:dyDescent="0.35">
      <c r="I120" s="209"/>
      <c r="J120" s="209"/>
      <c r="K120" s="209"/>
      <c r="L120" s="209"/>
    </row>
    <row r="121" spans="9:12" x14ac:dyDescent="0.35">
      <c r="I121" s="209"/>
      <c r="J121" s="209"/>
      <c r="K121" s="209"/>
      <c r="L121" s="209"/>
    </row>
    <row r="122" spans="9:12" x14ac:dyDescent="0.35">
      <c r="I122" s="209"/>
      <c r="J122" s="209"/>
      <c r="K122" s="209"/>
      <c r="L122" s="209"/>
    </row>
    <row r="123" spans="9:12" x14ac:dyDescent="0.35">
      <c r="I123" s="209"/>
      <c r="J123" s="209"/>
      <c r="K123" s="209"/>
      <c r="L123" s="209"/>
    </row>
    <row r="124" spans="9:12" x14ac:dyDescent="0.35">
      <c r="I124" s="209"/>
      <c r="J124" s="209"/>
      <c r="K124" s="209"/>
      <c r="L124" s="209"/>
    </row>
    <row r="125" spans="9:12" x14ac:dyDescent="0.35">
      <c r="I125" s="209"/>
      <c r="J125" s="209"/>
      <c r="K125" s="209"/>
      <c r="L125" s="209"/>
    </row>
    <row r="126" spans="9:12" x14ac:dyDescent="0.35">
      <c r="I126" s="209"/>
      <c r="J126" s="209"/>
      <c r="K126" s="209"/>
      <c r="L126" s="209"/>
    </row>
    <row r="127" spans="9:12" x14ac:dyDescent="0.35">
      <c r="I127" s="209"/>
      <c r="J127" s="209"/>
      <c r="K127" s="209"/>
      <c r="L127" s="209"/>
    </row>
    <row r="128" spans="9:12" x14ac:dyDescent="0.35">
      <c r="I128" s="209"/>
      <c r="J128" s="209"/>
      <c r="K128" s="209"/>
      <c r="L128" s="209"/>
    </row>
    <row r="129" spans="9:12" x14ac:dyDescent="0.35">
      <c r="I129" s="209"/>
      <c r="J129" s="209"/>
      <c r="K129" s="209"/>
      <c r="L129" s="209"/>
    </row>
    <row r="130" spans="9:12" x14ac:dyDescent="0.35">
      <c r="I130" s="209"/>
      <c r="J130" s="209"/>
      <c r="K130" s="209"/>
      <c r="L130" s="209"/>
    </row>
    <row r="131" spans="9:12" x14ac:dyDescent="0.35">
      <c r="I131" s="209"/>
      <c r="J131" s="209"/>
      <c r="K131" s="209"/>
      <c r="L131" s="209"/>
    </row>
    <row r="132" spans="9:12" x14ac:dyDescent="0.35">
      <c r="I132" s="209"/>
      <c r="J132" s="209"/>
      <c r="K132" s="209"/>
      <c r="L132" s="209"/>
    </row>
    <row r="133" spans="9:12" x14ac:dyDescent="0.35">
      <c r="I133" s="209"/>
      <c r="J133" s="209"/>
      <c r="K133" s="209"/>
      <c r="L133" s="209"/>
    </row>
    <row r="134" spans="9:12" x14ac:dyDescent="0.35">
      <c r="I134" s="209"/>
      <c r="J134" s="209"/>
      <c r="K134" s="209"/>
      <c r="L134" s="209"/>
    </row>
    <row r="135" spans="9:12" x14ac:dyDescent="0.35">
      <c r="I135" s="209"/>
      <c r="J135" s="209"/>
      <c r="K135" s="209"/>
      <c r="L135" s="209"/>
    </row>
    <row r="136" spans="9:12" x14ac:dyDescent="0.35">
      <c r="I136" s="209"/>
      <c r="J136" s="209"/>
      <c r="K136" s="209"/>
      <c r="L136" s="209"/>
    </row>
    <row r="137" spans="9:12" x14ac:dyDescent="0.35">
      <c r="I137" s="209"/>
      <c r="J137" s="209"/>
      <c r="K137" s="209"/>
      <c r="L137" s="209"/>
    </row>
    <row r="138" spans="9:12" x14ac:dyDescent="0.35">
      <c r="I138" s="209"/>
      <c r="J138" s="209"/>
      <c r="K138" s="209"/>
      <c r="L138" s="209"/>
    </row>
    <row r="139" spans="9:12" x14ac:dyDescent="0.35">
      <c r="I139" s="209"/>
      <c r="J139" s="209"/>
      <c r="K139" s="209"/>
      <c r="L139" s="209"/>
    </row>
    <row r="140" spans="9:12" x14ac:dyDescent="0.35">
      <c r="I140" s="209"/>
      <c r="J140" s="209"/>
      <c r="K140" s="209"/>
      <c r="L140" s="209"/>
    </row>
    <row r="141" spans="9:12" x14ac:dyDescent="0.35">
      <c r="I141" s="209"/>
      <c r="J141" s="209"/>
      <c r="K141" s="209"/>
      <c r="L141" s="209"/>
    </row>
    <row r="142" spans="9:12" x14ac:dyDescent="0.35">
      <c r="I142" s="209"/>
      <c r="J142" s="209"/>
      <c r="K142" s="209"/>
      <c r="L142" s="209"/>
    </row>
    <row r="143" spans="9:12" x14ac:dyDescent="0.35">
      <c r="I143" s="209"/>
      <c r="J143" s="209"/>
      <c r="K143" s="209"/>
      <c r="L143" s="209"/>
    </row>
    <row r="144" spans="9:12" x14ac:dyDescent="0.35">
      <c r="I144" s="209"/>
      <c r="J144" s="209"/>
      <c r="K144" s="209"/>
      <c r="L144" s="209"/>
    </row>
    <row r="145" spans="9:12" x14ac:dyDescent="0.35">
      <c r="I145" s="209"/>
      <c r="J145" s="209"/>
      <c r="K145" s="209"/>
      <c r="L145" s="209"/>
    </row>
    <row r="146" spans="9:12" x14ac:dyDescent="0.35">
      <c r="I146" s="209"/>
      <c r="J146" s="209"/>
      <c r="K146" s="209"/>
      <c r="L146" s="209"/>
    </row>
    <row r="147" spans="9:12" x14ac:dyDescent="0.35">
      <c r="I147" s="209"/>
      <c r="J147" s="209"/>
      <c r="K147" s="209"/>
      <c r="L147" s="209"/>
    </row>
    <row r="148" spans="9:12" x14ac:dyDescent="0.35">
      <c r="I148" s="209"/>
      <c r="J148" s="209"/>
      <c r="K148" s="209"/>
      <c r="L148" s="209"/>
    </row>
    <row r="149" spans="9:12" x14ac:dyDescent="0.35">
      <c r="I149" s="209"/>
      <c r="J149" s="209"/>
      <c r="K149" s="209"/>
      <c r="L149" s="209"/>
    </row>
    <row r="150" spans="9:12" x14ac:dyDescent="0.35">
      <c r="I150" s="209"/>
      <c r="J150" s="209"/>
      <c r="K150" s="209"/>
      <c r="L150" s="209"/>
    </row>
    <row r="151" spans="9:12" x14ac:dyDescent="0.35">
      <c r="I151" s="209"/>
      <c r="J151" s="209"/>
      <c r="K151" s="209"/>
      <c r="L151" s="209"/>
    </row>
    <row r="152" spans="9:12" x14ac:dyDescent="0.35">
      <c r="I152" s="209"/>
      <c r="J152" s="209"/>
      <c r="K152" s="209"/>
      <c r="L152" s="209"/>
    </row>
    <row r="153" spans="9:12" x14ac:dyDescent="0.35">
      <c r="I153" s="209"/>
      <c r="J153" s="209"/>
      <c r="K153" s="209"/>
      <c r="L153" s="209"/>
    </row>
    <row r="154" spans="9:12" x14ac:dyDescent="0.35">
      <c r="I154" s="209"/>
      <c r="J154" s="209"/>
      <c r="K154" s="209"/>
      <c r="L154" s="209"/>
    </row>
    <row r="155" spans="9:12" x14ac:dyDescent="0.35">
      <c r="I155" s="209"/>
      <c r="J155" s="209"/>
      <c r="K155" s="209"/>
      <c r="L155" s="209"/>
    </row>
    <row r="156" spans="9:12" x14ac:dyDescent="0.35">
      <c r="I156" s="209"/>
      <c r="J156" s="209"/>
      <c r="K156" s="209"/>
      <c r="L156" s="209"/>
    </row>
    <row r="157" spans="9:12" x14ac:dyDescent="0.35">
      <c r="I157" s="209"/>
      <c r="J157" s="209"/>
      <c r="K157" s="209"/>
      <c r="L157" s="209"/>
    </row>
    <row r="158" spans="9:12" x14ac:dyDescent="0.35">
      <c r="I158" s="209"/>
      <c r="J158" s="209"/>
      <c r="K158" s="209"/>
      <c r="L158" s="209"/>
    </row>
    <row r="159" spans="9:12" x14ac:dyDescent="0.35">
      <c r="I159" s="209"/>
      <c r="J159" s="209"/>
      <c r="K159" s="209"/>
      <c r="L159" s="209"/>
    </row>
    <row r="160" spans="9:12" x14ac:dyDescent="0.35">
      <c r="I160" s="209"/>
      <c r="J160" s="209"/>
      <c r="K160" s="209"/>
      <c r="L160" s="209"/>
    </row>
    <row r="161" spans="9:12" x14ac:dyDescent="0.35">
      <c r="I161" s="209"/>
      <c r="J161" s="209"/>
      <c r="K161" s="209"/>
      <c r="L161" s="209"/>
    </row>
    <row r="162" spans="9:12" x14ac:dyDescent="0.35">
      <c r="I162" s="209"/>
      <c r="J162" s="209"/>
      <c r="K162" s="209"/>
      <c r="L162" s="209"/>
    </row>
    <row r="163" spans="9:12" x14ac:dyDescent="0.35">
      <c r="I163" s="209"/>
      <c r="J163" s="209"/>
      <c r="K163" s="209"/>
      <c r="L163" s="209"/>
    </row>
    <row r="164" spans="9:12" x14ac:dyDescent="0.35">
      <c r="I164" s="209"/>
      <c r="J164" s="209"/>
      <c r="K164" s="209"/>
      <c r="L164" s="209"/>
    </row>
    <row r="165" spans="9:12" x14ac:dyDescent="0.35">
      <c r="I165" s="209"/>
      <c r="J165" s="209"/>
      <c r="K165" s="209"/>
      <c r="L165" s="209"/>
    </row>
    <row r="166" spans="9:12" x14ac:dyDescent="0.35">
      <c r="I166" s="209"/>
      <c r="J166" s="209"/>
      <c r="K166" s="209"/>
      <c r="L166" s="209"/>
    </row>
    <row r="167" spans="9:12" x14ac:dyDescent="0.35">
      <c r="I167" s="209"/>
      <c r="J167" s="209"/>
      <c r="K167" s="209"/>
      <c r="L167" s="209"/>
    </row>
  </sheetData>
  <mergeCells count="37">
    <mergeCell ref="A1:L1"/>
    <mergeCell ref="A2:L2"/>
    <mergeCell ref="A3:L3"/>
    <mergeCell ref="A4:L4"/>
    <mergeCell ref="A5:L5"/>
    <mergeCell ref="A7:A8"/>
    <mergeCell ref="B7:H8"/>
    <mergeCell ref="J7:J8"/>
    <mergeCell ref="L7:L8"/>
    <mergeCell ref="A6:L6"/>
    <mergeCell ref="K7:K8"/>
    <mergeCell ref="K77:K78"/>
    <mergeCell ref="I77:I78"/>
    <mergeCell ref="A74:L74"/>
    <mergeCell ref="A59:H59"/>
    <mergeCell ref="A71:L71"/>
    <mergeCell ref="A72:L72"/>
    <mergeCell ref="A73:L73"/>
    <mergeCell ref="J67:K67"/>
    <mergeCell ref="J68:K68"/>
    <mergeCell ref="J69:K69"/>
    <mergeCell ref="B41:H41"/>
    <mergeCell ref="B49:H49"/>
    <mergeCell ref="B27:H27"/>
    <mergeCell ref="J93:L93"/>
    <mergeCell ref="A83:H83"/>
    <mergeCell ref="J85:L85"/>
    <mergeCell ref="J86:L86"/>
    <mergeCell ref="J87:L87"/>
    <mergeCell ref="J92:L92"/>
    <mergeCell ref="J91:K91"/>
    <mergeCell ref="A75:L75"/>
    <mergeCell ref="A76:L76"/>
    <mergeCell ref="A77:A78"/>
    <mergeCell ref="B77:H78"/>
    <mergeCell ref="J77:J78"/>
    <mergeCell ref="L77:L78"/>
  </mergeCells>
  <pageMargins left="0.47244094488188981" right="0.19685039370078741" top="0.48" bottom="0.15" header="0.27" footer="0.18"/>
  <pageSetup paperSize="256" scale="89" fitToHeight="0" orientation="landscape" horizontalDpi="4294967294" r:id="rId1"/>
  <rowBreaks count="2" manualBreakCount="2">
    <brk id="33" max="11" man="1"/>
    <brk id="69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4"/>
  <sheetViews>
    <sheetView tabSelected="1" topLeftCell="A4" zoomScale="70" zoomScaleNormal="70" zoomScaleSheetLayoutView="120" workbookViewId="0">
      <selection activeCell="P21" sqref="P21"/>
    </sheetView>
  </sheetViews>
  <sheetFormatPr defaultRowHeight="14.5" x14ac:dyDescent="0.35"/>
  <cols>
    <col min="1" max="1" width="4.81640625" style="473" customWidth="1"/>
    <col min="2" max="4" width="3.453125" style="3" customWidth="1"/>
    <col min="5" max="5" width="9.81640625" style="3" customWidth="1"/>
    <col min="6" max="6" width="1.1796875" style="3" customWidth="1"/>
    <col min="7" max="7" width="1.453125" style="466" customWidth="1"/>
    <col min="8" max="8" width="2.54296875" style="466" customWidth="1"/>
    <col min="9" max="11" width="9.1796875" style="466"/>
    <col min="12" max="12" width="10.1796875" style="466" customWidth="1"/>
    <col min="13" max="13" width="5" style="466" customWidth="1"/>
    <col min="14" max="14" width="21" style="527" bestFit="1" customWidth="1"/>
    <col min="15" max="15" width="8.1796875" style="467" customWidth="1"/>
    <col min="16" max="16" width="11.1796875" style="466" customWidth="1"/>
    <col min="17" max="17" width="10.1796875" style="466" customWidth="1"/>
    <col min="18" max="21" width="14.7265625" style="8" customWidth="1"/>
    <col min="22" max="24" width="14.7265625" style="466" customWidth="1"/>
    <col min="25" max="25" width="17" style="466" customWidth="1"/>
    <col min="26" max="26" width="16.26953125" style="466" customWidth="1"/>
    <col min="27" max="27" width="15" style="466" customWidth="1"/>
    <col min="28" max="28" width="14.7265625" style="466" customWidth="1"/>
    <col min="29" max="29" width="17" style="466" bestFit="1" customWidth="1"/>
    <col min="30" max="30" width="18.453125" style="525" customWidth="1"/>
    <col min="31" max="31" width="10.7265625" style="467" bestFit="1" customWidth="1"/>
    <col min="32" max="32" width="21" style="526" bestFit="1" customWidth="1"/>
    <col min="33" max="33" width="10" style="467" bestFit="1" customWidth="1"/>
    <col min="34" max="34" width="5.453125" style="466" customWidth="1"/>
    <col min="35" max="254" width="9.1796875" style="466"/>
    <col min="255" max="255" width="4.81640625" style="466" customWidth="1"/>
    <col min="256" max="260" width="3.453125" style="466" customWidth="1"/>
    <col min="261" max="261" width="4.81640625" style="466" customWidth="1"/>
    <col min="262" max="262" width="1.1796875" style="466" customWidth="1"/>
    <col min="263" max="263" width="1.453125" style="466" customWidth="1"/>
    <col min="264" max="264" width="2.54296875" style="466" customWidth="1"/>
    <col min="265" max="267" width="9.1796875" style="466"/>
    <col min="268" max="268" width="10.1796875" style="466" customWidth="1"/>
    <col min="269" max="269" width="27.26953125" style="466" customWidth="1"/>
    <col min="270" max="270" width="15.7265625" style="466" customWidth="1"/>
    <col min="271" max="271" width="8.1796875" style="466" customWidth="1"/>
    <col min="272" max="273" width="9.7265625" style="466" customWidth="1"/>
    <col min="274" max="274" width="14.7265625" style="466" customWidth="1"/>
    <col min="275" max="285" width="16.7265625" style="466" customWidth="1"/>
    <col min="286" max="286" width="15.7265625" style="466" customWidth="1"/>
    <col min="287" max="287" width="7.453125" style="466" customWidth="1"/>
    <col min="288" max="288" width="15.7265625" style="466" customWidth="1"/>
    <col min="289" max="289" width="7.453125" style="466" customWidth="1"/>
    <col min="290" max="290" width="5.453125" style="466" customWidth="1"/>
    <col min="291" max="510" width="9.1796875" style="466"/>
    <col min="511" max="511" width="4.81640625" style="466" customWidth="1"/>
    <col min="512" max="516" width="3.453125" style="466" customWidth="1"/>
    <col min="517" max="517" width="4.81640625" style="466" customWidth="1"/>
    <col min="518" max="518" width="1.1796875" style="466" customWidth="1"/>
    <col min="519" max="519" width="1.453125" style="466" customWidth="1"/>
    <col min="520" max="520" width="2.54296875" style="466" customWidth="1"/>
    <col min="521" max="523" width="9.1796875" style="466"/>
    <col min="524" max="524" width="10.1796875" style="466" customWidth="1"/>
    <col min="525" max="525" width="27.26953125" style="466" customWidth="1"/>
    <col min="526" max="526" width="15.7265625" style="466" customWidth="1"/>
    <col min="527" max="527" width="8.1796875" style="466" customWidth="1"/>
    <col min="528" max="529" width="9.7265625" style="466" customWidth="1"/>
    <col min="530" max="530" width="14.7265625" style="466" customWidth="1"/>
    <col min="531" max="541" width="16.7265625" style="466" customWidth="1"/>
    <col min="542" max="542" width="15.7265625" style="466" customWidth="1"/>
    <col min="543" max="543" width="7.453125" style="466" customWidth="1"/>
    <col min="544" max="544" width="15.7265625" style="466" customWidth="1"/>
    <col min="545" max="545" width="7.453125" style="466" customWidth="1"/>
    <col min="546" max="546" width="5.453125" style="466" customWidth="1"/>
    <col min="547" max="766" width="9.1796875" style="466"/>
    <col min="767" max="767" width="4.81640625" style="466" customWidth="1"/>
    <col min="768" max="772" width="3.453125" style="466" customWidth="1"/>
    <col min="773" max="773" width="4.81640625" style="466" customWidth="1"/>
    <col min="774" max="774" width="1.1796875" style="466" customWidth="1"/>
    <col min="775" max="775" width="1.453125" style="466" customWidth="1"/>
    <col min="776" max="776" width="2.54296875" style="466" customWidth="1"/>
    <col min="777" max="779" width="9.1796875" style="466"/>
    <col min="780" max="780" width="10.1796875" style="466" customWidth="1"/>
    <col min="781" max="781" width="27.26953125" style="466" customWidth="1"/>
    <col min="782" max="782" width="15.7265625" style="466" customWidth="1"/>
    <col min="783" max="783" width="8.1796875" style="466" customWidth="1"/>
    <col min="784" max="785" width="9.7265625" style="466" customWidth="1"/>
    <col min="786" max="786" width="14.7265625" style="466" customWidth="1"/>
    <col min="787" max="797" width="16.7265625" style="466" customWidth="1"/>
    <col min="798" max="798" width="15.7265625" style="466" customWidth="1"/>
    <col min="799" max="799" width="7.453125" style="466" customWidth="1"/>
    <col min="800" max="800" width="15.7265625" style="466" customWidth="1"/>
    <col min="801" max="801" width="7.453125" style="466" customWidth="1"/>
    <col min="802" max="802" width="5.453125" style="466" customWidth="1"/>
    <col min="803" max="1022" width="9.1796875" style="466"/>
    <col min="1023" max="1023" width="4.81640625" style="466" customWidth="1"/>
    <col min="1024" max="1028" width="3.453125" style="466" customWidth="1"/>
    <col min="1029" max="1029" width="4.81640625" style="466" customWidth="1"/>
    <col min="1030" max="1030" width="1.1796875" style="466" customWidth="1"/>
    <col min="1031" max="1031" width="1.453125" style="466" customWidth="1"/>
    <col min="1032" max="1032" width="2.54296875" style="466" customWidth="1"/>
    <col min="1033" max="1035" width="9.1796875" style="466"/>
    <col min="1036" max="1036" width="10.1796875" style="466" customWidth="1"/>
    <col min="1037" max="1037" width="27.26953125" style="466" customWidth="1"/>
    <col min="1038" max="1038" width="15.7265625" style="466" customWidth="1"/>
    <col min="1039" max="1039" width="8.1796875" style="466" customWidth="1"/>
    <col min="1040" max="1041" width="9.7265625" style="466" customWidth="1"/>
    <col min="1042" max="1042" width="14.7265625" style="466" customWidth="1"/>
    <col min="1043" max="1053" width="16.7265625" style="466" customWidth="1"/>
    <col min="1054" max="1054" width="15.7265625" style="466" customWidth="1"/>
    <col min="1055" max="1055" width="7.453125" style="466" customWidth="1"/>
    <col min="1056" max="1056" width="15.7265625" style="466" customWidth="1"/>
    <col min="1057" max="1057" width="7.453125" style="466" customWidth="1"/>
    <col min="1058" max="1058" width="5.453125" style="466" customWidth="1"/>
    <col min="1059" max="1278" width="9.1796875" style="466"/>
    <col min="1279" max="1279" width="4.81640625" style="466" customWidth="1"/>
    <col min="1280" max="1284" width="3.453125" style="466" customWidth="1"/>
    <col min="1285" max="1285" width="4.81640625" style="466" customWidth="1"/>
    <col min="1286" max="1286" width="1.1796875" style="466" customWidth="1"/>
    <col min="1287" max="1287" width="1.453125" style="466" customWidth="1"/>
    <col min="1288" max="1288" width="2.54296875" style="466" customWidth="1"/>
    <col min="1289" max="1291" width="9.1796875" style="466"/>
    <col min="1292" max="1292" width="10.1796875" style="466" customWidth="1"/>
    <col min="1293" max="1293" width="27.26953125" style="466" customWidth="1"/>
    <col min="1294" max="1294" width="15.7265625" style="466" customWidth="1"/>
    <col min="1295" max="1295" width="8.1796875" style="466" customWidth="1"/>
    <col min="1296" max="1297" width="9.7265625" style="466" customWidth="1"/>
    <col min="1298" max="1298" width="14.7265625" style="466" customWidth="1"/>
    <col min="1299" max="1309" width="16.7265625" style="466" customWidth="1"/>
    <col min="1310" max="1310" width="15.7265625" style="466" customWidth="1"/>
    <col min="1311" max="1311" width="7.453125" style="466" customWidth="1"/>
    <col min="1312" max="1312" width="15.7265625" style="466" customWidth="1"/>
    <col min="1313" max="1313" width="7.453125" style="466" customWidth="1"/>
    <col min="1314" max="1314" width="5.453125" style="466" customWidth="1"/>
    <col min="1315" max="1534" width="9.1796875" style="466"/>
    <col min="1535" max="1535" width="4.81640625" style="466" customWidth="1"/>
    <col min="1536" max="1540" width="3.453125" style="466" customWidth="1"/>
    <col min="1541" max="1541" width="4.81640625" style="466" customWidth="1"/>
    <col min="1542" max="1542" width="1.1796875" style="466" customWidth="1"/>
    <col min="1543" max="1543" width="1.453125" style="466" customWidth="1"/>
    <col min="1544" max="1544" width="2.54296875" style="466" customWidth="1"/>
    <col min="1545" max="1547" width="9.1796875" style="466"/>
    <col min="1548" max="1548" width="10.1796875" style="466" customWidth="1"/>
    <col min="1549" max="1549" width="27.26953125" style="466" customWidth="1"/>
    <col min="1550" max="1550" width="15.7265625" style="466" customWidth="1"/>
    <col min="1551" max="1551" width="8.1796875" style="466" customWidth="1"/>
    <col min="1552" max="1553" width="9.7265625" style="466" customWidth="1"/>
    <col min="1554" max="1554" width="14.7265625" style="466" customWidth="1"/>
    <col min="1555" max="1565" width="16.7265625" style="466" customWidth="1"/>
    <col min="1566" max="1566" width="15.7265625" style="466" customWidth="1"/>
    <col min="1567" max="1567" width="7.453125" style="466" customWidth="1"/>
    <col min="1568" max="1568" width="15.7265625" style="466" customWidth="1"/>
    <col min="1569" max="1569" width="7.453125" style="466" customWidth="1"/>
    <col min="1570" max="1570" width="5.453125" style="466" customWidth="1"/>
    <col min="1571" max="1790" width="9.1796875" style="466"/>
    <col min="1791" max="1791" width="4.81640625" style="466" customWidth="1"/>
    <col min="1792" max="1796" width="3.453125" style="466" customWidth="1"/>
    <col min="1797" max="1797" width="4.81640625" style="466" customWidth="1"/>
    <col min="1798" max="1798" width="1.1796875" style="466" customWidth="1"/>
    <col min="1799" max="1799" width="1.453125" style="466" customWidth="1"/>
    <col min="1800" max="1800" width="2.54296875" style="466" customWidth="1"/>
    <col min="1801" max="1803" width="9.1796875" style="466"/>
    <col min="1804" max="1804" width="10.1796875" style="466" customWidth="1"/>
    <col min="1805" max="1805" width="27.26953125" style="466" customWidth="1"/>
    <col min="1806" max="1806" width="15.7265625" style="466" customWidth="1"/>
    <col min="1807" max="1807" width="8.1796875" style="466" customWidth="1"/>
    <col min="1808" max="1809" width="9.7265625" style="466" customWidth="1"/>
    <col min="1810" max="1810" width="14.7265625" style="466" customWidth="1"/>
    <col min="1811" max="1821" width="16.7265625" style="466" customWidth="1"/>
    <col min="1822" max="1822" width="15.7265625" style="466" customWidth="1"/>
    <col min="1823" max="1823" width="7.453125" style="466" customWidth="1"/>
    <col min="1824" max="1824" width="15.7265625" style="466" customWidth="1"/>
    <col min="1825" max="1825" width="7.453125" style="466" customWidth="1"/>
    <col min="1826" max="1826" width="5.453125" style="466" customWidth="1"/>
    <col min="1827" max="2046" width="9.1796875" style="466"/>
    <col min="2047" max="2047" width="4.81640625" style="466" customWidth="1"/>
    <col min="2048" max="2052" width="3.453125" style="466" customWidth="1"/>
    <col min="2053" max="2053" width="4.81640625" style="466" customWidth="1"/>
    <col min="2054" max="2054" width="1.1796875" style="466" customWidth="1"/>
    <col min="2055" max="2055" width="1.453125" style="466" customWidth="1"/>
    <col min="2056" max="2056" width="2.54296875" style="466" customWidth="1"/>
    <col min="2057" max="2059" width="9.1796875" style="466"/>
    <col min="2060" max="2060" width="10.1796875" style="466" customWidth="1"/>
    <col min="2061" max="2061" width="27.26953125" style="466" customWidth="1"/>
    <col min="2062" max="2062" width="15.7265625" style="466" customWidth="1"/>
    <col min="2063" max="2063" width="8.1796875" style="466" customWidth="1"/>
    <col min="2064" max="2065" width="9.7265625" style="466" customWidth="1"/>
    <col min="2066" max="2066" width="14.7265625" style="466" customWidth="1"/>
    <col min="2067" max="2077" width="16.7265625" style="466" customWidth="1"/>
    <col min="2078" max="2078" width="15.7265625" style="466" customWidth="1"/>
    <col min="2079" max="2079" width="7.453125" style="466" customWidth="1"/>
    <col min="2080" max="2080" width="15.7265625" style="466" customWidth="1"/>
    <col min="2081" max="2081" width="7.453125" style="466" customWidth="1"/>
    <col min="2082" max="2082" width="5.453125" style="466" customWidth="1"/>
    <col min="2083" max="2302" width="9.1796875" style="466"/>
    <col min="2303" max="2303" width="4.81640625" style="466" customWidth="1"/>
    <col min="2304" max="2308" width="3.453125" style="466" customWidth="1"/>
    <col min="2309" max="2309" width="4.81640625" style="466" customWidth="1"/>
    <col min="2310" max="2310" width="1.1796875" style="466" customWidth="1"/>
    <col min="2311" max="2311" width="1.453125" style="466" customWidth="1"/>
    <col min="2312" max="2312" width="2.54296875" style="466" customWidth="1"/>
    <col min="2313" max="2315" width="9.1796875" style="466"/>
    <col min="2316" max="2316" width="10.1796875" style="466" customWidth="1"/>
    <col min="2317" max="2317" width="27.26953125" style="466" customWidth="1"/>
    <col min="2318" max="2318" width="15.7265625" style="466" customWidth="1"/>
    <col min="2319" max="2319" width="8.1796875" style="466" customWidth="1"/>
    <col min="2320" max="2321" width="9.7265625" style="466" customWidth="1"/>
    <col min="2322" max="2322" width="14.7265625" style="466" customWidth="1"/>
    <col min="2323" max="2333" width="16.7265625" style="466" customWidth="1"/>
    <col min="2334" max="2334" width="15.7265625" style="466" customWidth="1"/>
    <col min="2335" max="2335" width="7.453125" style="466" customWidth="1"/>
    <col min="2336" max="2336" width="15.7265625" style="466" customWidth="1"/>
    <col min="2337" max="2337" width="7.453125" style="466" customWidth="1"/>
    <col min="2338" max="2338" width="5.453125" style="466" customWidth="1"/>
    <col min="2339" max="2558" width="9.1796875" style="466"/>
    <col min="2559" max="2559" width="4.81640625" style="466" customWidth="1"/>
    <col min="2560" max="2564" width="3.453125" style="466" customWidth="1"/>
    <col min="2565" max="2565" width="4.81640625" style="466" customWidth="1"/>
    <col min="2566" max="2566" width="1.1796875" style="466" customWidth="1"/>
    <col min="2567" max="2567" width="1.453125" style="466" customWidth="1"/>
    <col min="2568" max="2568" width="2.54296875" style="466" customWidth="1"/>
    <col min="2569" max="2571" width="9.1796875" style="466"/>
    <col min="2572" max="2572" width="10.1796875" style="466" customWidth="1"/>
    <col min="2573" max="2573" width="27.26953125" style="466" customWidth="1"/>
    <col min="2574" max="2574" width="15.7265625" style="466" customWidth="1"/>
    <col min="2575" max="2575" width="8.1796875" style="466" customWidth="1"/>
    <col min="2576" max="2577" width="9.7265625" style="466" customWidth="1"/>
    <col min="2578" max="2578" width="14.7265625" style="466" customWidth="1"/>
    <col min="2579" max="2589" width="16.7265625" style="466" customWidth="1"/>
    <col min="2590" max="2590" width="15.7265625" style="466" customWidth="1"/>
    <col min="2591" max="2591" width="7.453125" style="466" customWidth="1"/>
    <col min="2592" max="2592" width="15.7265625" style="466" customWidth="1"/>
    <col min="2593" max="2593" width="7.453125" style="466" customWidth="1"/>
    <col min="2594" max="2594" width="5.453125" style="466" customWidth="1"/>
    <col min="2595" max="2814" width="9.1796875" style="466"/>
    <col min="2815" max="2815" width="4.81640625" style="466" customWidth="1"/>
    <col min="2816" max="2820" width="3.453125" style="466" customWidth="1"/>
    <col min="2821" max="2821" width="4.81640625" style="466" customWidth="1"/>
    <col min="2822" max="2822" width="1.1796875" style="466" customWidth="1"/>
    <col min="2823" max="2823" width="1.453125" style="466" customWidth="1"/>
    <col min="2824" max="2824" width="2.54296875" style="466" customWidth="1"/>
    <col min="2825" max="2827" width="9.1796875" style="466"/>
    <col min="2828" max="2828" width="10.1796875" style="466" customWidth="1"/>
    <col min="2829" max="2829" width="27.26953125" style="466" customWidth="1"/>
    <col min="2830" max="2830" width="15.7265625" style="466" customWidth="1"/>
    <col min="2831" max="2831" width="8.1796875" style="466" customWidth="1"/>
    <col min="2832" max="2833" width="9.7265625" style="466" customWidth="1"/>
    <col min="2834" max="2834" width="14.7265625" style="466" customWidth="1"/>
    <col min="2835" max="2845" width="16.7265625" style="466" customWidth="1"/>
    <col min="2846" max="2846" width="15.7265625" style="466" customWidth="1"/>
    <col min="2847" max="2847" width="7.453125" style="466" customWidth="1"/>
    <col min="2848" max="2848" width="15.7265625" style="466" customWidth="1"/>
    <col min="2849" max="2849" width="7.453125" style="466" customWidth="1"/>
    <col min="2850" max="2850" width="5.453125" style="466" customWidth="1"/>
    <col min="2851" max="3070" width="9.1796875" style="466"/>
    <col min="3071" max="3071" width="4.81640625" style="466" customWidth="1"/>
    <col min="3072" max="3076" width="3.453125" style="466" customWidth="1"/>
    <col min="3077" max="3077" width="4.81640625" style="466" customWidth="1"/>
    <col min="3078" max="3078" width="1.1796875" style="466" customWidth="1"/>
    <col min="3079" max="3079" width="1.453125" style="466" customWidth="1"/>
    <col min="3080" max="3080" width="2.54296875" style="466" customWidth="1"/>
    <col min="3081" max="3083" width="9.1796875" style="466"/>
    <col min="3084" max="3084" width="10.1796875" style="466" customWidth="1"/>
    <col min="3085" max="3085" width="27.26953125" style="466" customWidth="1"/>
    <col min="3086" max="3086" width="15.7265625" style="466" customWidth="1"/>
    <col min="3087" max="3087" width="8.1796875" style="466" customWidth="1"/>
    <col min="3088" max="3089" width="9.7265625" style="466" customWidth="1"/>
    <col min="3090" max="3090" width="14.7265625" style="466" customWidth="1"/>
    <col min="3091" max="3101" width="16.7265625" style="466" customWidth="1"/>
    <col min="3102" max="3102" width="15.7265625" style="466" customWidth="1"/>
    <col min="3103" max="3103" width="7.453125" style="466" customWidth="1"/>
    <col min="3104" max="3104" width="15.7265625" style="466" customWidth="1"/>
    <col min="3105" max="3105" width="7.453125" style="466" customWidth="1"/>
    <col min="3106" max="3106" width="5.453125" style="466" customWidth="1"/>
    <col min="3107" max="3326" width="9.1796875" style="466"/>
    <col min="3327" max="3327" width="4.81640625" style="466" customWidth="1"/>
    <col min="3328" max="3332" width="3.453125" style="466" customWidth="1"/>
    <col min="3333" max="3333" width="4.81640625" style="466" customWidth="1"/>
    <col min="3334" max="3334" width="1.1796875" style="466" customWidth="1"/>
    <col min="3335" max="3335" width="1.453125" style="466" customWidth="1"/>
    <col min="3336" max="3336" width="2.54296875" style="466" customWidth="1"/>
    <col min="3337" max="3339" width="9.1796875" style="466"/>
    <col min="3340" max="3340" width="10.1796875" style="466" customWidth="1"/>
    <col min="3341" max="3341" width="27.26953125" style="466" customWidth="1"/>
    <col min="3342" max="3342" width="15.7265625" style="466" customWidth="1"/>
    <col min="3343" max="3343" width="8.1796875" style="466" customWidth="1"/>
    <col min="3344" max="3345" width="9.7265625" style="466" customWidth="1"/>
    <col min="3346" max="3346" width="14.7265625" style="466" customWidth="1"/>
    <col min="3347" max="3357" width="16.7265625" style="466" customWidth="1"/>
    <col min="3358" max="3358" width="15.7265625" style="466" customWidth="1"/>
    <col min="3359" max="3359" width="7.453125" style="466" customWidth="1"/>
    <col min="3360" max="3360" width="15.7265625" style="466" customWidth="1"/>
    <col min="3361" max="3361" width="7.453125" style="466" customWidth="1"/>
    <col min="3362" max="3362" width="5.453125" style="466" customWidth="1"/>
    <col min="3363" max="3582" width="9.1796875" style="466"/>
    <col min="3583" max="3583" width="4.81640625" style="466" customWidth="1"/>
    <col min="3584" max="3588" width="3.453125" style="466" customWidth="1"/>
    <col min="3589" max="3589" width="4.81640625" style="466" customWidth="1"/>
    <col min="3590" max="3590" width="1.1796875" style="466" customWidth="1"/>
    <col min="3591" max="3591" width="1.453125" style="466" customWidth="1"/>
    <col min="3592" max="3592" width="2.54296875" style="466" customWidth="1"/>
    <col min="3593" max="3595" width="9.1796875" style="466"/>
    <col min="3596" max="3596" width="10.1796875" style="466" customWidth="1"/>
    <col min="3597" max="3597" width="27.26953125" style="466" customWidth="1"/>
    <col min="3598" max="3598" width="15.7265625" style="466" customWidth="1"/>
    <col min="3599" max="3599" width="8.1796875" style="466" customWidth="1"/>
    <col min="3600" max="3601" width="9.7265625" style="466" customWidth="1"/>
    <col min="3602" max="3602" width="14.7265625" style="466" customWidth="1"/>
    <col min="3603" max="3613" width="16.7265625" style="466" customWidth="1"/>
    <col min="3614" max="3614" width="15.7265625" style="466" customWidth="1"/>
    <col min="3615" max="3615" width="7.453125" style="466" customWidth="1"/>
    <col min="3616" max="3616" width="15.7265625" style="466" customWidth="1"/>
    <col min="3617" max="3617" width="7.453125" style="466" customWidth="1"/>
    <col min="3618" max="3618" width="5.453125" style="466" customWidth="1"/>
    <col min="3619" max="3838" width="9.1796875" style="466"/>
    <col min="3839" max="3839" width="4.81640625" style="466" customWidth="1"/>
    <col min="3840" max="3844" width="3.453125" style="466" customWidth="1"/>
    <col min="3845" max="3845" width="4.81640625" style="466" customWidth="1"/>
    <col min="3846" max="3846" width="1.1796875" style="466" customWidth="1"/>
    <col min="3847" max="3847" width="1.453125" style="466" customWidth="1"/>
    <col min="3848" max="3848" width="2.54296875" style="466" customWidth="1"/>
    <col min="3849" max="3851" width="9.1796875" style="466"/>
    <col min="3852" max="3852" width="10.1796875" style="466" customWidth="1"/>
    <col min="3853" max="3853" width="27.26953125" style="466" customWidth="1"/>
    <col min="3854" max="3854" width="15.7265625" style="466" customWidth="1"/>
    <col min="3855" max="3855" width="8.1796875" style="466" customWidth="1"/>
    <col min="3856" max="3857" width="9.7265625" style="466" customWidth="1"/>
    <col min="3858" max="3858" width="14.7265625" style="466" customWidth="1"/>
    <col min="3859" max="3869" width="16.7265625" style="466" customWidth="1"/>
    <col min="3870" max="3870" width="15.7265625" style="466" customWidth="1"/>
    <col min="3871" max="3871" width="7.453125" style="466" customWidth="1"/>
    <col min="3872" max="3872" width="15.7265625" style="466" customWidth="1"/>
    <col min="3873" max="3873" width="7.453125" style="466" customWidth="1"/>
    <col min="3874" max="3874" width="5.453125" style="466" customWidth="1"/>
    <col min="3875" max="4094" width="9.1796875" style="466"/>
    <col min="4095" max="4095" width="4.81640625" style="466" customWidth="1"/>
    <col min="4096" max="4100" width="3.453125" style="466" customWidth="1"/>
    <col min="4101" max="4101" width="4.81640625" style="466" customWidth="1"/>
    <col min="4102" max="4102" width="1.1796875" style="466" customWidth="1"/>
    <col min="4103" max="4103" width="1.453125" style="466" customWidth="1"/>
    <col min="4104" max="4104" width="2.54296875" style="466" customWidth="1"/>
    <col min="4105" max="4107" width="9.1796875" style="466"/>
    <col min="4108" max="4108" width="10.1796875" style="466" customWidth="1"/>
    <col min="4109" max="4109" width="27.26953125" style="466" customWidth="1"/>
    <col min="4110" max="4110" width="15.7265625" style="466" customWidth="1"/>
    <col min="4111" max="4111" width="8.1796875" style="466" customWidth="1"/>
    <col min="4112" max="4113" width="9.7265625" style="466" customWidth="1"/>
    <col min="4114" max="4114" width="14.7265625" style="466" customWidth="1"/>
    <col min="4115" max="4125" width="16.7265625" style="466" customWidth="1"/>
    <col min="4126" max="4126" width="15.7265625" style="466" customWidth="1"/>
    <col min="4127" max="4127" width="7.453125" style="466" customWidth="1"/>
    <col min="4128" max="4128" width="15.7265625" style="466" customWidth="1"/>
    <col min="4129" max="4129" width="7.453125" style="466" customWidth="1"/>
    <col min="4130" max="4130" width="5.453125" style="466" customWidth="1"/>
    <col min="4131" max="4350" width="9.1796875" style="466"/>
    <col min="4351" max="4351" width="4.81640625" style="466" customWidth="1"/>
    <col min="4352" max="4356" width="3.453125" style="466" customWidth="1"/>
    <col min="4357" max="4357" width="4.81640625" style="466" customWidth="1"/>
    <col min="4358" max="4358" width="1.1796875" style="466" customWidth="1"/>
    <col min="4359" max="4359" width="1.453125" style="466" customWidth="1"/>
    <col min="4360" max="4360" width="2.54296875" style="466" customWidth="1"/>
    <col min="4361" max="4363" width="9.1796875" style="466"/>
    <col min="4364" max="4364" width="10.1796875" style="466" customWidth="1"/>
    <col min="4365" max="4365" width="27.26953125" style="466" customWidth="1"/>
    <col min="4366" max="4366" width="15.7265625" style="466" customWidth="1"/>
    <col min="4367" max="4367" width="8.1796875" style="466" customWidth="1"/>
    <col min="4368" max="4369" width="9.7265625" style="466" customWidth="1"/>
    <col min="4370" max="4370" width="14.7265625" style="466" customWidth="1"/>
    <col min="4371" max="4381" width="16.7265625" style="466" customWidth="1"/>
    <col min="4382" max="4382" width="15.7265625" style="466" customWidth="1"/>
    <col min="4383" max="4383" width="7.453125" style="466" customWidth="1"/>
    <col min="4384" max="4384" width="15.7265625" style="466" customWidth="1"/>
    <col min="4385" max="4385" width="7.453125" style="466" customWidth="1"/>
    <col min="4386" max="4386" width="5.453125" style="466" customWidth="1"/>
    <col min="4387" max="4606" width="9.1796875" style="466"/>
    <col min="4607" max="4607" width="4.81640625" style="466" customWidth="1"/>
    <col min="4608" max="4612" width="3.453125" style="466" customWidth="1"/>
    <col min="4613" max="4613" width="4.81640625" style="466" customWidth="1"/>
    <col min="4614" max="4614" width="1.1796875" style="466" customWidth="1"/>
    <col min="4615" max="4615" width="1.453125" style="466" customWidth="1"/>
    <col min="4616" max="4616" width="2.54296875" style="466" customWidth="1"/>
    <col min="4617" max="4619" width="9.1796875" style="466"/>
    <col min="4620" max="4620" width="10.1796875" style="466" customWidth="1"/>
    <col min="4621" max="4621" width="27.26953125" style="466" customWidth="1"/>
    <col min="4622" max="4622" width="15.7265625" style="466" customWidth="1"/>
    <col min="4623" max="4623" width="8.1796875" style="466" customWidth="1"/>
    <col min="4624" max="4625" width="9.7265625" style="466" customWidth="1"/>
    <col min="4626" max="4626" width="14.7265625" style="466" customWidth="1"/>
    <col min="4627" max="4637" width="16.7265625" style="466" customWidth="1"/>
    <col min="4638" max="4638" width="15.7265625" style="466" customWidth="1"/>
    <col min="4639" max="4639" width="7.453125" style="466" customWidth="1"/>
    <col min="4640" max="4640" width="15.7265625" style="466" customWidth="1"/>
    <col min="4641" max="4641" width="7.453125" style="466" customWidth="1"/>
    <col min="4642" max="4642" width="5.453125" style="466" customWidth="1"/>
    <col min="4643" max="4862" width="9.1796875" style="466"/>
    <col min="4863" max="4863" width="4.81640625" style="466" customWidth="1"/>
    <col min="4864" max="4868" width="3.453125" style="466" customWidth="1"/>
    <col min="4869" max="4869" width="4.81640625" style="466" customWidth="1"/>
    <col min="4870" max="4870" width="1.1796875" style="466" customWidth="1"/>
    <col min="4871" max="4871" width="1.453125" style="466" customWidth="1"/>
    <col min="4872" max="4872" width="2.54296875" style="466" customWidth="1"/>
    <col min="4873" max="4875" width="9.1796875" style="466"/>
    <col min="4876" max="4876" width="10.1796875" style="466" customWidth="1"/>
    <col min="4877" max="4877" width="27.26953125" style="466" customWidth="1"/>
    <col min="4878" max="4878" width="15.7265625" style="466" customWidth="1"/>
    <col min="4879" max="4879" width="8.1796875" style="466" customWidth="1"/>
    <col min="4880" max="4881" width="9.7265625" style="466" customWidth="1"/>
    <col min="4882" max="4882" width="14.7265625" style="466" customWidth="1"/>
    <col min="4883" max="4893" width="16.7265625" style="466" customWidth="1"/>
    <col min="4894" max="4894" width="15.7265625" style="466" customWidth="1"/>
    <col min="4895" max="4895" width="7.453125" style="466" customWidth="1"/>
    <col min="4896" max="4896" width="15.7265625" style="466" customWidth="1"/>
    <col min="4897" max="4897" width="7.453125" style="466" customWidth="1"/>
    <col min="4898" max="4898" width="5.453125" style="466" customWidth="1"/>
    <col min="4899" max="5118" width="9.1796875" style="466"/>
    <col min="5119" max="5119" width="4.81640625" style="466" customWidth="1"/>
    <col min="5120" max="5124" width="3.453125" style="466" customWidth="1"/>
    <col min="5125" max="5125" width="4.81640625" style="466" customWidth="1"/>
    <col min="5126" max="5126" width="1.1796875" style="466" customWidth="1"/>
    <col min="5127" max="5127" width="1.453125" style="466" customWidth="1"/>
    <col min="5128" max="5128" width="2.54296875" style="466" customWidth="1"/>
    <col min="5129" max="5131" width="9.1796875" style="466"/>
    <col min="5132" max="5132" width="10.1796875" style="466" customWidth="1"/>
    <col min="5133" max="5133" width="27.26953125" style="466" customWidth="1"/>
    <col min="5134" max="5134" width="15.7265625" style="466" customWidth="1"/>
    <col min="5135" max="5135" width="8.1796875" style="466" customWidth="1"/>
    <col min="5136" max="5137" width="9.7265625" style="466" customWidth="1"/>
    <col min="5138" max="5138" width="14.7265625" style="466" customWidth="1"/>
    <col min="5139" max="5149" width="16.7265625" style="466" customWidth="1"/>
    <col min="5150" max="5150" width="15.7265625" style="466" customWidth="1"/>
    <col min="5151" max="5151" width="7.453125" style="466" customWidth="1"/>
    <col min="5152" max="5152" width="15.7265625" style="466" customWidth="1"/>
    <col min="5153" max="5153" width="7.453125" style="466" customWidth="1"/>
    <col min="5154" max="5154" width="5.453125" style="466" customWidth="1"/>
    <col min="5155" max="5374" width="9.1796875" style="466"/>
    <col min="5375" max="5375" width="4.81640625" style="466" customWidth="1"/>
    <col min="5376" max="5380" width="3.453125" style="466" customWidth="1"/>
    <col min="5381" max="5381" width="4.81640625" style="466" customWidth="1"/>
    <col min="5382" max="5382" width="1.1796875" style="466" customWidth="1"/>
    <col min="5383" max="5383" width="1.453125" style="466" customWidth="1"/>
    <col min="5384" max="5384" width="2.54296875" style="466" customWidth="1"/>
    <col min="5385" max="5387" width="9.1796875" style="466"/>
    <col min="5388" max="5388" width="10.1796875" style="466" customWidth="1"/>
    <col min="5389" max="5389" width="27.26953125" style="466" customWidth="1"/>
    <col min="5390" max="5390" width="15.7265625" style="466" customWidth="1"/>
    <col min="5391" max="5391" width="8.1796875" style="466" customWidth="1"/>
    <col min="5392" max="5393" width="9.7265625" style="466" customWidth="1"/>
    <col min="5394" max="5394" width="14.7265625" style="466" customWidth="1"/>
    <col min="5395" max="5405" width="16.7265625" style="466" customWidth="1"/>
    <col min="5406" max="5406" width="15.7265625" style="466" customWidth="1"/>
    <col min="5407" max="5407" width="7.453125" style="466" customWidth="1"/>
    <col min="5408" max="5408" width="15.7265625" style="466" customWidth="1"/>
    <col min="5409" max="5409" width="7.453125" style="466" customWidth="1"/>
    <col min="5410" max="5410" width="5.453125" style="466" customWidth="1"/>
    <col min="5411" max="5630" width="9.1796875" style="466"/>
    <col min="5631" max="5631" width="4.81640625" style="466" customWidth="1"/>
    <col min="5632" max="5636" width="3.453125" style="466" customWidth="1"/>
    <col min="5637" max="5637" width="4.81640625" style="466" customWidth="1"/>
    <col min="5638" max="5638" width="1.1796875" style="466" customWidth="1"/>
    <col min="5639" max="5639" width="1.453125" style="466" customWidth="1"/>
    <col min="5640" max="5640" width="2.54296875" style="466" customWidth="1"/>
    <col min="5641" max="5643" width="9.1796875" style="466"/>
    <col min="5644" max="5644" width="10.1796875" style="466" customWidth="1"/>
    <col min="5645" max="5645" width="27.26953125" style="466" customWidth="1"/>
    <col min="5646" max="5646" width="15.7265625" style="466" customWidth="1"/>
    <col min="5647" max="5647" width="8.1796875" style="466" customWidth="1"/>
    <col min="5648" max="5649" width="9.7265625" style="466" customWidth="1"/>
    <col min="5650" max="5650" width="14.7265625" style="466" customWidth="1"/>
    <col min="5651" max="5661" width="16.7265625" style="466" customWidth="1"/>
    <col min="5662" max="5662" width="15.7265625" style="466" customWidth="1"/>
    <col min="5663" max="5663" width="7.453125" style="466" customWidth="1"/>
    <col min="5664" max="5664" width="15.7265625" style="466" customWidth="1"/>
    <col min="5665" max="5665" width="7.453125" style="466" customWidth="1"/>
    <col min="5666" max="5666" width="5.453125" style="466" customWidth="1"/>
    <col min="5667" max="5886" width="9.1796875" style="466"/>
    <col min="5887" max="5887" width="4.81640625" style="466" customWidth="1"/>
    <col min="5888" max="5892" width="3.453125" style="466" customWidth="1"/>
    <col min="5893" max="5893" width="4.81640625" style="466" customWidth="1"/>
    <col min="5894" max="5894" width="1.1796875" style="466" customWidth="1"/>
    <col min="5895" max="5895" width="1.453125" style="466" customWidth="1"/>
    <col min="5896" max="5896" width="2.54296875" style="466" customWidth="1"/>
    <col min="5897" max="5899" width="9.1796875" style="466"/>
    <col min="5900" max="5900" width="10.1796875" style="466" customWidth="1"/>
    <col min="5901" max="5901" width="27.26953125" style="466" customWidth="1"/>
    <col min="5902" max="5902" width="15.7265625" style="466" customWidth="1"/>
    <col min="5903" max="5903" width="8.1796875" style="466" customWidth="1"/>
    <col min="5904" max="5905" width="9.7265625" style="466" customWidth="1"/>
    <col min="5906" max="5906" width="14.7265625" style="466" customWidth="1"/>
    <col min="5907" max="5917" width="16.7265625" style="466" customWidth="1"/>
    <col min="5918" max="5918" width="15.7265625" style="466" customWidth="1"/>
    <col min="5919" max="5919" width="7.453125" style="466" customWidth="1"/>
    <col min="5920" max="5920" width="15.7265625" style="466" customWidth="1"/>
    <col min="5921" max="5921" width="7.453125" style="466" customWidth="1"/>
    <col min="5922" max="5922" width="5.453125" style="466" customWidth="1"/>
    <col min="5923" max="6142" width="9.1796875" style="466"/>
    <col min="6143" max="6143" width="4.81640625" style="466" customWidth="1"/>
    <col min="6144" max="6148" width="3.453125" style="466" customWidth="1"/>
    <col min="6149" max="6149" width="4.81640625" style="466" customWidth="1"/>
    <col min="6150" max="6150" width="1.1796875" style="466" customWidth="1"/>
    <col min="6151" max="6151" width="1.453125" style="466" customWidth="1"/>
    <col min="6152" max="6152" width="2.54296875" style="466" customWidth="1"/>
    <col min="6153" max="6155" width="9.1796875" style="466"/>
    <col min="6156" max="6156" width="10.1796875" style="466" customWidth="1"/>
    <col min="6157" max="6157" width="27.26953125" style="466" customWidth="1"/>
    <col min="6158" max="6158" width="15.7265625" style="466" customWidth="1"/>
    <col min="6159" max="6159" width="8.1796875" style="466" customWidth="1"/>
    <col min="6160" max="6161" width="9.7265625" style="466" customWidth="1"/>
    <col min="6162" max="6162" width="14.7265625" style="466" customWidth="1"/>
    <col min="6163" max="6173" width="16.7265625" style="466" customWidth="1"/>
    <col min="6174" max="6174" width="15.7265625" style="466" customWidth="1"/>
    <col min="6175" max="6175" width="7.453125" style="466" customWidth="1"/>
    <col min="6176" max="6176" width="15.7265625" style="466" customWidth="1"/>
    <col min="6177" max="6177" width="7.453125" style="466" customWidth="1"/>
    <col min="6178" max="6178" width="5.453125" style="466" customWidth="1"/>
    <col min="6179" max="6398" width="9.1796875" style="466"/>
    <col min="6399" max="6399" width="4.81640625" style="466" customWidth="1"/>
    <col min="6400" max="6404" width="3.453125" style="466" customWidth="1"/>
    <col min="6405" max="6405" width="4.81640625" style="466" customWidth="1"/>
    <col min="6406" max="6406" width="1.1796875" style="466" customWidth="1"/>
    <col min="6407" max="6407" width="1.453125" style="466" customWidth="1"/>
    <col min="6408" max="6408" width="2.54296875" style="466" customWidth="1"/>
    <col min="6409" max="6411" width="9.1796875" style="466"/>
    <col min="6412" max="6412" width="10.1796875" style="466" customWidth="1"/>
    <col min="6413" max="6413" width="27.26953125" style="466" customWidth="1"/>
    <col min="6414" max="6414" width="15.7265625" style="466" customWidth="1"/>
    <col min="6415" max="6415" width="8.1796875" style="466" customWidth="1"/>
    <col min="6416" max="6417" width="9.7265625" style="466" customWidth="1"/>
    <col min="6418" max="6418" width="14.7265625" style="466" customWidth="1"/>
    <col min="6419" max="6429" width="16.7265625" style="466" customWidth="1"/>
    <col min="6430" max="6430" width="15.7265625" style="466" customWidth="1"/>
    <col min="6431" max="6431" width="7.453125" style="466" customWidth="1"/>
    <col min="6432" max="6432" width="15.7265625" style="466" customWidth="1"/>
    <col min="6433" max="6433" width="7.453125" style="466" customWidth="1"/>
    <col min="6434" max="6434" width="5.453125" style="466" customWidth="1"/>
    <col min="6435" max="6654" width="9.1796875" style="466"/>
    <col min="6655" max="6655" width="4.81640625" style="466" customWidth="1"/>
    <col min="6656" max="6660" width="3.453125" style="466" customWidth="1"/>
    <col min="6661" max="6661" width="4.81640625" style="466" customWidth="1"/>
    <col min="6662" max="6662" width="1.1796875" style="466" customWidth="1"/>
    <col min="6663" max="6663" width="1.453125" style="466" customWidth="1"/>
    <col min="6664" max="6664" width="2.54296875" style="466" customWidth="1"/>
    <col min="6665" max="6667" width="9.1796875" style="466"/>
    <col min="6668" max="6668" width="10.1796875" style="466" customWidth="1"/>
    <col min="6669" max="6669" width="27.26953125" style="466" customWidth="1"/>
    <col min="6670" max="6670" width="15.7265625" style="466" customWidth="1"/>
    <col min="6671" max="6671" width="8.1796875" style="466" customWidth="1"/>
    <col min="6672" max="6673" width="9.7265625" style="466" customWidth="1"/>
    <col min="6674" max="6674" width="14.7265625" style="466" customWidth="1"/>
    <col min="6675" max="6685" width="16.7265625" style="466" customWidth="1"/>
    <col min="6686" max="6686" width="15.7265625" style="466" customWidth="1"/>
    <col min="6687" max="6687" width="7.453125" style="466" customWidth="1"/>
    <col min="6688" max="6688" width="15.7265625" style="466" customWidth="1"/>
    <col min="6689" max="6689" width="7.453125" style="466" customWidth="1"/>
    <col min="6690" max="6690" width="5.453125" style="466" customWidth="1"/>
    <col min="6691" max="6910" width="9.1796875" style="466"/>
    <col min="6911" max="6911" width="4.81640625" style="466" customWidth="1"/>
    <col min="6912" max="6916" width="3.453125" style="466" customWidth="1"/>
    <col min="6917" max="6917" width="4.81640625" style="466" customWidth="1"/>
    <col min="6918" max="6918" width="1.1796875" style="466" customWidth="1"/>
    <col min="6919" max="6919" width="1.453125" style="466" customWidth="1"/>
    <col min="6920" max="6920" width="2.54296875" style="466" customWidth="1"/>
    <col min="6921" max="6923" width="9.1796875" style="466"/>
    <col min="6924" max="6924" width="10.1796875" style="466" customWidth="1"/>
    <col min="6925" max="6925" width="27.26953125" style="466" customWidth="1"/>
    <col min="6926" max="6926" width="15.7265625" style="466" customWidth="1"/>
    <col min="6927" max="6927" width="8.1796875" style="466" customWidth="1"/>
    <col min="6928" max="6929" width="9.7265625" style="466" customWidth="1"/>
    <col min="6930" max="6930" width="14.7265625" style="466" customWidth="1"/>
    <col min="6931" max="6941" width="16.7265625" style="466" customWidth="1"/>
    <col min="6942" max="6942" width="15.7265625" style="466" customWidth="1"/>
    <col min="6943" max="6943" width="7.453125" style="466" customWidth="1"/>
    <col min="6944" max="6944" width="15.7265625" style="466" customWidth="1"/>
    <col min="6945" max="6945" width="7.453125" style="466" customWidth="1"/>
    <col min="6946" max="6946" width="5.453125" style="466" customWidth="1"/>
    <col min="6947" max="7166" width="9.1796875" style="466"/>
    <col min="7167" max="7167" width="4.81640625" style="466" customWidth="1"/>
    <col min="7168" max="7172" width="3.453125" style="466" customWidth="1"/>
    <col min="7173" max="7173" width="4.81640625" style="466" customWidth="1"/>
    <col min="7174" max="7174" width="1.1796875" style="466" customWidth="1"/>
    <col min="7175" max="7175" width="1.453125" style="466" customWidth="1"/>
    <col min="7176" max="7176" width="2.54296875" style="466" customWidth="1"/>
    <col min="7177" max="7179" width="9.1796875" style="466"/>
    <col min="7180" max="7180" width="10.1796875" style="466" customWidth="1"/>
    <col min="7181" max="7181" width="27.26953125" style="466" customWidth="1"/>
    <col min="7182" max="7182" width="15.7265625" style="466" customWidth="1"/>
    <col min="7183" max="7183" width="8.1796875" style="466" customWidth="1"/>
    <col min="7184" max="7185" width="9.7265625" style="466" customWidth="1"/>
    <col min="7186" max="7186" width="14.7265625" style="466" customWidth="1"/>
    <col min="7187" max="7197" width="16.7265625" style="466" customWidth="1"/>
    <col min="7198" max="7198" width="15.7265625" style="466" customWidth="1"/>
    <col min="7199" max="7199" width="7.453125" style="466" customWidth="1"/>
    <col min="7200" max="7200" width="15.7265625" style="466" customWidth="1"/>
    <col min="7201" max="7201" width="7.453125" style="466" customWidth="1"/>
    <col min="7202" max="7202" width="5.453125" style="466" customWidth="1"/>
    <col min="7203" max="7422" width="9.1796875" style="466"/>
    <col min="7423" max="7423" width="4.81640625" style="466" customWidth="1"/>
    <col min="7424" max="7428" width="3.453125" style="466" customWidth="1"/>
    <col min="7429" max="7429" width="4.81640625" style="466" customWidth="1"/>
    <col min="7430" max="7430" width="1.1796875" style="466" customWidth="1"/>
    <col min="7431" max="7431" width="1.453125" style="466" customWidth="1"/>
    <col min="7432" max="7432" width="2.54296875" style="466" customWidth="1"/>
    <col min="7433" max="7435" width="9.1796875" style="466"/>
    <col min="7436" max="7436" width="10.1796875" style="466" customWidth="1"/>
    <col min="7437" max="7437" width="27.26953125" style="466" customWidth="1"/>
    <col min="7438" max="7438" width="15.7265625" style="466" customWidth="1"/>
    <col min="7439" max="7439" width="8.1796875" style="466" customWidth="1"/>
    <col min="7440" max="7441" width="9.7265625" style="466" customWidth="1"/>
    <col min="7442" max="7442" width="14.7265625" style="466" customWidth="1"/>
    <col min="7443" max="7453" width="16.7265625" style="466" customWidth="1"/>
    <col min="7454" max="7454" width="15.7265625" style="466" customWidth="1"/>
    <col min="7455" max="7455" width="7.453125" style="466" customWidth="1"/>
    <col min="7456" max="7456" width="15.7265625" style="466" customWidth="1"/>
    <col min="7457" max="7457" width="7.453125" style="466" customWidth="1"/>
    <col min="7458" max="7458" width="5.453125" style="466" customWidth="1"/>
    <col min="7459" max="7678" width="9.1796875" style="466"/>
    <col min="7679" max="7679" width="4.81640625" style="466" customWidth="1"/>
    <col min="7680" max="7684" width="3.453125" style="466" customWidth="1"/>
    <col min="7685" max="7685" width="4.81640625" style="466" customWidth="1"/>
    <col min="7686" max="7686" width="1.1796875" style="466" customWidth="1"/>
    <col min="7687" max="7687" width="1.453125" style="466" customWidth="1"/>
    <col min="7688" max="7688" width="2.54296875" style="466" customWidth="1"/>
    <col min="7689" max="7691" width="9.1796875" style="466"/>
    <col min="7692" max="7692" width="10.1796875" style="466" customWidth="1"/>
    <col min="7693" max="7693" width="27.26953125" style="466" customWidth="1"/>
    <col min="7694" max="7694" width="15.7265625" style="466" customWidth="1"/>
    <col min="7695" max="7695" width="8.1796875" style="466" customWidth="1"/>
    <col min="7696" max="7697" width="9.7265625" style="466" customWidth="1"/>
    <col min="7698" max="7698" width="14.7265625" style="466" customWidth="1"/>
    <col min="7699" max="7709" width="16.7265625" style="466" customWidth="1"/>
    <col min="7710" max="7710" width="15.7265625" style="466" customWidth="1"/>
    <col min="7711" max="7711" width="7.453125" style="466" customWidth="1"/>
    <col min="7712" max="7712" width="15.7265625" style="466" customWidth="1"/>
    <col min="7713" max="7713" width="7.453125" style="466" customWidth="1"/>
    <col min="7714" max="7714" width="5.453125" style="466" customWidth="1"/>
    <col min="7715" max="7934" width="9.1796875" style="466"/>
    <col min="7935" max="7935" width="4.81640625" style="466" customWidth="1"/>
    <col min="7936" max="7940" width="3.453125" style="466" customWidth="1"/>
    <col min="7941" max="7941" width="4.81640625" style="466" customWidth="1"/>
    <col min="7942" max="7942" width="1.1796875" style="466" customWidth="1"/>
    <col min="7943" max="7943" width="1.453125" style="466" customWidth="1"/>
    <col min="7944" max="7944" width="2.54296875" style="466" customWidth="1"/>
    <col min="7945" max="7947" width="9.1796875" style="466"/>
    <col min="7948" max="7948" width="10.1796875" style="466" customWidth="1"/>
    <col min="7949" max="7949" width="27.26953125" style="466" customWidth="1"/>
    <col min="7950" max="7950" width="15.7265625" style="466" customWidth="1"/>
    <col min="7951" max="7951" width="8.1796875" style="466" customWidth="1"/>
    <col min="7952" max="7953" width="9.7265625" style="466" customWidth="1"/>
    <col min="7954" max="7954" width="14.7265625" style="466" customWidth="1"/>
    <col min="7955" max="7965" width="16.7265625" style="466" customWidth="1"/>
    <col min="7966" max="7966" width="15.7265625" style="466" customWidth="1"/>
    <col min="7967" max="7967" width="7.453125" style="466" customWidth="1"/>
    <col min="7968" max="7968" width="15.7265625" style="466" customWidth="1"/>
    <col min="7969" max="7969" width="7.453125" style="466" customWidth="1"/>
    <col min="7970" max="7970" width="5.453125" style="466" customWidth="1"/>
    <col min="7971" max="8190" width="9.1796875" style="466"/>
    <col min="8191" max="8191" width="4.81640625" style="466" customWidth="1"/>
    <col min="8192" max="8196" width="3.453125" style="466" customWidth="1"/>
    <col min="8197" max="8197" width="4.81640625" style="466" customWidth="1"/>
    <col min="8198" max="8198" width="1.1796875" style="466" customWidth="1"/>
    <col min="8199" max="8199" width="1.453125" style="466" customWidth="1"/>
    <col min="8200" max="8200" width="2.54296875" style="466" customWidth="1"/>
    <col min="8201" max="8203" width="9.1796875" style="466"/>
    <col min="8204" max="8204" width="10.1796875" style="466" customWidth="1"/>
    <col min="8205" max="8205" width="27.26953125" style="466" customWidth="1"/>
    <col min="8206" max="8206" width="15.7265625" style="466" customWidth="1"/>
    <col min="8207" max="8207" width="8.1796875" style="466" customWidth="1"/>
    <col min="8208" max="8209" width="9.7265625" style="466" customWidth="1"/>
    <col min="8210" max="8210" width="14.7265625" style="466" customWidth="1"/>
    <col min="8211" max="8221" width="16.7265625" style="466" customWidth="1"/>
    <col min="8222" max="8222" width="15.7265625" style="466" customWidth="1"/>
    <col min="8223" max="8223" width="7.453125" style="466" customWidth="1"/>
    <col min="8224" max="8224" width="15.7265625" style="466" customWidth="1"/>
    <col min="8225" max="8225" width="7.453125" style="466" customWidth="1"/>
    <col min="8226" max="8226" width="5.453125" style="466" customWidth="1"/>
    <col min="8227" max="8446" width="9.1796875" style="466"/>
    <col min="8447" max="8447" width="4.81640625" style="466" customWidth="1"/>
    <col min="8448" max="8452" width="3.453125" style="466" customWidth="1"/>
    <col min="8453" max="8453" width="4.81640625" style="466" customWidth="1"/>
    <col min="8454" max="8454" width="1.1796875" style="466" customWidth="1"/>
    <col min="8455" max="8455" width="1.453125" style="466" customWidth="1"/>
    <col min="8456" max="8456" width="2.54296875" style="466" customWidth="1"/>
    <col min="8457" max="8459" width="9.1796875" style="466"/>
    <col min="8460" max="8460" width="10.1796875" style="466" customWidth="1"/>
    <col min="8461" max="8461" width="27.26953125" style="466" customWidth="1"/>
    <col min="8462" max="8462" width="15.7265625" style="466" customWidth="1"/>
    <col min="8463" max="8463" width="8.1796875" style="466" customWidth="1"/>
    <col min="8464" max="8465" width="9.7265625" style="466" customWidth="1"/>
    <col min="8466" max="8466" width="14.7265625" style="466" customWidth="1"/>
    <col min="8467" max="8477" width="16.7265625" style="466" customWidth="1"/>
    <col min="8478" max="8478" width="15.7265625" style="466" customWidth="1"/>
    <col min="8479" max="8479" width="7.453125" style="466" customWidth="1"/>
    <col min="8480" max="8480" width="15.7265625" style="466" customWidth="1"/>
    <col min="8481" max="8481" width="7.453125" style="466" customWidth="1"/>
    <col min="8482" max="8482" width="5.453125" style="466" customWidth="1"/>
    <col min="8483" max="8702" width="9.1796875" style="466"/>
    <col min="8703" max="8703" width="4.81640625" style="466" customWidth="1"/>
    <col min="8704" max="8708" width="3.453125" style="466" customWidth="1"/>
    <col min="8709" max="8709" width="4.81640625" style="466" customWidth="1"/>
    <col min="8710" max="8710" width="1.1796875" style="466" customWidth="1"/>
    <col min="8711" max="8711" width="1.453125" style="466" customWidth="1"/>
    <col min="8712" max="8712" width="2.54296875" style="466" customWidth="1"/>
    <col min="8713" max="8715" width="9.1796875" style="466"/>
    <col min="8716" max="8716" width="10.1796875" style="466" customWidth="1"/>
    <col min="8717" max="8717" width="27.26953125" style="466" customWidth="1"/>
    <col min="8718" max="8718" width="15.7265625" style="466" customWidth="1"/>
    <col min="8719" max="8719" width="8.1796875" style="466" customWidth="1"/>
    <col min="8720" max="8721" width="9.7265625" style="466" customWidth="1"/>
    <col min="8722" max="8722" width="14.7265625" style="466" customWidth="1"/>
    <col min="8723" max="8733" width="16.7265625" style="466" customWidth="1"/>
    <col min="8734" max="8734" width="15.7265625" style="466" customWidth="1"/>
    <col min="8735" max="8735" width="7.453125" style="466" customWidth="1"/>
    <col min="8736" max="8736" width="15.7265625" style="466" customWidth="1"/>
    <col min="8737" max="8737" width="7.453125" style="466" customWidth="1"/>
    <col min="8738" max="8738" width="5.453125" style="466" customWidth="1"/>
    <col min="8739" max="8958" width="9.1796875" style="466"/>
    <col min="8959" max="8959" width="4.81640625" style="466" customWidth="1"/>
    <col min="8960" max="8964" width="3.453125" style="466" customWidth="1"/>
    <col min="8965" max="8965" width="4.81640625" style="466" customWidth="1"/>
    <col min="8966" max="8966" width="1.1796875" style="466" customWidth="1"/>
    <col min="8967" max="8967" width="1.453125" style="466" customWidth="1"/>
    <col min="8968" max="8968" width="2.54296875" style="466" customWidth="1"/>
    <col min="8969" max="8971" width="9.1796875" style="466"/>
    <col min="8972" max="8972" width="10.1796875" style="466" customWidth="1"/>
    <col min="8973" max="8973" width="27.26953125" style="466" customWidth="1"/>
    <col min="8974" max="8974" width="15.7265625" style="466" customWidth="1"/>
    <col min="8975" max="8975" width="8.1796875" style="466" customWidth="1"/>
    <col min="8976" max="8977" width="9.7265625" style="466" customWidth="1"/>
    <col min="8978" max="8978" width="14.7265625" style="466" customWidth="1"/>
    <col min="8979" max="8989" width="16.7265625" style="466" customWidth="1"/>
    <col min="8990" max="8990" width="15.7265625" style="466" customWidth="1"/>
    <col min="8991" max="8991" width="7.453125" style="466" customWidth="1"/>
    <col min="8992" max="8992" width="15.7265625" style="466" customWidth="1"/>
    <col min="8993" max="8993" width="7.453125" style="466" customWidth="1"/>
    <col min="8994" max="8994" width="5.453125" style="466" customWidth="1"/>
    <col min="8995" max="9214" width="9.1796875" style="466"/>
    <col min="9215" max="9215" width="4.81640625" style="466" customWidth="1"/>
    <col min="9216" max="9220" width="3.453125" style="466" customWidth="1"/>
    <col min="9221" max="9221" width="4.81640625" style="466" customWidth="1"/>
    <col min="9222" max="9222" width="1.1796875" style="466" customWidth="1"/>
    <col min="9223" max="9223" width="1.453125" style="466" customWidth="1"/>
    <col min="9224" max="9224" width="2.54296875" style="466" customWidth="1"/>
    <col min="9225" max="9227" width="9.1796875" style="466"/>
    <col min="9228" max="9228" width="10.1796875" style="466" customWidth="1"/>
    <col min="9229" max="9229" width="27.26953125" style="466" customWidth="1"/>
    <col min="9230" max="9230" width="15.7265625" style="466" customWidth="1"/>
    <col min="9231" max="9231" width="8.1796875" style="466" customWidth="1"/>
    <col min="9232" max="9233" width="9.7265625" style="466" customWidth="1"/>
    <col min="9234" max="9234" width="14.7265625" style="466" customWidth="1"/>
    <col min="9235" max="9245" width="16.7265625" style="466" customWidth="1"/>
    <col min="9246" max="9246" width="15.7265625" style="466" customWidth="1"/>
    <col min="9247" max="9247" width="7.453125" style="466" customWidth="1"/>
    <col min="9248" max="9248" width="15.7265625" style="466" customWidth="1"/>
    <col min="9249" max="9249" width="7.453125" style="466" customWidth="1"/>
    <col min="9250" max="9250" width="5.453125" style="466" customWidth="1"/>
    <col min="9251" max="9470" width="9.1796875" style="466"/>
    <col min="9471" max="9471" width="4.81640625" style="466" customWidth="1"/>
    <col min="9472" max="9476" width="3.453125" style="466" customWidth="1"/>
    <col min="9477" max="9477" width="4.81640625" style="466" customWidth="1"/>
    <col min="9478" max="9478" width="1.1796875" style="466" customWidth="1"/>
    <col min="9479" max="9479" width="1.453125" style="466" customWidth="1"/>
    <col min="9480" max="9480" width="2.54296875" style="466" customWidth="1"/>
    <col min="9481" max="9483" width="9.1796875" style="466"/>
    <col min="9484" max="9484" width="10.1796875" style="466" customWidth="1"/>
    <col min="9485" max="9485" width="27.26953125" style="466" customWidth="1"/>
    <col min="9486" max="9486" width="15.7265625" style="466" customWidth="1"/>
    <col min="9487" max="9487" width="8.1796875" style="466" customWidth="1"/>
    <col min="9488" max="9489" width="9.7265625" style="466" customWidth="1"/>
    <col min="9490" max="9490" width="14.7265625" style="466" customWidth="1"/>
    <col min="9491" max="9501" width="16.7265625" style="466" customWidth="1"/>
    <col min="9502" max="9502" width="15.7265625" style="466" customWidth="1"/>
    <col min="9503" max="9503" width="7.453125" style="466" customWidth="1"/>
    <col min="9504" max="9504" width="15.7265625" style="466" customWidth="1"/>
    <col min="9505" max="9505" width="7.453125" style="466" customWidth="1"/>
    <col min="9506" max="9506" width="5.453125" style="466" customWidth="1"/>
    <col min="9507" max="9726" width="9.1796875" style="466"/>
    <col min="9727" max="9727" width="4.81640625" style="466" customWidth="1"/>
    <col min="9728" max="9732" width="3.453125" style="466" customWidth="1"/>
    <col min="9733" max="9733" width="4.81640625" style="466" customWidth="1"/>
    <col min="9734" max="9734" width="1.1796875" style="466" customWidth="1"/>
    <col min="9735" max="9735" width="1.453125" style="466" customWidth="1"/>
    <col min="9736" max="9736" width="2.54296875" style="466" customWidth="1"/>
    <col min="9737" max="9739" width="9.1796875" style="466"/>
    <col min="9740" max="9740" width="10.1796875" style="466" customWidth="1"/>
    <col min="9741" max="9741" width="27.26953125" style="466" customWidth="1"/>
    <col min="9742" max="9742" width="15.7265625" style="466" customWidth="1"/>
    <col min="9743" max="9743" width="8.1796875" style="466" customWidth="1"/>
    <col min="9744" max="9745" width="9.7265625" style="466" customWidth="1"/>
    <col min="9746" max="9746" width="14.7265625" style="466" customWidth="1"/>
    <col min="9747" max="9757" width="16.7265625" style="466" customWidth="1"/>
    <col min="9758" max="9758" width="15.7265625" style="466" customWidth="1"/>
    <col min="9759" max="9759" width="7.453125" style="466" customWidth="1"/>
    <col min="9760" max="9760" width="15.7265625" style="466" customWidth="1"/>
    <col min="9761" max="9761" width="7.453125" style="466" customWidth="1"/>
    <col min="9762" max="9762" width="5.453125" style="466" customWidth="1"/>
    <col min="9763" max="9982" width="9.1796875" style="466"/>
    <col min="9983" max="9983" width="4.81640625" style="466" customWidth="1"/>
    <col min="9984" max="9988" width="3.453125" style="466" customWidth="1"/>
    <col min="9989" max="9989" width="4.81640625" style="466" customWidth="1"/>
    <col min="9990" max="9990" width="1.1796875" style="466" customWidth="1"/>
    <col min="9991" max="9991" width="1.453125" style="466" customWidth="1"/>
    <col min="9992" max="9992" width="2.54296875" style="466" customWidth="1"/>
    <col min="9993" max="9995" width="9.1796875" style="466"/>
    <col min="9996" max="9996" width="10.1796875" style="466" customWidth="1"/>
    <col min="9997" max="9997" width="27.26953125" style="466" customWidth="1"/>
    <col min="9998" max="9998" width="15.7265625" style="466" customWidth="1"/>
    <col min="9999" max="9999" width="8.1796875" style="466" customWidth="1"/>
    <col min="10000" max="10001" width="9.7265625" style="466" customWidth="1"/>
    <col min="10002" max="10002" width="14.7265625" style="466" customWidth="1"/>
    <col min="10003" max="10013" width="16.7265625" style="466" customWidth="1"/>
    <col min="10014" max="10014" width="15.7265625" style="466" customWidth="1"/>
    <col min="10015" max="10015" width="7.453125" style="466" customWidth="1"/>
    <col min="10016" max="10016" width="15.7265625" style="466" customWidth="1"/>
    <col min="10017" max="10017" width="7.453125" style="466" customWidth="1"/>
    <col min="10018" max="10018" width="5.453125" style="466" customWidth="1"/>
    <col min="10019" max="10238" width="9.1796875" style="466"/>
    <col min="10239" max="10239" width="4.81640625" style="466" customWidth="1"/>
    <col min="10240" max="10244" width="3.453125" style="466" customWidth="1"/>
    <col min="10245" max="10245" width="4.81640625" style="466" customWidth="1"/>
    <col min="10246" max="10246" width="1.1796875" style="466" customWidth="1"/>
    <col min="10247" max="10247" width="1.453125" style="466" customWidth="1"/>
    <col min="10248" max="10248" width="2.54296875" style="466" customWidth="1"/>
    <col min="10249" max="10251" width="9.1796875" style="466"/>
    <col min="10252" max="10252" width="10.1796875" style="466" customWidth="1"/>
    <col min="10253" max="10253" width="27.26953125" style="466" customWidth="1"/>
    <col min="10254" max="10254" width="15.7265625" style="466" customWidth="1"/>
    <col min="10255" max="10255" width="8.1796875" style="466" customWidth="1"/>
    <col min="10256" max="10257" width="9.7265625" style="466" customWidth="1"/>
    <col min="10258" max="10258" width="14.7265625" style="466" customWidth="1"/>
    <col min="10259" max="10269" width="16.7265625" style="466" customWidth="1"/>
    <col min="10270" max="10270" width="15.7265625" style="466" customWidth="1"/>
    <col min="10271" max="10271" width="7.453125" style="466" customWidth="1"/>
    <col min="10272" max="10272" width="15.7265625" style="466" customWidth="1"/>
    <col min="10273" max="10273" width="7.453125" style="466" customWidth="1"/>
    <col min="10274" max="10274" width="5.453125" style="466" customWidth="1"/>
    <col min="10275" max="10494" width="9.1796875" style="466"/>
    <col min="10495" max="10495" width="4.81640625" style="466" customWidth="1"/>
    <col min="10496" max="10500" width="3.453125" style="466" customWidth="1"/>
    <col min="10501" max="10501" width="4.81640625" style="466" customWidth="1"/>
    <col min="10502" max="10502" width="1.1796875" style="466" customWidth="1"/>
    <col min="10503" max="10503" width="1.453125" style="466" customWidth="1"/>
    <col min="10504" max="10504" width="2.54296875" style="466" customWidth="1"/>
    <col min="10505" max="10507" width="9.1796875" style="466"/>
    <col min="10508" max="10508" width="10.1796875" style="466" customWidth="1"/>
    <col min="10509" max="10509" width="27.26953125" style="466" customWidth="1"/>
    <col min="10510" max="10510" width="15.7265625" style="466" customWidth="1"/>
    <col min="10511" max="10511" width="8.1796875" style="466" customWidth="1"/>
    <col min="10512" max="10513" width="9.7265625" style="466" customWidth="1"/>
    <col min="10514" max="10514" width="14.7265625" style="466" customWidth="1"/>
    <col min="10515" max="10525" width="16.7265625" style="466" customWidth="1"/>
    <col min="10526" max="10526" width="15.7265625" style="466" customWidth="1"/>
    <col min="10527" max="10527" width="7.453125" style="466" customWidth="1"/>
    <col min="10528" max="10528" width="15.7265625" style="466" customWidth="1"/>
    <col min="10529" max="10529" width="7.453125" style="466" customWidth="1"/>
    <col min="10530" max="10530" width="5.453125" style="466" customWidth="1"/>
    <col min="10531" max="10750" width="9.1796875" style="466"/>
    <col min="10751" max="10751" width="4.81640625" style="466" customWidth="1"/>
    <col min="10752" max="10756" width="3.453125" style="466" customWidth="1"/>
    <col min="10757" max="10757" width="4.81640625" style="466" customWidth="1"/>
    <col min="10758" max="10758" width="1.1796875" style="466" customWidth="1"/>
    <col min="10759" max="10759" width="1.453125" style="466" customWidth="1"/>
    <col min="10760" max="10760" width="2.54296875" style="466" customWidth="1"/>
    <col min="10761" max="10763" width="9.1796875" style="466"/>
    <col min="10764" max="10764" width="10.1796875" style="466" customWidth="1"/>
    <col min="10765" max="10765" width="27.26953125" style="466" customWidth="1"/>
    <col min="10766" max="10766" width="15.7265625" style="466" customWidth="1"/>
    <col min="10767" max="10767" width="8.1796875" style="466" customWidth="1"/>
    <col min="10768" max="10769" width="9.7265625" style="466" customWidth="1"/>
    <col min="10770" max="10770" width="14.7265625" style="466" customWidth="1"/>
    <col min="10771" max="10781" width="16.7265625" style="466" customWidth="1"/>
    <col min="10782" max="10782" width="15.7265625" style="466" customWidth="1"/>
    <col min="10783" max="10783" width="7.453125" style="466" customWidth="1"/>
    <col min="10784" max="10784" width="15.7265625" style="466" customWidth="1"/>
    <col min="10785" max="10785" width="7.453125" style="466" customWidth="1"/>
    <col min="10786" max="10786" width="5.453125" style="466" customWidth="1"/>
    <col min="10787" max="11006" width="9.1796875" style="466"/>
    <col min="11007" max="11007" width="4.81640625" style="466" customWidth="1"/>
    <col min="11008" max="11012" width="3.453125" style="466" customWidth="1"/>
    <col min="11013" max="11013" width="4.81640625" style="466" customWidth="1"/>
    <col min="11014" max="11014" width="1.1796875" style="466" customWidth="1"/>
    <col min="11015" max="11015" width="1.453125" style="466" customWidth="1"/>
    <col min="11016" max="11016" width="2.54296875" style="466" customWidth="1"/>
    <col min="11017" max="11019" width="9.1796875" style="466"/>
    <col min="11020" max="11020" width="10.1796875" style="466" customWidth="1"/>
    <col min="11021" max="11021" width="27.26953125" style="466" customWidth="1"/>
    <col min="11022" max="11022" width="15.7265625" style="466" customWidth="1"/>
    <col min="11023" max="11023" width="8.1796875" style="466" customWidth="1"/>
    <col min="11024" max="11025" width="9.7265625" style="466" customWidth="1"/>
    <col min="11026" max="11026" width="14.7265625" style="466" customWidth="1"/>
    <col min="11027" max="11037" width="16.7265625" style="466" customWidth="1"/>
    <col min="11038" max="11038" width="15.7265625" style="466" customWidth="1"/>
    <col min="11039" max="11039" width="7.453125" style="466" customWidth="1"/>
    <col min="11040" max="11040" width="15.7265625" style="466" customWidth="1"/>
    <col min="11041" max="11041" width="7.453125" style="466" customWidth="1"/>
    <col min="11042" max="11042" width="5.453125" style="466" customWidth="1"/>
    <col min="11043" max="11262" width="9.1796875" style="466"/>
    <col min="11263" max="11263" width="4.81640625" style="466" customWidth="1"/>
    <col min="11264" max="11268" width="3.453125" style="466" customWidth="1"/>
    <col min="11269" max="11269" width="4.81640625" style="466" customWidth="1"/>
    <col min="11270" max="11270" width="1.1796875" style="466" customWidth="1"/>
    <col min="11271" max="11271" width="1.453125" style="466" customWidth="1"/>
    <col min="11272" max="11272" width="2.54296875" style="466" customWidth="1"/>
    <col min="11273" max="11275" width="9.1796875" style="466"/>
    <col min="11276" max="11276" width="10.1796875" style="466" customWidth="1"/>
    <col min="11277" max="11277" width="27.26953125" style="466" customWidth="1"/>
    <col min="11278" max="11278" width="15.7265625" style="466" customWidth="1"/>
    <col min="11279" max="11279" width="8.1796875" style="466" customWidth="1"/>
    <col min="11280" max="11281" width="9.7265625" style="466" customWidth="1"/>
    <col min="11282" max="11282" width="14.7265625" style="466" customWidth="1"/>
    <col min="11283" max="11293" width="16.7265625" style="466" customWidth="1"/>
    <col min="11294" max="11294" width="15.7265625" style="466" customWidth="1"/>
    <col min="11295" max="11295" width="7.453125" style="466" customWidth="1"/>
    <col min="11296" max="11296" width="15.7265625" style="466" customWidth="1"/>
    <col min="11297" max="11297" width="7.453125" style="466" customWidth="1"/>
    <col min="11298" max="11298" width="5.453125" style="466" customWidth="1"/>
    <col min="11299" max="11518" width="9.1796875" style="466"/>
    <col min="11519" max="11519" width="4.81640625" style="466" customWidth="1"/>
    <col min="11520" max="11524" width="3.453125" style="466" customWidth="1"/>
    <col min="11525" max="11525" width="4.81640625" style="466" customWidth="1"/>
    <col min="11526" max="11526" width="1.1796875" style="466" customWidth="1"/>
    <col min="11527" max="11527" width="1.453125" style="466" customWidth="1"/>
    <col min="11528" max="11528" width="2.54296875" style="466" customWidth="1"/>
    <col min="11529" max="11531" width="9.1796875" style="466"/>
    <col min="11532" max="11532" width="10.1796875" style="466" customWidth="1"/>
    <col min="11533" max="11533" width="27.26953125" style="466" customWidth="1"/>
    <col min="11534" max="11534" width="15.7265625" style="466" customWidth="1"/>
    <col min="11535" max="11535" width="8.1796875" style="466" customWidth="1"/>
    <col min="11536" max="11537" width="9.7265625" style="466" customWidth="1"/>
    <col min="11538" max="11538" width="14.7265625" style="466" customWidth="1"/>
    <col min="11539" max="11549" width="16.7265625" style="466" customWidth="1"/>
    <col min="11550" max="11550" width="15.7265625" style="466" customWidth="1"/>
    <col min="11551" max="11551" width="7.453125" style="466" customWidth="1"/>
    <col min="11552" max="11552" width="15.7265625" style="466" customWidth="1"/>
    <col min="11553" max="11553" width="7.453125" style="466" customWidth="1"/>
    <col min="11554" max="11554" width="5.453125" style="466" customWidth="1"/>
    <col min="11555" max="11774" width="9.1796875" style="466"/>
    <col min="11775" max="11775" width="4.81640625" style="466" customWidth="1"/>
    <col min="11776" max="11780" width="3.453125" style="466" customWidth="1"/>
    <col min="11781" max="11781" width="4.81640625" style="466" customWidth="1"/>
    <col min="11782" max="11782" width="1.1796875" style="466" customWidth="1"/>
    <col min="11783" max="11783" width="1.453125" style="466" customWidth="1"/>
    <col min="11784" max="11784" width="2.54296875" style="466" customWidth="1"/>
    <col min="11785" max="11787" width="9.1796875" style="466"/>
    <col min="11788" max="11788" width="10.1796875" style="466" customWidth="1"/>
    <col min="11789" max="11789" width="27.26953125" style="466" customWidth="1"/>
    <col min="11790" max="11790" width="15.7265625" style="466" customWidth="1"/>
    <col min="11791" max="11791" width="8.1796875" style="466" customWidth="1"/>
    <col min="11792" max="11793" width="9.7265625" style="466" customWidth="1"/>
    <col min="11794" max="11794" width="14.7265625" style="466" customWidth="1"/>
    <col min="11795" max="11805" width="16.7265625" style="466" customWidth="1"/>
    <col min="11806" max="11806" width="15.7265625" style="466" customWidth="1"/>
    <col min="11807" max="11807" width="7.453125" style="466" customWidth="1"/>
    <col min="11808" max="11808" width="15.7265625" style="466" customWidth="1"/>
    <col min="11809" max="11809" width="7.453125" style="466" customWidth="1"/>
    <col min="11810" max="11810" width="5.453125" style="466" customWidth="1"/>
    <col min="11811" max="12030" width="9.1796875" style="466"/>
    <col min="12031" max="12031" width="4.81640625" style="466" customWidth="1"/>
    <col min="12032" max="12036" width="3.453125" style="466" customWidth="1"/>
    <col min="12037" max="12037" width="4.81640625" style="466" customWidth="1"/>
    <col min="12038" max="12038" width="1.1796875" style="466" customWidth="1"/>
    <col min="12039" max="12039" width="1.453125" style="466" customWidth="1"/>
    <col min="12040" max="12040" width="2.54296875" style="466" customWidth="1"/>
    <col min="12041" max="12043" width="9.1796875" style="466"/>
    <col min="12044" max="12044" width="10.1796875" style="466" customWidth="1"/>
    <col min="12045" max="12045" width="27.26953125" style="466" customWidth="1"/>
    <col min="12046" max="12046" width="15.7265625" style="466" customWidth="1"/>
    <col min="12047" max="12047" width="8.1796875" style="466" customWidth="1"/>
    <col min="12048" max="12049" width="9.7265625" style="466" customWidth="1"/>
    <col min="12050" max="12050" width="14.7265625" style="466" customWidth="1"/>
    <col min="12051" max="12061" width="16.7265625" style="466" customWidth="1"/>
    <col min="12062" max="12062" width="15.7265625" style="466" customWidth="1"/>
    <col min="12063" max="12063" width="7.453125" style="466" customWidth="1"/>
    <col min="12064" max="12064" width="15.7265625" style="466" customWidth="1"/>
    <col min="12065" max="12065" width="7.453125" style="466" customWidth="1"/>
    <col min="12066" max="12066" width="5.453125" style="466" customWidth="1"/>
    <col min="12067" max="12286" width="9.1796875" style="466"/>
    <col min="12287" max="12287" width="4.81640625" style="466" customWidth="1"/>
    <col min="12288" max="12292" width="3.453125" style="466" customWidth="1"/>
    <col min="12293" max="12293" width="4.81640625" style="466" customWidth="1"/>
    <col min="12294" max="12294" width="1.1796875" style="466" customWidth="1"/>
    <col min="12295" max="12295" width="1.453125" style="466" customWidth="1"/>
    <col min="12296" max="12296" width="2.54296875" style="466" customWidth="1"/>
    <col min="12297" max="12299" width="9.1796875" style="466"/>
    <col min="12300" max="12300" width="10.1796875" style="466" customWidth="1"/>
    <col min="12301" max="12301" width="27.26953125" style="466" customWidth="1"/>
    <col min="12302" max="12302" width="15.7265625" style="466" customWidth="1"/>
    <col min="12303" max="12303" width="8.1796875" style="466" customWidth="1"/>
    <col min="12304" max="12305" width="9.7265625" style="466" customWidth="1"/>
    <col min="12306" max="12306" width="14.7265625" style="466" customWidth="1"/>
    <col min="12307" max="12317" width="16.7265625" style="466" customWidth="1"/>
    <col min="12318" max="12318" width="15.7265625" style="466" customWidth="1"/>
    <col min="12319" max="12319" width="7.453125" style="466" customWidth="1"/>
    <col min="12320" max="12320" width="15.7265625" style="466" customWidth="1"/>
    <col min="12321" max="12321" width="7.453125" style="466" customWidth="1"/>
    <col min="12322" max="12322" width="5.453125" style="466" customWidth="1"/>
    <col min="12323" max="12542" width="9.1796875" style="466"/>
    <col min="12543" max="12543" width="4.81640625" style="466" customWidth="1"/>
    <col min="12544" max="12548" width="3.453125" style="466" customWidth="1"/>
    <col min="12549" max="12549" width="4.81640625" style="466" customWidth="1"/>
    <col min="12550" max="12550" width="1.1796875" style="466" customWidth="1"/>
    <col min="12551" max="12551" width="1.453125" style="466" customWidth="1"/>
    <col min="12552" max="12552" width="2.54296875" style="466" customWidth="1"/>
    <col min="12553" max="12555" width="9.1796875" style="466"/>
    <col min="12556" max="12556" width="10.1796875" style="466" customWidth="1"/>
    <col min="12557" max="12557" width="27.26953125" style="466" customWidth="1"/>
    <col min="12558" max="12558" width="15.7265625" style="466" customWidth="1"/>
    <col min="12559" max="12559" width="8.1796875" style="466" customWidth="1"/>
    <col min="12560" max="12561" width="9.7265625" style="466" customWidth="1"/>
    <col min="12562" max="12562" width="14.7265625" style="466" customWidth="1"/>
    <col min="12563" max="12573" width="16.7265625" style="466" customWidth="1"/>
    <col min="12574" max="12574" width="15.7265625" style="466" customWidth="1"/>
    <col min="12575" max="12575" width="7.453125" style="466" customWidth="1"/>
    <col min="12576" max="12576" width="15.7265625" style="466" customWidth="1"/>
    <col min="12577" max="12577" width="7.453125" style="466" customWidth="1"/>
    <col min="12578" max="12578" width="5.453125" style="466" customWidth="1"/>
    <col min="12579" max="12798" width="9.1796875" style="466"/>
    <col min="12799" max="12799" width="4.81640625" style="466" customWidth="1"/>
    <col min="12800" max="12804" width="3.453125" style="466" customWidth="1"/>
    <col min="12805" max="12805" width="4.81640625" style="466" customWidth="1"/>
    <col min="12806" max="12806" width="1.1796875" style="466" customWidth="1"/>
    <col min="12807" max="12807" width="1.453125" style="466" customWidth="1"/>
    <col min="12808" max="12808" width="2.54296875" style="466" customWidth="1"/>
    <col min="12809" max="12811" width="9.1796875" style="466"/>
    <col min="12812" max="12812" width="10.1796875" style="466" customWidth="1"/>
    <col min="12813" max="12813" width="27.26953125" style="466" customWidth="1"/>
    <col min="12814" max="12814" width="15.7265625" style="466" customWidth="1"/>
    <col min="12815" max="12815" width="8.1796875" style="466" customWidth="1"/>
    <col min="12816" max="12817" width="9.7265625" style="466" customWidth="1"/>
    <col min="12818" max="12818" width="14.7265625" style="466" customWidth="1"/>
    <col min="12819" max="12829" width="16.7265625" style="466" customWidth="1"/>
    <col min="12830" max="12830" width="15.7265625" style="466" customWidth="1"/>
    <col min="12831" max="12831" width="7.453125" style="466" customWidth="1"/>
    <col min="12832" max="12832" width="15.7265625" style="466" customWidth="1"/>
    <col min="12833" max="12833" width="7.453125" style="466" customWidth="1"/>
    <col min="12834" max="12834" width="5.453125" style="466" customWidth="1"/>
    <col min="12835" max="13054" width="9.1796875" style="466"/>
    <col min="13055" max="13055" width="4.81640625" style="466" customWidth="1"/>
    <col min="13056" max="13060" width="3.453125" style="466" customWidth="1"/>
    <col min="13061" max="13061" width="4.81640625" style="466" customWidth="1"/>
    <col min="13062" max="13062" width="1.1796875" style="466" customWidth="1"/>
    <col min="13063" max="13063" width="1.453125" style="466" customWidth="1"/>
    <col min="13064" max="13064" width="2.54296875" style="466" customWidth="1"/>
    <col min="13065" max="13067" width="9.1796875" style="466"/>
    <col min="13068" max="13068" width="10.1796875" style="466" customWidth="1"/>
    <col min="13069" max="13069" width="27.26953125" style="466" customWidth="1"/>
    <col min="13070" max="13070" width="15.7265625" style="466" customWidth="1"/>
    <col min="13071" max="13071" width="8.1796875" style="466" customWidth="1"/>
    <col min="13072" max="13073" width="9.7265625" style="466" customWidth="1"/>
    <col min="13074" max="13074" width="14.7265625" style="466" customWidth="1"/>
    <col min="13075" max="13085" width="16.7265625" style="466" customWidth="1"/>
    <col min="13086" max="13086" width="15.7265625" style="466" customWidth="1"/>
    <col min="13087" max="13087" width="7.453125" style="466" customWidth="1"/>
    <col min="13088" max="13088" width="15.7265625" style="466" customWidth="1"/>
    <col min="13089" max="13089" width="7.453125" style="466" customWidth="1"/>
    <col min="13090" max="13090" width="5.453125" style="466" customWidth="1"/>
    <col min="13091" max="13310" width="9.1796875" style="466"/>
    <col min="13311" max="13311" width="4.81640625" style="466" customWidth="1"/>
    <col min="13312" max="13316" width="3.453125" style="466" customWidth="1"/>
    <col min="13317" max="13317" width="4.81640625" style="466" customWidth="1"/>
    <col min="13318" max="13318" width="1.1796875" style="466" customWidth="1"/>
    <col min="13319" max="13319" width="1.453125" style="466" customWidth="1"/>
    <col min="13320" max="13320" width="2.54296875" style="466" customWidth="1"/>
    <col min="13321" max="13323" width="9.1796875" style="466"/>
    <col min="13324" max="13324" width="10.1796875" style="466" customWidth="1"/>
    <col min="13325" max="13325" width="27.26953125" style="466" customWidth="1"/>
    <col min="13326" max="13326" width="15.7265625" style="466" customWidth="1"/>
    <col min="13327" max="13327" width="8.1796875" style="466" customWidth="1"/>
    <col min="13328" max="13329" width="9.7265625" style="466" customWidth="1"/>
    <col min="13330" max="13330" width="14.7265625" style="466" customWidth="1"/>
    <col min="13331" max="13341" width="16.7265625" style="466" customWidth="1"/>
    <col min="13342" max="13342" width="15.7265625" style="466" customWidth="1"/>
    <col min="13343" max="13343" width="7.453125" style="466" customWidth="1"/>
    <col min="13344" max="13344" width="15.7265625" style="466" customWidth="1"/>
    <col min="13345" max="13345" width="7.453125" style="466" customWidth="1"/>
    <col min="13346" max="13346" width="5.453125" style="466" customWidth="1"/>
    <col min="13347" max="13566" width="9.1796875" style="466"/>
    <col min="13567" max="13567" width="4.81640625" style="466" customWidth="1"/>
    <col min="13568" max="13572" width="3.453125" style="466" customWidth="1"/>
    <col min="13573" max="13573" width="4.81640625" style="466" customWidth="1"/>
    <col min="13574" max="13574" width="1.1796875" style="466" customWidth="1"/>
    <col min="13575" max="13575" width="1.453125" style="466" customWidth="1"/>
    <col min="13576" max="13576" width="2.54296875" style="466" customWidth="1"/>
    <col min="13577" max="13579" width="9.1796875" style="466"/>
    <col min="13580" max="13580" width="10.1796875" style="466" customWidth="1"/>
    <col min="13581" max="13581" width="27.26953125" style="466" customWidth="1"/>
    <col min="13582" max="13582" width="15.7265625" style="466" customWidth="1"/>
    <col min="13583" max="13583" width="8.1796875" style="466" customWidth="1"/>
    <col min="13584" max="13585" width="9.7265625" style="466" customWidth="1"/>
    <col min="13586" max="13586" width="14.7265625" style="466" customWidth="1"/>
    <col min="13587" max="13597" width="16.7265625" style="466" customWidth="1"/>
    <col min="13598" max="13598" width="15.7265625" style="466" customWidth="1"/>
    <col min="13599" max="13599" width="7.453125" style="466" customWidth="1"/>
    <col min="13600" max="13600" width="15.7265625" style="466" customWidth="1"/>
    <col min="13601" max="13601" width="7.453125" style="466" customWidth="1"/>
    <col min="13602" max="13602" width="5.453125" style="466" customWidth="1"/>
    <col min="13603" max="13822" width="9.1796875" style="466"/>
    <col min="13823" max="13823" width="4.81640625" style="466" customWidth="1"/>
    <col min="13824" max="13828" width="3.453125" style="466" customWidth="1"/>
    <col min="13829" max="13829" width="4.81640625" style="466" customWidth="1"/>
    <col min="13830" max="13830" width="1.1796875" style="466" customWidth="1"/>
    <col min="13831" max="13831" width="1.453125" style="466" customWidth="1"/>
    <col min="13832" max="13832" width="2.54296875" style="466" customWidth="1"/>
    <col min="13833" max="13835" width="9.1796875" style="466"/>
    <col min="13836" max="13836" width="10.1796875" style="466" customWidth="1"/>
    <col min="13837" max="13837" width="27.26953125" style="466" customWidth="1"/>
    <col min="13838" max="13838" width="15.7265625" style="466" customWidth="1"/>
    <col min="13839" max="13839" width="8.1796875" style="466" customWidth="1"/>
    <col min="13840" max="13841" width="9.7265625" style="466" customWidth="1"/>
    <col min="13842" max="13842" width="14.7265625" style="466" customWidth="1"/>
    <col min="13843" max="13853" width="16.7265625" style="466" customWidth="1"/>
    <col min="13854" max="13854" width="15.7265625" style="466" customWidth="1"/>
    <col min="13855" max="13855" width="7.453125" style="466" customWidth="1"/>
    <col min="13856" max="13856" width="15.7265625" style="466" customWidth="1"/>
    <col min="13857" max="13857" width="7.453125" style="466" customWidth="1"/>
    <col min="13858" max="13858" width="5.453125" style="466" customWidth="1"/>
    <col min="13859" max="14078" width="9.1796875" style="466"/>
    <col min="14079" max="14079" width="4.81640625" style="466" customWidth="1"/>
    <col min="14080" max="14084" width="3.453125" style="466" customWidth="1"/>
    <col min="14085" max="14085" width="4.81640625" style="466" customWidth="1"/>
    <col min="14086" max="14086" width="1.1796875" style="466" customWidth="1"/>
    <col min="14087" max="14087" width="1.453125" style="466" customWidth="1"/>
    <col min="14088" max="14088" width="2.54296875" style="466" customWidth="1"/>
    <col min="14089" max="14091" width="9.1796875" style="466"/>
    <col min="14092" max="14092" width="10.1796875" style="466" customWidth="1"/>
    <col min="14093" max="14093" width="27.26953125" style="466" customWidth="1"/>
    <col min="14094" max="14094" width="15.7265625" style="466" customWidth="1"/>
    <col min="14095" max="14095" width="8.1796875" style="466" customWidth="1"/>
    <col min="14096" max="14097" width="9.7265625" style="466" customWidth="1"/>
    <col min="14098" max="14098" width="14.7265625" style="466" customWidth="1"/>
    <col min="14099" max="14109" width="16.7265625" style="466" customWidth="1"/>
    <col min="14110" max="14110" width="15.7265625" style="466" customWidth="1"/>
    <col min="14111" max="14111" width="7.453125" style="466" customWidth="1"/>
    <col min="14112" max="14112" width="15.7265625" style="466" customWidth="1"/>
    <col min="14113" max="14113" width="7.453125" style="466" customWidth="1"/>
    <col min="14114" max="14114" width="5.453125" style="466" customWidth="1"/>
    <col min="14115" max="14334" width="9.1796875" style="466"/>
    <col min="14335" max="14335" width="4.81640625" style="466" customWidth="1"/>
    <col min="14336" max="14340" width="3.453125" style="466" customWidth="1"/>
    <col min="14341" max="14341" width="4.81640625" style="466" customWidth="1"/>
    <col min="14342" max="14342" width="1.1796875" style="466" customWidth="1"/>
    <col min="14343" max="14343" width="1.453125" style="466" customWidth="1"/>
    <col min="14344" max="14344" width="2.54296875" style="466" customWidth="1"/>
    <col min="14345" max="14347" width="9.1796875" style="466"/>
    <col min="14348" max="14348" width="10.1796875" style="466" customWidth="1"/>
    <col min="14349" max="14349" width="27.26953125" style="466" customWidth="1"/>
    <col min="14350" max="14350" width="15.7265625" style="466" customWidth="1"/>
    <col min="14351" max="14351" width="8.1796875" style="466" customWidth="1"/>
    <col min="14352" max="14353" width="9.7265625" style="466" customWidth="1"/>
    <col min="14354" max="14354" width="14.7265625" style="466" customWidth="1"/>
    <col min="14355" max="14365" width="16.7265625" style="466" customWidth="1"/>
    <col min="14366" max="14366" width="15.7265625" style="466" customWidth="1"/>
    <col min="14367" max="14367" width="7.453125" style="466" customWidth="1"/>
    <col min="14368" max="14368" width="15.7265625" style="466" customWidth="1"/>
    <col min="14369" max="14369" width="7.453125" style="466" customWidth="1"/>
    <col min="14370" max="14370" width="5.453125" style="466" customWidth="1"/>
    <col min="14371" max="14590" width="9.1796875" style="466"/>
    <col min="14591" max="14591" width="4.81640625" style="466" customWidth="1"/>
    <col min="14592" max="14596" width="3.453125" style="466" customWidth="1"/>
    <col min="14597" max="14597" width="4.81640625" style="466" customWidth="1"/>
    <col min="14598" max="14598" width="1.1796875" style="466" customWidth="1"/>
    <col min="14599" max="14599" width="1.453125" style="466" customWidth="1"/>
    <col min="14600" max="14600" width="2.54296875" style="466" customWidth="1"/>
    <col min="14601" max="14603" width="9.1796875" style="466"/>
    <col min="14604" max="14604" width="10.1796875" style="466" customWidth="1"/>
    <col min="14605" max="14605" width="27.26953125" style="466" customWidth="1"/>
    <col min="14606" max="14606" width="15.7265625" style="466" customWidth="1"/>
    <col min="14607" max="14607" width="8.1796875" style="466" customWidth="1"/>
    <col min="14608" max="14609" width="9.7265625" style="466" customWidth="1"/>
    <col min="14610" max="14610" width="14.7265625" style="466" customWidth="1"/>
    <col min="14611" max="14621" width="16.7265625" style="466" customWidth="1"/>
    <col min="14622" max="14622" width="15.7265625" style="466" customWidth="1"/>
    <col min="14623" max="14623" width="7.453125" style="466" customWidth="1"/>
    <col min="14624" max="14624" width="15.7265625" style="466" customWidth="1"/>
    <col min="14625" max="14625" width="7.453125" style="466" customWidth="1"/>
    <col min="14626" max="14626" width="5.453125" style="466" customWidth="1"/>
    <col min="14627" max="14846" width="9.1796875" style="466"/>
    <col min="14847" max="14847" width="4.81640625" style="466" customWidth="1"/>
    <col min="14848" max="14852" width="3.453125" style="466" customWidth="1"/>
    <col min="14853" max="14853" width="4.81640625" style="466" customWidth="1"/>
    <col min="14854" max="14854" width="1.1796875" style="466" customWidth="1"/>
    <col min="14855" max="14855" width="1.453125" style="466" customWidth="1"/>
    <col min="14856" max="14856" width="2.54296875" style="466" customWidth="1"/>
    <col min="14857" max="14859" width="9.1796875" style="466"/>
    <col min="14860" max="14860" width="10.1796875" style="466" customWidth="1"/>
    <col min="14861" max="14861" width="27.26953125" style="466" customWidth="1"/>
    <col min="14862" max="14862" width="15.7265625" style="466" customWidth="1"/>
    <col min="14863" max="14863" width="8.1796875" style="466" customWidth="1"/>
    <col min="14864" max="14865" width="9.7265625" style="466" customWidth="1"/>
    <col min="14866" max="14866" width="14.7265625" style="466" customWidth="1"/>
    <col min="14867" max="14877" width="16.7265625" style="466" customWidth="1"/>
    <col min="14878" max="14878" width="15.7265625" style="466" customWidth="1"/>
    <col min="14879" max="14879" width="7.453125" style="466" customWidth="1"/>
    <col min="14880" max="14880" width="15.7265625" style="466" customWidth="1"/>
    <col min="14881" max="14881" width="7.453125" style="466" customWidth="1"/>
    <col min="14882" max="14882" width="5.453125" style="466" customWidth="1"/>
    <col min="14883" max="15102" width="9.1796875" style="466"/>
    <col min="15103" max="15103" width="4.81640625" style="466" customWidth="1"/>
    <col min="15104" max="15108" width="3.453125" style="466" customWidth="1"/>
    <col min="15109" max="15109" width="4.81640625" style="466" customWidth="1"/>
    <col min="15110" max="15110" width="1.1796875" style="466" customWidth="1"/>
    <col min="15111" max="15111" width="1.453125" style="466" customWidth="1"/>
    <col min="15112" max="15112" width="2.54296875" style="466" customWidth="1"/>
    <col min="15113" max="15115" width="9.1796875" style="466"/>
    <col min="15116" max="15116" width="10.1796875" style="466" customWidth="1"/>
    <col min="15117" max="15117" width="27.26953125" style="466" customWidth="1"/>
    <col min="15118" max="15118" width="15.7265625" style="466" customWidth="1"/>
    <col min="15119" max="15119" width="8.1796875" style="466" customWidth="1"/>
    <col min="15120" max="15121" width="9.7265625" style="466" customWidth="1"/>
    <col min="15122" max="15122" width="14.7265625" style="466" customWidth="1"/>
    <col min="15123" max="15133" width="16.7265625" style="466" customWidth="1"/>
    <col min="15134" max="15134" width="15.7265625" style="466" customWidth="1"/>
    <col min="15135" max="15135" width="7.453125" style="466" customWidth="1"/>
    <col min="15136" max="15136" width="15.7265625" style="466" customWidth="1"/>
    <col min="15137" max="15137" width="7.453125" style="466" customWidth="1"/>
    <col min="15138" max="15138" width="5.453125" style="466" customWidth="1"/>
    <col min="15139" max="15358" width="9.1796875" style="466"/>
    <col min="15359" max="15359" width="4.81640625" style="466" customWidth="1"/>
    <col min="15360" max="15364" width="3.453125" style="466" customWidth="1"/>
    <col min="15365" max="15365" width="4.81640625" style="466" customWidth="1"/>
    <col min="15366" max="15366" width="1.1796875" style="466" customWidth="1"/>
    <col min="15367" max="15367" width="1.453125" style="466" customWidth="1"/>
    <col min="15368" max="15368" width="2.54296875" style="466" customWidth="1"/>
    <col min="15369" max="15371" width="9.1796875" style="466"/>
    <col min="15372" max="15372" width="10.1796875" style="466" customWidth="1"/>
    <col min="15373" max="15373" width="27.26953125" style="466" customWidth="1"/>
    <col min="15374" max="15374" width="15.7265625" style="466" customWidth="1"/>
    <col min="15375" max="15375" width="8.1796875" style="466" customWidth="1"/>
    <col min="15376" max="15377" width="9.7265625" style="466" customWidth="1"/>
    <col min="15378" max="15378" width="14.7265625" style="466" customWidth="1"/>
    <col min="15379" max="15389" width="16.7265625" style="466" customWidth="1"/>
    <col min="15390" max="15390" width="15.7265625" style="466" customWidth="1"/>
    <col min="15391" max="15391" width="7.453125" style="466" customWidth="1"/>
    <col min="15392" max="15392" width="15.7265625" style="466" customWidth="1"/>
    <col min="15393" max="15393" width="7.453125" style="466" customWidth="1"/>
    <col min="15394" max="15394" width="5.453125" style="466" customWidth="1"/>
    <col min="15395" max="15614" width="9.1796875" style="466"/>
    <col min="15615" max="15615" width="4.81640625" style="466" customWidth="1"/>
    <col min="15616" max="15620" width="3.453125" style="466" customWidth="1"/>
    <col min="15621" max="15621" width="4.81640625" style="466" customWidth="1"/>
    <col min="15622" max="15622" width="1.1796875" style="466" customWidth="1"/>
    <col min="15623" max="15623" width="1.453125" style="466" customWidth="1"/>
    <col min="15624" max="15624" width="2.54296875" style="466" customWidth="1"/>
    <col min="15625" max="15627" width="9.1796875" style="466"/>
    <col min="15628" max="15628" width="10.1796875" style="466" customWidth="1"/>
    <col min="15629" max="15629" width="27.26953125" style="466" customWidth="1"/>
    <col min="15630" max="15630" width="15.7265625" style="466" customWidth="1"/>
    <col min="15631" max="15631" width="8.1796875" style="466" customWidth="1"/>
    <col min="15632" max="15633" width="9.7265625" style="466" customWidth="1"/>
    <col min="15634" max="15634" width="14.7265625" style="466" customWidth="1"/>
    <col min="15635" max="15645" width="16.7265625" style="466" customWidth="1"/>
    <col min="15646" max="15646" width="15.7265625" style="466" customWidth="1"/>
    <col min="15647" max="15647" width="7.453125" style="466" customWidth="1"/>
    <col min="15648" max="15648" width="15.7265625" style="466" customWidth="1"/>
    <col min="15649" max="15649" width="7.453125" style="466" customWidth="1"/>
    <col min="15650" max="15650" width="5.453125" style="466" customWidth="1"/>
    <col min="15651" max="15870" width="9.1796875" style="466"/>
    <col min="15871" max="15871" width="4.81640625" style="466" customWidth="1"/>
    <col min="15872" max="15876" width="3.453125" style="466" customWidth="1"/>
    <col min="15877" max="15877" width="4.81640625" style="466" customWidth="1"/>
    <col min="15878" max="15878" width="1.1796875" style="466" customWidth="1"/>
    <col min="15879" max="15879" width="1.453125" style="466" customWidth="1"/>
    <col min="15880" max="15880" width="2.54296875" style="466" customWidth="1"/>
    <col min="15881" max="15883" width="9.1796875" style="466"/>
    <col min="15884" max="15884" width="10.1796875" style="466" customWidth="1"/>
    <col min="15885" max="15885" width="27.26953125" style="466" customWidth="1"/>
    <col min="15886" max="15886" width="15.7265625" style="466" customWidth="1"/>
    <col min="15887" max="15887" width="8.1796875" style="466" customWidth="1"/>
    <col min="15888" max="15889" width="9.7265625" style="466" customWidth="1"/>
    <col min="15890" max="15890" width="14.7265625" style="466" customWidth="1"/>
    <col min="15891" max="15901" width="16.7265625" style="466" customWidth="1"/>
    <col min="15902" max="15902" width="15.7265625" style="466" customWidth="1"/>
    <col min="15903" max="15903" width="7.453125" style="466" customWidth="1"/>
    <col min="15904" max="15904" width="15.7265625" style="466" customWidth="1"/>
    <col min="15905" max="15905" width="7.453125" style="466" customWidth="1"/>
    <col min="15906" max="15906" width="5.453125" style="466" customWidth="1"/>
    <col min="15907" max="16126" width="9.1796875" style="466"/>
    <col min="16127" max="16127" width="4.81640625" style="466" customWidth="1"/>
    <col min="16128" max="16132" width="3.453125" style="466" customWidth="1"/>
    <col min="16133" max="16133" width="4.81640625" style="466" customWidth="1"/>
    <col min="16134" max="16134" width="1.1796875" style="466" customWidth="1"/>
    <col min="16135" max="16135" width="1.453125" style="466" customWidth="1"/>
    <col min="16136" max="16136" width="2.54296875" style="466" customWidth="1"/>
    <col min="16137" max="16139" width="9.1796875" style="466"/>
    <col min="16140" max="16140" width="10.1796875" style="466" customWidth="1"/>
    <col min="16141" max="16141" width="27.26953125" style="466" customWidth="1"/>
    <col min="16142" max="16142" width="15.7265625" style="466" customWidth="1"/>
    <col min="16143" max="16143" width="8.1796875" style="466" customWidth="1"/>
    <col min="16144" max="16145" width="9.7265625" style="466" customWidth="1"/>
    <col min="16146" max="16146" width="14.7265625" style="466" customWidth="1"/>
    <col min="16147" max="16157" width="16.7265625" style="466" customWidth="1"/>
    <col min="16158" max="16158" width="15.7265625" style="466" customWidth="1"/>
    <col min="16159" max="16159" width="7.453125" style="466" customWidth="1"/>
    <col min="16160" max="16160" width="15.7265625" style="466" customWidth="1"/>
    <col min="16161" max="16161" width="7.453125" style="466" customWidth="1"/>
    <col min="16162" max="16162" width="5.453125" style="466" customWidth="1"/>
    <col min="16163" max="16384" width="9.1796875" style="466"/>
  </cols>
  <sheetData>
    <row r="1" spans="1:34" ht="18.5" x14ac:dyDescent="0.45">
      <c r="A1" s="679" t="s">
        <v>20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  <c r="T1" s="679"/>
      <c r="U1" s="679"/>
      <c r="V1" s="679"/>
      <c r="W1" s="679"/>
      <c r="X1" s="679"/>
      <c r="Y1" s="679"/>
      <c r="Z1" s="679"/>
      <c r="AA1" s="679"/>
      <c r="AB1" s="679"/>
      <c r="AC1" s="679"/>
      <c r="AD1" s="679"/>
      <c r="AE1" s="679"/>
      <c r="AF1" s="679"/>
      <c r="AG1" s="679"/>
      <c r="AH1" s="679"/>
    </row>
    <row r="2" spans="1:34" ht="18.5" x14ac:dyDescent="0.45">
      <c r="A2" s="679" t="s">
        <v>180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  <c r="T2" s="679"/>
      <c r="U2" s="679"/>
      <c r="V2" s="679"/>
      <c r="W2" s="679"/>
      <c r="X2" s="679"/>
      <c r="Y2" s="679"/>
      <c r="Z2" s="679"/>
      <c r="AA2" s="679"/>
      <c r="AB2" s="679"/>
      <c r="AC2" s="679"/>
      <c r="AD2" s="679"/>
      <c r="AE2" s="679"/>
      <c r="AF2" s="679"/>
      <c r="AG2" s="679"/>
      <c r="AH2" s="679"/>
    </row>
    <row r="3" spans="1:34" ht="18.5" x14ac:dyDescent="0.45">
      <c r="A3" s="679" t="s">
        <v>223</v>
      </c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  <c r="S3" s="679"/>
      <c r="T3" s="679"/>
      <c r="U3" s="679"/>
      <c r="V3" s="679"/>
      <c r="W3" s="679"/>
      <c r="X3" s="679"/>
      <c r="Y3" s="679"/>
      <c r="Z3" s="679"/>
      <c r="AA3" s="679"/>
      <c r="AB3" s="679"/>
      <c r="AC3" s="679"/>
      <c r="AD3" s="679"/>
      <c r="AE3" s="679"/>
      <c r="AF3" s="679"/>
      <c r="AG3" s="679"/>
      <c r="AH3" s="679"/>
    </row>
    <row r="4" spans="1:34" x14ac:dyDescent="0.35">
      <c r="A4" s="2" t="s">
        <v>21</v>
      </c>
      <c r="F4" s="4" t="s">
        <v>22</v>
      </c>
      <c r="G4" s="5" t="s">
        <v>184</v>
      </c>
      <c r="N4" s="546"/>
      <c r="O4" s="542"/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3"/>
      <c r="AA4" s="453"/>
      <c r="AB4" s="453"/>
      <c r="AC4" s="453"/>
      <c r="AD4" s="546"/>
      <c r="AE4" s="542"/>
      <c r="AF4" s="548"/>
    </row>
    <row r="5" spans="1:34" s="11" customFormat="1" x14ac:dyDescent="0.35">
      <c r="A5" s="9" t="s">
        <v>24</v>
      </c>
      <c r="B5" s="9"/>
      <c r="C5" s="4"/>
      <c r="D5" s="10"/>
      <c r="E5" s="10"/>
      <c r="F5" s="11" t="s">
        <v>22</v>
      </c>
      <c r="G5" s="5" t="s">
        <v>185</v>
      </c>
      <c r="N5" s="547"/>
      <c r="O5" s="543"/>
      <c r="P5" s="544"/>
      <c r="Q5" s="544"/>
      <c r="R5" s="544"/>
      <c r="S5" s="545"/>
      <c r="T5" s="544"/>
      <c r="U5" s="544"/>
      <c r="V5" s="544"/>
      <c r="W5" s="544"/>
      <c r="X5" s="544"/>
      <c r="Y5" s="544"/>
      <c r="Z5" s="544"/>
      <c r="AA5" s="544"/>
      <c r="AB5" s="544"/>
      <c r="AC5" s="544"/>
      <c r="AD5" s="547"/>
      <c r="AE5" s="543"/>
      <c r="AF5" s="549"/>
      <c r="AG5" s="13"/>
    </row>
    <row r="6" spans="1:34" ht="15" customHeight="1" x14ac:dyDescent="0.35">
      <c r="A6" s="813" t="s">
        <v>26</v>
      </c>
      <c r="B6" s="816" t="s">
        <v>27</v>
      </c>
      <c r="C6" s="817"/>
      <c r="D6" s="817"/>
      <c r="E6" s="817"/>
      <c r="F6" s="818"/>
      <c r="G6" s="825" t="s">
        <v>28</v>
      </c>
      <c r="H6" s="826"/>
      <c r="I6" s="826"/>
      <c r="J6" s="826"/>
      <c r="K6" s="826"/>
      <c r="L6" s="826"/>
      <c r="M6" s="827"/>
      <c r="N6" s="834" t="s">
        <v>29</v>
      </c>
      <c r="O6" s="837" t="s">
        <v>30</v>
      </c>
      <c r="P6" s="816" t="s">
        <v>31</v>
      </c>
      <c r="Q6" s="817"/>
      <c r="R6" s="817"/>
      <c r="S6" s="817"/>
      <c r="T6" s="817"/>
      <c r="U6" s="817"/>
      <c r="V6" s="817"/>
      <c r="W6" s="817"/>
      <c r="X6" s="817"/>
      <c r="Y6" s="817"/>
      <c r="Z6" s="817"/>
      <c r="AA6" s="817"/>
      <c r="AB6" s="817"/>
      <c r="AC6" s="818"/>
      <c r="AD6" s="840" t="s">
        <v>32</v>
      </c>
      <c r="AE6" s="843" t="s">
        <v>11</v>
      </c>
      <c r="AF6" s="840" t="s">
        <v>33</v>
      </c>
      <c r="AG6" s="843" t="s">
        <v>11</v>
      </c>
      <c r="AH6" s="813" t="s">
        <v>34</v>
      </c>
    </row>
    <row r="7" spans="1:34" x14ac:dyDescent="0.35">
      <c r="A7" s="814"/>
      <c r="B7" s="819"/>
      <c r="C7" s="820"/>
      <c r="D7" s="820"/>
      <c r="E7" s="820"/>
      <c r="F7" s="821"/>
      <c r="G7" s="828"/>
      <c r="H7" s="829"/>
      <c r="I7" s="829"/>
      <c r="J7" s="829"/>
      <c r="K7" s="829"/>
      <c r="L7" s="829"/>
      <c r="M7" s="830"/>
      <c r="N7" s="835"/>
      <c r="O7" s="838"/>
      <c r="P7" s="822"/>
      <c r="Q7" s="823"/>
      <c r="R7" s="823"/>
      <c r="S7" s="823"/>
      <c r="T7" s="823"/>
      <c r="U7" s="823"/>
      <c r="V7" s="823"/>
      <c r="W7" s="823"/>
      <c r="X7" s="823"/>
      <c r="Y7" s="823"/>
      <c r="Z7" s="823"/>
      <c r="AA7" s="823"/>
      <c r="AB7" s="823"/>
      <c r="AC7" s="824"/>
      <c r="AD7" s="841"/>
      <c r="AE7" s="844"/>
      <c r="AF7" s="841"/>
      <c r="AG7" s="844"/>
      <c r="AH7" s="814"/>
    </row>
    <row r="8" spans="1:34" ht="24" customHeight="1" x14ac:dyDescent="0.35">
      <c r="A8" s="814"/>
      <c r="B8" s="819"/>
      <c r="C8" s="820"/>
      <c r="D8" s="820"/>
      <c r="E8" s="820"/>
      <c r="F8" s="821"/>
      <c r="G8" s="828"/>
      <c r="H8" s="829"/>
      <c r="I8" s="829"/>
      <c r="J8" s="829"/>
      <c r="K8" s="829"/>
      <c r="L8" s="829"/>
      <c r="M8" s="830"/>
      <c r="N8" s="835"/>
      <c r="O8" s="838"/>
      <c r="P8" s="840" t="s">
        <v>35</v>
      </c>
      <c r="Q8" s="840" t="s">
        <v>36</v>
      </c>
      <c r="R8" s="852" t="s">
        <v>5</v>
      </c>
      <c r="S8" s="852" t="s">
        <v>37</v>
      </c>
      <c r="T8" s="852" t="s">
        <v>6</v>
      </c>
      <c r="U8" s="852" t="s">
        <v>7</v>
      </c>
      <c r="V8" s="840" t="s">
        <v>8</v>
      </c>
      <c r="W8" s="840" t="s">
        <v>9</v>
      </c>
      <c r="X8" s="840" t="s">
        <v>10</v>
      </c>
      <c r="Y8" s="840" t="s">
        <v>13</v>
      </c>
      <c r="Z8" s="840" t="s">
        <v>14</v>
      </c>
      <c r="AA8" s="840" t="s">
        <v>15</v>
      </c>
      <c r="AB8" s="840" t="s">
        <v>38</v>
      </c>
      <c r="AC8" s="840" t="s">
        <v>16</v>
      </c>
      <c r="AD8" s="841"/>
      <c r="AE8" s="844"/>
      <c r="AF8" s="841"/>
      <c r="AG8" s="844"/>
      <c r="AH8" s="814"/>
    </row>
    <row r="9" spans="1:34" x14ac:dyDescent="0.35">
      <c r="A9" s="815"/>
      <c r="B9" s="822"/>
      <c r="C9" s="823"/>
      <c r="D9" s="823"/>
      <c r="E9" s="823"/>
      <c r="F9" s="824"/>
      <c r="G9" s="831"/>
      <c r="H9" s="832"/>
      <c r="I9" s="832"/>
      <c r="J9" s="832"/>
      <c r="K9" s="832"/>
      <c r="L9" s="832"/>
      <c r="M9" s="833"/>
      <c r="N9" s="836"/>
      <c r="O9" s="839"/>
      <c r="P9" s="842"/>
      <c r="Q9" s="842"/>
      <c r="R9" s="853"/>
      <c r="S9" s="853"/>
      <c r="T9" s="853"/>
      <c r="U9" s="853"/>
      <c r="V9" s="842"/>
      <c r="W9" s="842"/>
      <c r="X9" s="842"/>
      <c r="Y9" s="842"/>
      <c r="Z9" s="842"/>
      <c r="AA9" s="842"/>
      <c r="AB9" s="842"/>
      <c r="AC9" s="842"/>
      <c r="AD9" s="842"/>
      <c r="AE9" s="845"/>
      <c r="AF9" s="842"/>
      <c r="AG9" s="845"/>
      <c r="AH9" s="815"/>
    </row>
    <row r="10" spans="1:34" ht="18" customHeight="1" x14ac:dyDescent="0.35">
      <c r="A10" s="553">
        <v>1</v>
      </c>
      <c r="B10" s="846">
        <v>2</v>
      </c>
      <c r="C10" s="847"/>
      <c r="D10" s="847"/>
      <c r="E10" s="847"/>
      <c r="F10" s="848"/>
      <c r="G10" s="849">
        <v>3</v>
      </c>
      <c r="H10" s="849"/>
      <c r="I10" s="849"/>
      <c r="J10" s="849"/>
      <c r="K10" s="849"/>
      <c r="L10" s="849"/>
      <c r="M10" s="849"/>
      <c r="N10" s="550">
        <v>4</v>
      </c>
      <c r="O10" s="550">
        <v>5</v>
      </c>
      <c r="P10" s="550">
        <v>6</v>
      </c>
      <c r="Q10" s="550" t="s">
        <v>39</v>
      </c>
      <c r="R10" s="551"/>
      <c r="S10" s="551"/>
      <c r="T10" s="551"/>
      <c r="U10" s="551"/>
      <c r="V10" s="550"/>
      <c r="W10" s="550"/>
      <c r="X10" s="550"/>
      <c r="Y10" s="550"/>
      <c r="Z10" s="550"/>
      <c r="AA10" s="550"/>
      <c r="AB10" s="550"/>
      <c r="AC10" s="550"/>
      <c r="AD10" s="550">
        <v>8</v>
      </c>
      <c r="AE10" s="552" t="s">
        <v>40</v>
      </c>
      <c r="AF10" s="550" t="s">
        <v>41</v>
      </c>
      <c r="AG10" s="552" t="s">
        <v>42</v>
      </c>
      <c r="AH10" s="553">
        <v>12</v>
      </c>
    </row>
    <row r="11" spans="1:34" s="468" customFormat="1" ht="4.5" customHeight="1" x14ac:dyDescent="0.35">
      <c r="A11" s="664"/>
      <c r="B11" s="665"/>
      <c r="C11" s="666"/>
      <c r="D11" s="666"/>
      <c r="E11" s="666"/>
      <c r="F11" s="667"/>
      <c r="G11" s="554"/>
      <c r="H11" s="554"/>
      <c r="I11" s="554"/>
      <c r="J11" s="554"/>
      <c r="K11" s="554"/>
      <c r="L11" s="554"/>
      <c r="M11" s="555"/>
      <c r="N11" s="556"/>
      <c r="O11" s="557"/>
      <c r="P11" s="555"/>
      <c r="Q11" s="555"/>
      <c r="R11" s="558"/>
      <c r="S11" s="558"/>
      <c r="T11" s="558"/>
      <c r="U11" s="558"/>
      <c r="V11" s="555"/>
      <c r="W11" s="555"/>
      <c r="X11" s="555"/>
      <c r="Y11" s="555"/>
      <c r="Z11" s="555"/>
      <c r="AA11" s="555"/>
      <c r="AB11" s="555"/>
      <c r="AC11" s="555"/>
      <c r="AD11" s="556"/>
      <c r="AE11" s="557"/>
      <c r="AF11" s="555"/>
      <c r="AG11" s="557"/>
      <c r="AH11" s="559"/>
    </row>
    <row r="12" spans="1:34" s="455" customFormat="1" ht="25" customHeight="1" x14ac:dyDescent="0.35">
      <c r="A12" s="553" t="s">
        <v>18</v>
      </c>
      <c r="B12" s="639">
        <v>4</v>
      </c>
      <c r="C12" s="641">
        <v>1</v>
      </c>
      <c r="D12" s="641">
        <v>2</v>
      </c>
      <c r="E12" s="641"/>
      <c r="F12" s="642"/>
      <c r="G12" s="560" t="s">
        <v>43</v>
      </c>
      <c r="H12" s="560"/>
      <c r="I12" s="560"/>
      <c r="J12" s="560"/>
      <c r="K12" s="560"/>
      <c r="L12" s="560"/>
      <c r="M12" s="561"/>
      <c r="N12" s="562">
        <f>N13</f>
        <v>4000000000</v>
      </c>
      <c r="O12" s="563">
        <f>N12/N12*100</f>
        <v>100</v>
      </c>
      <c r="P12" s="563">
        <f>AE12</f>
        <v>179.353779325</v>
      </c>
      <c r="Q12" s="563">
        <f>O12*P12/100</f>
        <v>179.353779325</v>
      </c>
      <c r="R12" s="564">
        <f t="shared" ref="R12:AD12" si="0">R13</f>
        <v>309755000</v>
      </c>
      <c r="S12" s="564">
        <f t="shared" si="0"/>
        <v>348701200</v>
      </c>
      <c r="T12" s="564">
        <f t="shared" si="0"/>
        <v>163790600</v>
      </c>
      <c r="U12" s="564">
        <f t="shared" si="0"/>
        <v>242323750</v>
      </c>
      <c r="V12" s="564">
        <f t="shared" si="0"/>
        <v>321876980</v>
      </c>
      <c r="W12" s="564">
        <f t="shared" si="0"/>
        <v>248604400</v>
      </c>
      <c r="X12" s="564">
        <f t="shared" si="0"/>
        <v>287543880</v>
      </c>
      <c r="Y12" s="564">
        <f t="shared" si="0"/>
        <v>401297150</v>
      </c>
      <c r="Z12" s="564">
        <f t="shared" si="0"/>
        <v>163532200</v>
      </c>
      <c r="AA12" s="564">
        <f t="shared" si="0"/>
        <v>3534243850</v>
      </c>
      <c r="AB12" s="564">
        <f t="shared" si="0"/>
        <v>341427950</v>
      </c>
      <c r="AC12" s="564">
        <f t="shared" si="0"/>
        <v>811054213</v>
      </c>
      <c r="AD12" s="565">
        <f t="shared" si="0"/>
        <v>7174151173</v>
      </c>
      <c r="AE12" s="566">
        <f>AD12/N12*100</f>
        <v>179.353779325</v>
      </c>
      <c r="AF12" s="567">
        <f t="shared" ref="AF12:AF32" si="1">N12-AD12</f>
        <v>-3174151173</v>
      </c>
      <c r="AG12" s="563">
        <f t="shared" ref="AG12:AG32" si="2">AF12/N12*100</f>
        <v>-79.353779324999991</v>
      </c>
      <c r="AH12" s="568"/>
    </row>
    <row r="13" spans="1:34" s="39" customFormat="1" ht="25" customHeight="1" x14ac:dyDescent="0.35">
      <c r="A13" s="655">
        <v>1</v>
      </c>
      <c r="B13" s="656">
        <v>4</v>
      </c>
      <c r="C13" s="657">
        <v>1</v>
      </c>
      <c r="D13" s="657">
        <v>2</v>
      </c>
      <c r="E13" s="321"/>
      <c r="F13" s="668"/>
      <c r="G13" s="198"/>
      <c r="H13" s="850" t="s">
        <v>45</v>
      </c>
      <c r="I13" s="850"/>
      <c r="J13" s="850"/>
      <c r="K13" s="850"/>
      <c r="L13" s="850"/>
      <c r="M13" s="851"/>
      <c r="N13" s="569">
        <f>SUM(N14)</f>
        <v>4000000000</v>
      </c>
      <c r="O13" s="570">
        <f>N13/N12*100</f>
        <v>100</v>
      </c>
      <c r="P13" s="570">
        <f>AD13/N13*100</f>
        <v>179.353779325</v>
      </c>
      <c r="Q13" s="570">
        <f>O13*P13/100</f>
        <v>179.353779325</v>
      </c>
      <c r="R13" s="571">
        <f>R14</f>
        <v>309755000</v>
      </c>
      <c r="S13" s="571">
        <f>S14</f>
        <v>348701200</v>
      </c>
      <c r="T13" s="571">
        <f>T14</f>
        <v>163790600</v>
      </c>
      <c r="U13" s="569">
        <f t="shared" ref="U13:AC13" si="3">SUM(U14)</f>
        <v>242323750</v>
      </c>
      <c r="V13" s="569">
        <f t="shared" si="3"/>
        <v>321876980</v>
      </c>
      <c r="W13" s="569">
        <f t="shared" si="3"/>
        <v>248604400</v>
      </c>
      <c r="X13" s="569">
        <f t="shared" si="3"/>
        <v>287543880</v>
      </c>
      <c r="Y13" s="569">
        <f t="shared" si="3"/>
        <v>401297150</v>
      </c>
      <c r="Z13" s="569">
        <f t="shared" si="3"/>
        <v>163532200</v>
      </c>
      <c r="AA13" s="569">
        <f t="shared" si="3"/>
        <v>3534243850</v>
      </c>
      <c r="AB13" s="569">
        <f t="shared" si="3"/>
        <v>341427950</v>
      </c>
      <c r="AC13" s="569">
        <f t="shared" si="3"/>
        <v>811054213</v>
      </c>
      <c r="AD13" s="572">
        <f>AD14</f>
        <v>7174151173</v>
      </c>
      <c r="AE13" s="573">
        <f>AD13/N13*100</f>
        <v>179.353779325</v>
      </c>
      <c r="AF13" s="574">
        <f t="shared" si="1"/>
        <v>-3174151173</v>
      </c>
      <c r="AG13" s="570">
        <f t="shared" si="2"/>
        <v>-79.353779324999991</v>
      </c>
      <c r="AH13" s="575"/>
    </row>
    <row r="14" spans="1:34" s="470" customFormat="1" ht="14.25" customHeight="1" x14ac:dyDescent="0.35">
      <c r="A14" s="644"/>
      <c r="B14" s="320">
        <v>4</v>
      </c>
      <c r="C14" s="322">
        <v>1</v>
      </c>
      <c r="D14" s="322">
        <v>2</v>
      </c>
      <c r="E14" s="321"/>
      <c r="F14" s="323"/>
      <c r="G14" s="576"/>
      <c r="H14" s="576"/>
      <c r="I14" s="854" t="s">
        <v>46</v>
      </c>
      <c r="J14" s="854"/>
      <c r="K14" s="854"/>
      <c r="L14" s="854"/>
      <c r="M14" s="855"/>
      <c r="N14" s="577">
        <v>4000000000</v>
      </c>
      <c r="O14" s="578">
        <f>N14/N12*100</f>
        <v>100</v>
      </c>
      <c r="P14" s="578">
        <f>AD14/N14*100</f>
        <v>179.353779325</v>
      </c>
      <c r="Q14" s="578">
        <f>O14*P14/100</f>
        <v>179.353779325</v>
      </c>
      <c r="R14" s="328">
        <v>309755000</v>
      </c>
      <c r="S14" s="328">
        <v>348701200</v>
      </c>
      <c r="T14" s="328">
        <v>163790600</v>
      </c>
      <c r="U14" s="328">
        <v>242323750</v>
      </c>
      <c r="V14" s="579">
        <v>321876980</v>
      </c>
      <c r="W14" s="579">
        <v>248604400</v>
      </c>
      <c r="X14" s="579">
        <v>287543880</v>
      </c>
      <c r="Y14" s="579">
        <v>401297150</v>
      </c>
      <c r="Z14" s="579">
        <v>163532200</v>
      </c>
      <c r="AA14" s="579">
        <v>3534243850</v>
      </c>
      <c r="AB14" s="579">
        <v>341427950</v>
      </c>
      <c r="AC14" s="579">
        <v>811054213</v>
      </c>
      <c r="AD14" s="572">
        <f>SUM(R14:AC14)</f>
        <v>7174151173</v>
      </c>
      <c r="AE14" s="580">
        <f>AD14/N14*100</f>
        <v>179.353779325</v>
      </c>
      <c r="AF14" s="581">
        <f t="shared" si="1"/>
        <v>-3174151173</v>
      </c>
      <c r="AG14" s="578">
        <f t="shared" si="2"/>
        <v>-79.353779324999991</v>
      </c>
      <c r="AH14" s="582"/>
    </row>
    <row r="15" spans="1:34" s="456" customFormat="1" ht="26.25" customHeight="1" x14ac:dyDescent="0.35">
      <c r="A15" s="553" t="s">
        <v>12</v>
      </c>
      <c r="B15" s="639">
        <v>5</v>
      </c>
      <c r="C15" s="641"/>
      <c r="D15" s="641"/>
      <c r="E15" s="640"/>
      <c r="F15" s="642"/>
      <c r="G15" s="583" t="s">
        <v>48</v>
      </c>
      <c r="H15" s="560"/>
      <c r="I15" s="560"/>
      <c r="J15" s="560"/>
      <c r="K15" s="560"/>
      <c r="L15" s="560"/>
      <c r="M15" s="561"/>
      <c r="N15" s="562">
        <f>N16+N33</f>
        <v>9199240301</v>
      </c>
      <c r="O15" s="563">
        <f>SUM(O16+O33)</f>
        <v>100</v>
      </c>
      <c r="P15" s="584">
        <f>P16+P33</f>
        <v>1177.7995476032647</v>
      </c>
      <c r="Q15" s="584">
        <f t="shared" ref="Q15:AC15" si="4">Q16+Q33</f>
        <v>117.83138707954502</v>
      </c>
      <c r="R15" s="585">
        <f t="shared" si="4"/>
        <v>262410105</v>
      </c>
      <c r="S15" s="585">
        <f t="shared" si="4"/>
        <v>332841431</v>
      </c>
      <c r="T15" s="585">
        <f>T16+T33</f>
        <v>441540033</v>
      </c>
      <c r="U15" s="585">
        <f t="shared" si="4"/>
        <v>630499788</v>
      </c>
      <c r="V15" s="562">
        <f t="shared" si="4"/>
        <v>759782365</v>
      </c>
      <c r="W15" s="562">
        <f t="shared" si="4"/>
        <v>420252091</v>
      </c>
      <c r="X15" s="562">
        <f t="shared" si="4"/>
        <v>797963446</v>
      </c>
      <c r="Y15" s="562">
        <f t="shared" si="4"/>
        <v>1026955405</v>
      </c>
      <c r="Z15" s="562">
        <f>Z16+Z33</f>
        <v>1066460182</v>
      </c>
      <c r="AA15" s="562">
        <f t="shared" si="4"/>
        <v>797046630</v>
      </c>
      <c r="AB15" s="562">
        <f t="shared" si="4"/>
        <v>435884288</v>
      </c>
      <c r="AC15" s="562">
        <f t="shared" si="4"/>
        <v>1335231671</v>
      </c>
      <c r="AD15" s="565">
        <f>AD16+AD33</f>
        <v>8306867435</v>
      </c>
      <c r="AE15" s="566">
        <f>AD15/N15*100</f>
        <v>90.299493906002269</v>
      </c>
      <c r="AF15" s="675">
        <f>N15-AD15</f>
        <v>892372866</v>
      </c>
      <c r="AG15" s="563">
        <f t="shared" si="2"/>
        <v>9.7005060939977277</v>
      </c>
      <c r="AH15" s="586"/>
    </row>
    <row r="16" spans="1:34" s="455" customFormat="1" ht="30" customHeight="1" x14ac:dyDescent="0.35">
      <c r="A16" s="553" t="s">
        <v>17</v>
      </c>
      <c r="B16" s="639">
        <v>5</v>
      </c>
      <c r="C16" s="641">
        <v>1</v>
      </c>
      <c r="D16" s="641"/>
      <c r="E16" s="640"/>
      <c r="F16" s="669"/>
      <c r="G16" s="560"/>
      <c r="H16" s="856" t="s">
        <v>2</v>
      </c>
      <c r="I16" s="856"/>
      <c r="J16" s="856"/>
      <c r="K16" s="856"/>
      <c r="L16" s="856"/>
      <c r="M16" s="857"/>
      <c r="N16" s="562">
        <f>N17</f>
        <v>5220240301</v>
      </c>
      <c r="O16" s="563">
        <f>O17</f>
        <v>56.746428294003103</v>
      </c>
      <c r="P16" s="563">
        <f>P17</f>
        <v>1082.6469686387009</v>
      </c>
      <c r="Q16" s="563">
        <f>Q17</f>
        <v>76.674498107002023</v>
      </c>
      <c r="R16" s="587">
        <f t="shared" ref="R16:AC16" si="5">R17</f>
        <v>262410105</v>
      </c>
      <c r="S16" s="587">
        <f t="shared" si="5"/>
        <v>303073431</v>
      </c>
      <c r="T16" s="587">
        <f>T17</f>
        <v>299783233</v>
      </c>
      <c r="U16" s="587">
        <f t="shared" si="5"/>
        <v>293127358</v>
      </c>
      <c r="V16" s="587">
        <f t="shared" si="5"/>
        <v>595166665</v>
      </c>
      <c r="W16" s="587">
        <f t="shared" si="5"/>
        <v>341948091</v>
      </c>
      <c r="X16" s="587">
        <f t="shared" si="5"/>
        <v>677043446</v>
      </c>
      <c r="Y16" s="587">
        <f t="shared" si="5"/>
        <v>329626315</v>
      </c>
      <c r="Z16" s="587">
        <f t="shared" si="5"/>
        <v>324712543</v>
      </c>
      <c r="AA16" s="587">
        <f t="shared" si="5"/>
        <v>496363252</v>
      </c>
      <c r="AB16" s="587">
        <f t="shared" si="5"/>
        <v>326214243</v>
      </c>
      <c r="AC16" s="587">
        <f t="shared" si="5"/>
        <v>271277636</v>
      </c>
      <c r="AD16" s="565">
        <f>AD17</f>
        <v>4520746318</v>
      </c>
      <c r="AE16" s="566">
        <f>AD16/N16*100</f>
        <v>86.600348975007847</v>
      </c>
      <c r="AF16" s="676">
        <f>N16-AD16</f>
        <v>699493983</v>
      </c>
      <c r="AG16" s="563">
        <f t="shared" si="2"/>
        <v>13.399651024992155</v>
      </c>
      <c r="AH16" s="568"/>
    </row>
    <row r="17" spans="1:34" s="39" customFormat="1" ht="23.25" customHeight="1" x14ac:dyDescent="0.35">
      <c r="A17" s="655"/>
      <c r="B17" s="656">
        <v>5</v>
      </c>
      <c r="C17" s="657">
        <v>1</v>
      </c>
      <c r="D17" s="657">
        <v>1</v>
      </c>
      <c r="E17" s="658"/>
      <c r="F17" s="659"/>
      <c r="G17" s="198"/>
      <c r="H17" s="850" t="s">
        <v>49</v>
      </c>
      <c r="I17" s="850"/>
      <c r="J17" s="850"/>
      <c r="K17" s="850"/>
      <c r="L17" s="850"/>
      <c r="M17" s="851"/>
      <c r="N17" s="588">
        <f>SUM(N18+N28+N31)</f>
        <v>5220240301</v>
      </c>
      <c r="O17" s="589">
        <f>N17/N15*100</f>
        <v>56.746428294003103</v>
      </c>
      <c r="P17" s="589">
        <f>P18+P28+P31</f>
        <v>1082.6469686387009</v>
      </c>
      <c r="Q17" s="589">
        <f>Q18+Q28+Q31</f>
        <v>76.674498107002023</v>
      </c>
      <c r="R17" s="590">
        <f t="shared" ref="R17:Y17" si="6">SUM(R18+R28+R31)</f>
        <v>262410105</v>
      </c>
      <c r="S17" s="590">
        <f t="shared" si="6"/>
        <v>303073431</v>
      </c>
      <c r="T17" s="590">
        <f>SUM(T18+T28+T31)</f>
        <v>299783233</v>
      </c>
      <c r="U17" s="590">
        <f t="shared" si="6"/>
        <v>293127358</v>
      </c>
      <c r="V17" s="590">
        <f t="shared" si="6"/>
        <v>595166665</v>
      </c>
      <c r="W17" s="590">
        <f t="shared" si="6"/>
        <v>341948091</v>
      </c>
      <c r="X17" s="590">
        <f t="shared" si="6"/>
        <v>677043446</v>
      </c>
      <c r="Y17" s="590">
        <f t="shared" si="6"/>
        <v>329626315</v>
      </c>
      <c r="Z17" s="590">
        <f>SUM(Z18+Z28+Z31)</f>
        <v>324712543</v>
      </c>
      <c r="AA17" s="590">
        <f>SUM(AA18+AA28+AA31)</f>
        <v>496363252</v>
      </c>
      <c r="AB17" s="590">
        <f>SUM(AB18+AB28+AB31)</f>
        <v>326214243</v>
      </c>
      <c r="AC17" s="590">
        <f>SUM(AC18+AC28+AC31)</f>
        <v>271277636</v>
      </c>
      <c r="AD17" s="590">
        <f>AD18+AD28+AD31</f>
        <v>4520746318</v>
      </c>
      <c r="AE17" s="591">
        <f t="shared" ref="AE17:AE32" si="7">AD17/N17*100</f>
        <v>86.600348975007847</v>
      </c>
      <c r="AF17" s="588">
        <f t="shared" si="1"/>
        <v>699493983</v>
      </c>
      <c r="AG17" s="589">
        <f t="shared" si="2"/>
        <v>13.399651024992155</v>
      </c>
      <c r="AH17" s="582"/>
    </row>
    <row r="18" spans="1:34" s="39" customFormat="1" ht="25" customHeight="1" x14ac:dyDescent="0.35">
      <c r="A18" s="655"/>
      <c r="B18" s="656">
        <v>5</v>
      </c>
      <c r="C18" s="657">
        <v>1</v>
      </c>
      <c r="D18" s="657">
        <v>1</v>
      </c>
      <c r="E18" s="658"/>
      <c r="F18" s="659"/>
      <c r="G18" s="198"/>
      <c r="H18" s="850" t="s">
        <v>50</v>
      </c>
      <c r="I18" s="850"/>
      <c r="J18" s="850"/>
      <c r="K18" s="850"/>
      <c r="L18" s="850"/>
      <c r="M18" s="851"/>
      <c r="N18" s="569">
        <f t="shared" ref="N18:AC18" si="8">SUM(N19:N27)</f>
        <v>2121490301</v>
      </c>
      <c r="O18" s="570">
        <f>N18/N15*100</f>
        <v>23.061581517436654</v>
      </c>
      <c r="P18" s="570">
        <f t="shared" si="8"/>
        <v>832.12498957017772</v>
      </c>
      <c r="Q18" s="570">
        <f t="shared" si="8"/>
        <v>22.12640760975377</v>
      </c>
      <c r="R18" s="592">
        <f>SUM(R19:R27)</f>
        <v>131010105</v>
      </c>
      <c r="S18" s="592">
        <f t="shared" si="8"/>
        <v>141739431</v>
      </c>
      <c r="T18" s="592">
        <f>SUM(T19:T27)</f>
        <v>139649233</v>
      </c>
      <c r="U18" s="592">
        <f>SUM(U19:U27)</f>
        <v>132993358</v>
      </c>
      <c r="V18" s="592">
        <f t="shared" si="8"/>
        <v>292146665</v>
      </c>
      <c r="W18" s="592">
        <f t="shared" si="8"/>
        <v>163530091</v>
      </c>
      <c r="X18" s="569">
        <f t="shared" si="8"/>
        <v>318167446</v>
      </c>
      <c r="Y18" s="569">
        <f>SUM(Y19:Y27)</f>
        <v>155288315</v>
      </c>
      <c r="Z18" s="569">
        <f>SUM(Z19:Z27)</f>
        <v>152694543</v>
      </c>
      <c r="AA18" s="569">
        <f t="shared" si="8"/>
        <v>152886340</v>
      </c>
      <c r="AB18" s="569">
        <f t="shared" si="8"/>
        <v>156236243</v>
      </c>
      <c r="AC18" s="569">
        <f t="shared" si="8"/>
        <v>99119636</v>
      </c>
      <c r="AD18" s="572">
        <f>SUM(AD19:AD27)</f>
        <v>2035461406</v>
      </c>
      <c r="AE18" s="573">
        <f>AD18/N18*100</f>
        <v>95.944883888488732</v>
      </c>
      <c r="AF18" s="569">
        <f>N18-AD18</f>
        <v>86028895</v>
      </c>
      <c r="AG18" s="570">
        <f t="shared" si="2"/>
        <v>4.055116111511273</v>
      </c>
      <c r="AH18" s="582"/>
    </row>
    <row r="19" spans="1:34" s="39" customFormat="1" ht="18" customHeight="1" x14ac:dyDescent="0.35">
      <c r="A19" s="655"/>
      <c r="B19" s="320">
        <v>5</v>
      </c>
      <c r="C19" s="322">
        <v>1</v>
      </c>
      <c r="D19" s="322">
        <v>1</v>
      </c>
      <c r="E19" s="321"/>
      <c r="F19" s="323"/>
      <c r="G19" s="576"/>
      <c r="H19" s="576"/>
      <c r="I19" s="854" t="s">
        <v>51</v>
      </c>
      <c r="J19" s="854"/>
      <c r="K19" s="854"/>
      <c r="L19" s="854"/>
      <c r="M19" s="855"/>
      <c r="N19" s="577">
        <v>1566491305</v>
      </c>
      <c r="O19" s="578">
        <f>N19/N15*100</f>
        <v>17.028485546026179</v>
      </c>
      <c r="P19" s="578">
        <f>AD19/N19*100</f>
        <v>96.342290262504832</v>
      </c>
      <c r="Q19" s="578">
        <f t="shared" ref="Q19:Q32" si="9">O19*P19/100</f>
        <v>16.40563297206122</v>
      </c>
      <c r="R19" s="593">
        <v>93766500</v>
      </c>
      <c r="S19" s="593">
        <v>102605700</v>
      </c>
      <c r="T19" s="328">
        <v>100475000</v>
      </c>
      <c r="U19" s="328">
        <v>95810000</v>
      </c>
      <c r="V19" s="328">
        <v>223849700</v>
      </c>
      <c r="W19" s="328">
        <v>119162700</v>
      </c>
      <c r="X19" s="328">
        <v>241597600</v>
      </c>
      <c r="Y19" s="328">
        <v>113240800</v>
      </c>
      <c r="Z19" s="328">
        <v>113668500</v>
      </c>
      <c r="AA19" s="328">
        <v>113829300</v>
      </c>
      <c r="AB19" s="328">
        <v>114556700</v>
      </c>
      <c r="AC19" s="579">
        <v>76631100</v>
      </c>
      <c r="AD19" s="594">
        <f>SUM(R19:AC19)</f>
        <v>1509193600</v>
      </c>
      <c r="AE19" s="580">
        <f t="shared" si="7"/>
        <v>96.342290262504832</v>
      </c>
      <c r="AF19" s="581">
        <f t="shared" si="1"/>
        <v>57297705</v>
      </c>
      <c r="AG19" s="578">
        <f t="shared" si="2"/>
        <v>3.6577097374951593</v>
      </c>
      <c r="AH19" s="575"/>
    </row>
    <row r="20" spans="1:34" s="39" customFormat="1" ht="18" customHeight="1" x14ac:dyDescent="0.35">
      <c r="A20" s="655"/>
      <c r="B20" s="320">
        <v>5</v>
      </c>
      <c r="C20" s="322">
        <v>1</v>
      </c>
      <c r="D20" s="322">
        <v>1</v>
      </c>
      <c r="E20" s="321"/>
      <c r="F20" s="323"/>
      <c r="G20" s="576"/>
      <c r="H20" s="576"/>
      <c r="I20" s="854" t="s">
        <v>53</v>
      </c>
      <c r="J20" s="854"/>
      <c r="K20" s="854"/>
      <c r="L20" s="854"/>
      <c r="M20" s="855"/>
      <c r="N20" s="577">
        <v>170893884</v>
      </c>
      <c r="O20" s="578">
        <f>N20/N15*100</f>
        <v>1.8576956184243067</v>
      </c>
      <c r="P20" s="578">
        <f t="shared" ref="P20:P30" si="10">AD20/N20*100</f>
        <v>92.695975006337846</v>
      </c>
      <c r="Q20" s="578">
        <f t="shared" si="9"/>
        <v>1.7220090661484286</v>
      </c>
      <c r="R20" s="328">
        <v>9746112</v>
      </c>
      <c r="S20" s="328">
        <v>10280492</v>
      </c>
      <c r="T20" s="328">
        <v>10565282</v>
      </c>
      <c r="U20" s="328">
        <v>10005482</v>
      </c>
      <c r="V20" s="328">
        <v>23176744</v>
      </c>
      <c r="W20" s="328">
        <v>13121052</v>
      </c>
      <c r="X20" s="328">
        <v>26763658</v>
      </c>
      <c r="Y20" s="328">
        <v>12018150</v>
      </c>
      <c r="Z20" s="328">
        <v>11520464</v>
      </c>
      <c r="AA20" s="328">
        <v>11536544</v>
      </c>
      <c r="AB20" s="328">
        <v>11617760</v>
      </c>
      <c r="AC20" s="579">
        <v>8060012</v>
      </c>
      <c r="AD20" s="594">
        <f t="shared" ref="AD20:AD26" si="11">SUM(R20:AC20)</f>
        <v>158411752</v>
      </c>
      <c r="AE20" s="580">
        <f t="shared" si="7"/>
        <v>92.695975006337846</v>
      </c>
      <c r="AF20" s="581">
        <f t="shared" si="1"/>
        <v>12482132</v>
      </c>
      <c r="AG20" s="578">
        <f t="shared" si="2"/>
        <v>7.3040249936621491</v>
      </c>
      <c r="AH20" s="575"/>
    </row>
    <row r="21" spans="1:34" s="39" customFormat="1" ht="18" customHeight="1" x14ac:dyDescent="0.35">
      <c r="A21" s="40"/>
      <c r="B21" s="54">
        <v>5</v>
      </c>
      <c r="C21" s="55">
        <v>1</v>
      </c>
      <c r="D21" s="55">
        <v>1</v>
      </c>
      <c r="E21" s="43"/>
      <c r="F21" s="97"/>
      <c r="G21" s="198"/>
      <c r="H21" s="198"/>
      <c r="I21" s="854" t="s">
        <v>55</v>
      </c>
      <c r="J21" s="854"/>
      <c r="K21" s="854"/>
      <c r="L21" s="854"/>
      <c r="M21" s="855"/>
      <c r="N21" s="577">
        <v>210488875</v>
      </c>
      <c r="O21" s="578">
        <f>N21/N15*100</f>
        <v>2.2881114973930932</v>
      </c>
      <c r="P21" s="578">
        <f t="shared" si="10"/>
        <v>98.100196506822513</v>
      </c>
      <c r="Q21" s="578">
        <f t="shared" si="9"/>
        <v>2.2446418752378237</v>
      </c>
      <c r="R21" s="328">
        <v>15305000</v>
      </c>
      <c r="S21" s="328">
        <v>15305000</v>
      </c>
      <c r="T21" s="328">
        <v>15305000</v>
      </c>
      <c r="U21" s="328">
        <v>14325000</v>
      </c>
      <c r="V21" s="328">
        <v>28650000</v>
      </c>
      <c r="W21" s="328">
        <v>15355000</v>
      </c>
      <c r="X21" s="328">
        <v>30710000</v>
      </c>
      <c r="Y21" s="328">
        <v>15355000</v>
      </c>
      <c r="Z21" s="328">
        <v>15075000</v>
      </c>
      <c r="AA21" s="328">
        <v>15075000</v>
      </c>
      <c r="AB21" s="328">
        <v>16105000</v>
      </c>
      <c r="AC21" s="579">
        <v>9925000</v>
      </c>
      <c r="AD21" s="594">
        <f t="shared" si="11"/>
        <v>206490000</v>
      </c>
      <c r="AE21" s="580">
        <f t="shared" si="7"/>
        <v>98.100196506822513</v>
      </c>
      <c r="AF21" s="581">
        <f t="shared" si="1"/>
        <v>3998875</v>
      </c>
      <c r="AG21" s="578">
        <f t="shared" si="2"/>
        <v>1.8998034931774896</v>
      </c>
      <c r="AH21" s="575"/>
    </row>
    <row r="22" spans="1:34" s="39" customFormat="1" ht="18" customHeight="1" x14ac:dyDescent="0.35">
      <c r="A22" s="40"/>
      <c r="B22" s="54">
        <v>5</v>
      </c>
      <c r="C22" s="55">
        <v>1</v>
      </c>
      <c r="D22" s="55">
        <v>1</v>
      </c>
      <c r="E22" s="43"/>
      <c r="F22" s="97"/>
      <c r="G22" s="198"/>
      <c r="H22" s="198"/>
      <c r="I22" s="854" t="s">
        <v>57</v>
      </c>
      <c r="J22" s="854"/>
      <c r="K22" s="854"/>
      <c r="L22" s="854"/>
      <c r="M22" s="855"/>
      <c r="N22" s="577">
        <v>30908875</v>
      </c>
      <c r="O22" s="578">
        <f>N22/N15*100</f>
        <v>0.33599377762357246</v>
      </c>
      <c r="P22" s="578">
        <f t="shared" si="10"/>
        <v>74.816699087236273</v>
      </c>
      <c r="Q22" s="578">
        <f t="shared" si="9"/>
        <v>0.25137945355646601</v>
      </c>
      <c r="R22" s="328">
        <v>1480000</v>
      </c>
      <c r="S22" s="328">
        <v>2035000</v>
      </c>
      <c r="T22" s="328">
        <v>1850000</v>
      </c>
      <c r="U22" s="328">
        <v>1850000</v>
      </c>
      <c r="V22" s="328">
        <v>3885000</v>
      </c>
      <c r="W22" s="328">
        <v>2405000</v>
      </c>
      <c r="X22" s="328">
        <v>4995000</v>
      </c>
      <c r="Y22" s="328">
        <v>2035000</v>
      </c>
      <c r="Z22" s="328">
        <v>0</v>
      </c>
      <c r="AA22" s="328">
        <v>0</v>
      </c>
      <c r="AB22" s="328">
        <v>1480000</v>
      </c>
      <c r="AC22" s="579">
        <v>1110000</v>
      </c>
      <c r="AD22" s="594">
        <f t="shared" si="11"/>
        <v>23125000</v>
      </c>
      <c r="AE22" s="580">
        <f t="shared" si="7"/>
        <v>74.816699087236273</v>
      </c>
      <c r="AF22" s="581">
        <f t="shared" si="1"/>
        <v>7783875</v>
      </c>
      <c r="AG22" s="578">
        <f t="shared" si="2"/>
        <v>25.183300912763727</v>
      </c>
      <c r="AH22" s="575"/>
    </row>
    <row r="23" spans="1:34" s="39" customFormat="1" ht="18" customHeight="1" x14ac:dyDescent="0.35">
      <c r="A23" s="40"/>
      <c r="B23" s="54">
        <v>5</v>
      </c>
      <c r="C23" s="55">
        <v>1</v>
      </c>
      <c r="D23" s="55">
        <v>1</v>
      </c>
      <c r="E23" s="43"/>
      <c r="F23" s="97"/>
      <c r="G23" s="198"/>
      <c r="H23" s="198"/>
      <c r="I23" s="854" t="s">
        <v>59</v>
      </c>
      <c r="J23" s="854"/>
      <c r="K23" s="854"/>
      <c r="L23" s="854"/>
      <c r="M23" s="855"/>
      <c r="N23" s="577">
        <v>83324522</v>
      </c>
      <c r="O23" s="578">
        <f>N23/N15*100</f>
        <v>0.90577612143626951</v>
      </c>
      <c r="P23" s="578">
        <f t="shared" si="10"/>
        <v>97.690425394819542</v>
      </c>
      <c r="Q23" s="578">
        <f t="shared" si="9"/>
        <v>0.8848565461557889</v>
      </c>
      <c r="R23" s="328">
        <v>6590220</v>
      </c>
      <c r="S23" s="328">
        <v>7024740</v>
      </c>
      <c r="T23" s="328">
        <v>7024740</v>
      </c>
      <c r="U23" s="328">
        <v>6807480</v>
      </c>
      <c r="V23" s="328">
        <v>7024740</v>
      </c>
      <c r="W23" s="328">
        <v>8255880</v>
      </c>
      <c r="X23" s="328">
        <v>8617980</v>
      </c>
      <c r="Y23" s="328">
        <v>7676520</v>
      </c>
      <c r="Z23" s="328">
        <v>7459260</v>
      </c>
      <c r="AA23" s="328">
        <v>7459260</v>
      </c>
      <c r="AB23" s="328">
        <v>7459260</v>
      </c>
      <c r="AC23" s="579"/>
      <c r="AD23" s="594">
        <f>SUM(R23:AC23)</f>
        <v>81400080</v>
      </c>
      <c r="AE23" s="580">
        <f t="shared" si="7"/>
        <v>97.690425394819542</v>
      </c>
      <c r="AF23" s="581">
        <f>N23-AD23</f>
        <v>1924442</v>
      </c>
      <c r="AG23" s="578">
        <f t="shared" si="2"/>
        <v>2.3095746051804533</v>
      </c>
      <c r="AH23" s="575"/>
    </row>
    <row r="24" spans="1:34" s="39" customFormat="1" ht="18" customHeight="1" x14ac:dyDescent="0.35">
      <c r="A24" s="40"/>
      <c r="B24" s="54">
        <v>5</v>
      </c>
      <c r="C24" s="55">
        <v>1</v>
      </c>
      <c r="D24" s="55">
        <v>1</v>
      </c>
      <c r="E24" s="43"/>
      <c r="F24" s="97"/>
      <c r="G24" s="198"/>
      <c r="H24" s="198"/>
      <c r="I24" s="854" t="s">
        <v>61</v>
      </c>
      <c r="J24" s="854"/>
      <c r="K24" s="854"/>
      <c r="L24" s="854"/>
      <c r="M24" s="855"/>
      <c r="N24" s="577">
        <v>1814077</v>
      </c>
      <c r="O24" s="578">
        <f>N24/N15*100</f>
        <v>1.9719856647323383E-2</v>
      </c>
      <c r="P24" s="578">
        <f t="shared" si="10"/>
        <v>94.545435502462141</v>
      </c>
      <c r="Q24" s="578">
        <f t="shared" si="9"/>
        <v>1.864422434767312E-2</v>
      </c>
      <c r="R24" s="328">
        <v>115413</v>
      </c>
      <c r="S24" s="328">
        <v>115413</v>
      </c>
      <c r="T24" s="328">
        <v>132038</v>
      </c>
      <c r="U24" s="328">
        <v>99771</v>
      </c>
      <c r="V24" s="328">
        <v>296702</v>
      </c>
      <c r="W24" s="328">
        <v>116337</v>
      </c>
      <c r="X24" s="328">
        <v>222191</v>
      </c>
      <c r="Y24" s="328">
        <v>116337</v>
      </c>
      <c r="Z24" s="328">
        <v>122858</v>
      </c>
      <c r="AA24" s="328">
        <v>130917</v>
      </c>
      <c r="AB24" s="328">
        <v>130917</v>
      </c>
      <c r="AC24" s="579">
        <v>116233</v>
      </c>
      <c r="AD24" s="594">
        <f t="shared" si="11"/>
        <v>1715127</v>
      </c>
      <c r="AE24" s="580">
        <f t="shared" si="7"/>
        <v>94.545435502462141</v>
      </c>
      <c r="AF24" s="581">
        <f t="shared" si="1"/>
        <v>98950</v>
      </c>
      <c r="AG24" s="578">
        <f t="shared" si="2"/>
        <v>5.4545644975378664</v>
      </c>
      <c r="AH24" s="575"/>
    </row>
    <row r="25" spans="1:34" s="39" customFormat="1" ht="18" customHeight="1" x14ac:dyDescent="0.35">
      <c r="A25" s="40"/>
      <c r="B25" s="54">
        <v>5</v>
      </c>
      <c r="C25" s="55">
        <v>1</v>
      </c>
      <c r="D25" s="55">
        <v>1</v>
      </c>
      <c r="E25" s="43"/>
      <c r="F25" s="97"/>
      <c r="G25" s="198"/>
      <c r="H25" s="198"/>
      <c r="I25" s="854" t="s">
        <v>63</v>
      </c>
      <c r="J25" s="854"/>
      <c r="K25" s="854"/>
      <c r="L25" s="854"/>
      <c r="M25" s="855"/>
      <c r="N25" s="577">
        <v>23992</v>
      </c>
      <c r="O25" s="578">
        <f>N25/N15*100</f>
        <v>2.6080414485304791E-4</v>
      </c>
      <c r="P25" s="578">
        <f t="shared" si="10"/>
        <v>86.345448482827607</v>
      </c>
      <c r="Q25" s="578">
        <f t="shared" si="9"/>
        <v>2.2519250853516757E-4</v>
      </c>
      <c r="R25" s="328">
        <v>1328</v>
      </c>
      <c r="S25" s="328">
        <v>1486</v>
      </c>
      <c r="T25" s="328">
        <v>1405</v>
      </c>
      <c r="U25" s="328">
        <v>1385</v>
      </c>
      <c r="V25" s="328">
        <v>2863</v>
      </c>
      <c r="W25" s="328">
        <v>1642</v>
      </c>
      <c r="X25" s="328">
        <v>3311</v>
      </c>
      <c r="Y25" s="328">
        <v>1623</v>
      </c>
      <c r="Z25" s="328">
        <v>1570</v>
      </c>
      <c r="AA25" s="328">
        <v>1578</v>
      </c>
      <c r="AB25" s="328">
        <v>1626</v>
      </c>
      <c r="AC25" s="579">
        <v>899</v>
      </c>
      <c r="AD25" s="594">
        <f>SUM(R25:AC25)</f>
        <v>20716</v>
      </c>
      <c r="AE25" s="580">
        <f t="shared" si="7"/>
        <v>86.345448482827607</v>
      </c>
      <c r="AF25" s="581">
        <f t="shared" si="1"/>
        <v>3276</v>
      </c>
      <c r="AG25" s="578">
        <f t="shared" si="2"/>
        <v>13.654551517172392</v>
      </c>
      <c r="AH25" s="575"/>
    </row>
    <row r="26" spans="1:34" s="39" customFormat="1" ht="18" customHeight="1" x14ac:dyDescent="0.35">
      <c r="A26" s="40"/>
      <c r="B26" s="54">
        <v>5</v>
      </c>
      <c r="C26" s="55">
        <v>1</v>
      </c>
      <c r="D26" s="55">
        <v>1</v>
      </c>
      <c r="E26" s="43"/>
      <c r="F26" s="97"/>
      <c r="G26" s="198"/>
      <c r="H26" s="198"/>
      <c r="I26" s="854" t="s">
        <v>65</v>
      </c>
      <c r="J26" s="854"/>
      <c r="K26" s="854"/>
      <c r="L26" s="854"/>
      <c r="M26" s="855"/>
      <c r="N26" s="577">
        <v>44630999</v>
      </c>
      <c r="O26" s="578">
        <f>N26/N15*100</f>
        <v>0.4851596168778024</v>
      </c>
      <c r="P26" s="578">
        <f>AD26/N26*100</f>
        <v>95.732916487036292</v>
      </c>
      <c r="Q26" s="578">
        <f>O26*P26/100</f>
        <v>0.46445745085445184</v>
      </c>
      <c r="R26" s="328">
        <v>3105376</v>
      </c>
      <c r="S26" s="328">
        <v>3386584</v>
      </c>
      <c r="T26" s="328">
        <v>3331207</v>
      </c>
      <c r="U26" s="328">
        <v>3174463</v>
      </c>
      <c r="V26" s="328">
        <v>4077694</v>
      </c>
      <c r="W26" s="328">
        <v>3968516</v>
      </c>
      <c r="X26" s="328">
        <v>4082329</v>
      </c>
      <c r="Y26" s="328">
        <v>3757772</v>
      </c>
      <c r="Z26" s="328">
        <v>3755672</v>
      </c>
      <c r="AA26" s="328">
        <v>3760978</v>
      </c>
      <c r="AB26" s="328">
        <v>3785234</v>
      </c>
      <c r="AC26" s="579">
        <v>2540732</v>
      </c>
      <c r="AD26" s="594">
        <f t="shared" si="11"/>
        <v>42726557</v>
      </c>
      <c r="AE26" s="580">
        <f t="shared" si="7"/>
        <v>95.732916487036292</v>
      </c>
      <c r="AF26" s="581">
        <f t="shared" si="1"/>
        <v>1904442</v>
      </c>
      <c r="AG26" s="578">
        <f t="shared" si="2"/>
        <v>4.2670835129637137</v>
      </c>
      <c r="AH26" s="575"/>
    </row>
    <row r="27" spans="1:34" s="39" customFormat="1" ht="18" customHeight="1" x14ac:dyDescent="0.35">
      <c r="A27" s="40"/>
      <c r="B27" s="54">
        <v>5</v>
      </c>
      <c r="C27" s="55">
        <v>1</v>
      </c>
      <c r="D27" s="55">
        <v>1</v>
      </c>
      <c r="E27" s="43"/>
      <c r="F27" s="97"/>
      <c r="G27" s="198"/>
      <c r="H27" s="198"/>
      <c r="I27" s="854" t="s">
        <v>66</v>
      </c>
      <c r="J27" s="854"/>
      <c r="K27" s="854"/>
      <c r="L27" s="854"/>
      <c r="M27" s="855"/>
      <c r="N27" s="577">
        <v>12913772</v>
      </c>
      <c r="O27" s="578">
        <f>N27/N15*100</f>
        <v>0.14037867886325583</v>
      </c>
      <c r="P27" s="578">
        <f>AD27/N27*100</f>
        <v>95.855602840130672</v>
      </c>
      <c r="Q27" s="578">
        <f>O27*P27/100</f>
        <v>0.13456082888338497</v>
      </c>
      <c r="R27" s="328">
        <v>900156</v>
      </c>
      <c r="S27" s="328">
        <v>985016</v>
      </c>
      <c r="T27" s="328">
        <v>964561</v>
      </c>
      <c r="U27" s="328">
        <v>919777</v>
      </c>
      <c r="V27" s="328">
        <v>1183222</v>
      </c>
      <c r="W27" s="328">
        <v>1143964</v>
      </c>
      <c r="X27" s="328">
        <v>1175377</v>
      </c>
      <c r="Y27" s="328">
        <v>1087113</v>
      </c>
      <c r="Z27" s="328">
        <v>1091219</v>
      </c>
      <c r="AA27" s="328">
        <v>1092763</v>
      </c>
      <c r="AB27" s="328">
        <v>1099746</v>
      </c>
      <c r="AC27" s="579">
        <v>735660</v>
      </c>
      <c r="AD27" s="594">
        <f>SUM(R27:AC27)</f>
        <v>12378574</v>
      </c>
      <c r="AE27" s="580">
        <f t="shared" si="7"/>
        <v>95.855602840130672</v>
      </c>
      <c r="AF27" s="581">
        <f t="shared" si="1"/>
        <v>535198</v>
      </c>
      <c r="AG27" s="578">
        <f t="shared" si="2"/>
        <v>4.1443971598693237</v>
      </c>
      <c r="AH27" s="575"/>
    </row>
    <row r="28" spans="1:34" s="39" customFormat="1" ht="25" customHeight="1" x14ac:dyDescent="0.35">
      <c r="A28" s="655"/>
      <c r="B28" s="656">
        <v>5</v>
      </c>
      <c r="C28" s="657">
        <v>1</v>
      </c>
      <c r="D28" s="657">
        <v>1</v>
      </c>
      <c r="E28" s="658"/>
      <c r="F28" s="659"/>
      <c r="G28" s="198"/>
      <c r="H28" s="850" t="s">
        <v>67</v>
      </c>
      <c r="I28" s="850"/>
      <c r="J28" s="850"/>
      <c r="K28" s="850"/>
      <c r="L28" s="850"/>
      <c r="M28" s="851"/>
      <c r="N28" s="569">
        <f>SUM(N29:N30)</f>
        <v>2898750000</v>
      </c>
      <c r="O28" s="570">
        <f>N28/N15*100</f>
        <v>31.510754205267283</v>
      </c>
      <c r="P28" s="570">
        <f>SUM(P29:P30)</f>
        <v>167.37252306852307</v>
      </c>
      <c r="Q28" s="570">
        <f>O28*P28/100</f>
        <v>52.740344351276583</v>
      </c>
      <c r="R28" s="571">
        <f>SUM(R29:R30)</f>
        <v>131400000</v>
      </c>
      <c r="S28" s="571">
        <f>SUM(S29:S30)</f>
        <v>161334000</v>
      </c>
      <c r="T28" s="571">
        <f>SUM(T29:T30)</f>
        <v>160134000</v>
      </c>
      <c r="U28" s="571">
        <f>SUM(U29:U30)</f>
        <v>160134000</v>
      </c>
      <c r="V28" s="571">
        <f>SUM(V29:V30)</f>
        <v>303020000</v>
      </c>
      <c r="W28" s="571">
        <f t="shared" ref="W28:AC28" si="12">SUM(W29:W30)</f>
        <v>178418000</v>
      </c>
      <c r="X28" s="571">
        <f>SUM(X29:X30)</f>
        <v>358876000</v>
      </c>
      <c r="Y28" s="571">
        <f t="shared" ref="Y28" si="13">SUM(Y29:Y30)</f>
        <v>174338000</v>
      </c>
      <c r="Z28" s="571">
        <f>SUM(Z29:Z30)</f>
        <v>172018000</v>
      </c>
      <c r="AA28" s="571">
        <f t="shared" si="12"/>
        <v>177178000</v>
      </c>
      <c r="AB28" s="571">
        <f t="shared" si="12"/>
        <v>169978000</v>
      </c>
      <c r="AC28" s="571">
        <f t="shared" si="12"/>
        <v>172158000</v>
      </c>
      <c r="AD28" s="572">
        <f>SUM(AD29:AD30)</f>
        <v>2318986000</v>
      </c>
      <c r="AE28" s="573">
        <f>AD28/N28*100</f>
        <v>79.999517033203972</v>
      </c>
      <c r="AF28" s="574">
        <f>SUM(AF29:AF30)</f>
        <v>579764000</v>
      </c>
      <c r="AG28" s="578">
        <f t="shared" si="2"/>
        <v>20.000482966796032</v>
      </c>
      <c r="AH28" s="575"/>
    </row>
    <row r="29" spans="1:34" s="39" customFormat="1" ht="18" customHeight="1" x14ac:dyDescent="0.35">
      <c r="A29" s="655"/>
      <c r="B29" s="320">
        <v>5</v>
      </c>
      <c r="C29" s="322">
        <v>1</v>
      </c>
      <c r="D29" s="322">
        <v>1</v>
      </c>
      <c r="E29" s="658"/>
      <c r="F29" s="659"/>
      <c r="G29" s="198"/>
      <c r="H29" s="198"/>
      <c r="I29" s="854" t="s">
        <v>68</v>
      </c>
      <c r="J29" s="854"/>
      <c r="K29" s="854"/>
      <c r="L29" s="854"/>
      <c r="M29" s="855"/>
      <c r="N29" s="577">
        <v>2775000000</v>
      </c>
      <c r="O29" s="578">
        <f>N29/N15*100</f>
        <v>30.165534426775924</v>
      </c>
      <c r="P29" s="578">
        <f t="shared" si="10"/>
        <v>79.655351351351356</v>
      </c>
      <c r="Q29" s="578">
        <f t="shared" si="9"/>
        <v>24.028462434661215</v>
      </c>
      <c r="R29" s="328">
        <v>124600000</v>
      </c>
      <c r="S29" s="328">
        <v>153084000</v>
      </c>
      <c r="T29" s="328">
        <v>151884000</v>
      </c>
      <c r="U29" s="328">
        <v>151884000</v>
      </c>
      <c r="V29" s="328">
        <v>286520000</v>
      </c>
      <c r="W29" s="328">
        <v>170168000</v>
      </c>
      <c r="X29" s="328">
        <v>342376000</v>
      </c>
      <c r="Y29" s="328">
        <v>166088000</v>
      </c>
      <c r="Z29" s="328">
        <v>163768000</v>
      </c>
      <c r="AA29" s="328">
        <v>168928000</v>
      </c>
      <c r="AB29" s="328">
        <v>161728000</v>
      </c>
      <c r="AC29" s="579">
        <v>169408000</v>
      </c>
      <c r="AD29" s="594">
        <f>SUM(R29:AC29)</f>
        <v>2210436000</v>
      </c>
      <c r="AE29" s="580">
        <f>AD29/N29*100</f>
        <v>79.655351351351356</v>
      </c>
      <c r="AF29" s="581">
        <f t="shared" si="1"/>
        <v>564564000</v>
      </c>
      <c r="AG29" s="578">
        <f t="shared" si="2"/>
        <v>20.344648648648651</v>
      </c>
      <c r="AH29" s="575"/>
    </row>
    <row r="30" spans="1:34" s="39" customFormat="1" ht="18" customHeight="1" x14ac:dyDescent="0.35">
      <c r="A30" s="655"/>
      <c r="B30" s="320">
        <v>5</v>
      </c>
      <c r="C30" s="322">
        <v>1</v>
      </c>
      <c r="D30" s="322">
        <v>1</v>
      </c>
      <c r="E30" s="658"/>
      <c r="F30" s="659"/>
      <c r="G30" s="198"/>
      <c r="H30" s="198"/>
      <c r="I30" s="854" t="s">
        <v>69</v>
      </c>
      <c r="J30" s="854"/>
      <c r="K30" s="854"/>
      <c r="L30" s="854"/>
      <c r="M30" s="855"/>
      <c r="N30" s="577">
        <v>123750000</v>
      </c>
      <c r="O30" s="578">
        <f>N30/N15*100</f>
        <v>1.3452197784913587</v>
      </c>
      <c r="P30" s="578">
        <f t="shared" si="10"/>
        <v>87.717171717171709</v>
      </c>
      <c r="Q30" s="578">
        <f t="shared" si="9"/>
        <v>1.1799887430726219</v>
      </c>
      <c r="R30" s="328">
        <v>6800000</v>
      </c>
      <c r="S30" s="328">
        <v>8250000</v>
      </c>
      <c r="T30" s="328">
        <v>8250000</v>
      </c>
      <c r="U30" s="328">
        <v>8250000</v>
      </c>
      <c r="V30" s="328">
        <v>16500000</v>
      </c>
      <c r="W30" s="328">
        <v>8250000</v>
      </c>
      <c r="X30" s="328">
        <v>16500000</v>
      </c>
      <c r="Y30" s="328">
        <v>8250000</v>
      </c>
      <c r="Z30" s="328">
        <v>8250000</v>
      </c>
      <c r="AA30" s="328">
        <v>8250000</v>
      </c>
      <c r="AB30" s="328">
        <v>8250000</v>
      </c>
      <c r="AC30" s="579">
        <v>2750000</v>
      </c>
      <c r="AD30" s="594">
        <f>SUM(R30:AC30)</f>
        <v>108550000</v>
      </c>
      <c r="AE30" s="580">
        <f>AD30/N30*100</f>
        <v>87.717171717171709</v>
      </c>
      <c r="AF30" s="581">
        <f t="shared" si="1"/>
        <v>15200000</v>
      </c>
      <c r="AG30" s="578">
        <f t="shared" si="2"/>
        <v>12.282828282828282</v>
      </c>
      <c r="AH30" s="575"/>
    </row>
    <row r="31" spans="1:34" s="39" customFormat="1" ht="24.75" customHeight="1" x14ac:dyDescent="0.35">
      <c r="A31" s="655"/>
      <c r="B31" s="656">
        <v>5</v>
      </c>
      <c r="C31" s="657">
        <v>1</v>
      </c>
      <c r="D31" s="657">
        <v>1</v>
      </c>
      <c r="E31" s="658"/>
      <c r="F31" s="659"/>
      <c r="G31" s="198"/>
      <c r="H31" s="850" t="s">
        <v>70</v>
      </c>
      <c r="I31" s="850"/>
      <c r="J31" s="850"/>
      <c r="K31" s="850"/>
      <c r="L31" s="850"/>
      <c r="M31" s="851"/>
      <c r="N31" s="569">
        <f>SUM(N32:N32)</f>
        <v>200000000</v>
      </c>
      <c r="O31" s="570">
        <f>N31/N15*100</f>
        <v>2.1740925712991657</v>
      </c>
      <c r="P31" s="570">
        <f>SUM(P32)</f>
        <v>83.149456000000001</v>
      </c>
      <c r="Q31" s="570">
        <f>O31*P31/100</f>
        <v>1.8077461459716684</v>
      </c>
      <c r="R31" s="571">
        <f>SUM(R32:R32)</f>
        <v>0</v>
      </c>
      <c r="S31" s="571">
        <f t="shared" ref="S31:AD31" si="14">SUM(S32:S32)</f>
        <v>0</v>
      </c>
      <c r="T31" s="571">
        <f t="shared" si="14"/>
        <v>0</v>
      </c>
      <c r="U31" s="571">
        <f t="shared" si="14"/>
        <v>0</v>
      </c>
      <c r="V31" s="571">
        <f t="shared" si="14"/>
        <v>0</v>
      </c>
      <c r="W31" s="571">
        <f t="shared" si="14"/>
        <v>0</v>
      </c>
      <c r="X31" s="571">
        <f t="shared" si="14"/>
        <v>0</v>
      </c>
      <c r="Y31" s="571">
        <f t="shared" si="14"/>
        <v>0</v>
      </c>
      <c r="Z31" s="571">
        <f t="shared" si="14"/>
        <v>0</v>
      </c>
      <c r="AA31" s="571">
        <f t="shared" si="14"/>
        <v>166298912</v>
      </c>
      <c r="AB31" s="571">
        <f t="shared" si="14"/>
        <v>0</v>
      </c>
      <c r="AC31" s="571">
        <f t="shared" si="14"/>
        <v>0</v>
      </c>
      <c r="AD31" s="572">
        <f t="shared" si="14"/>
        <v>166298912</v>
      </c>
      <c r="AE31" s="573">
        <f>SUM(AE32)</f>
        <v>83.149456000000001</v>
      </c>
      <c r="AF31" s="574">
        <f>SUM(AF32:AF32)</f>
        <v>33701088</v>
      </c>
      <c r="AG31" s="578">
        <f t="shared" si="2"/>
        <v>16.850543999999999</v>
      </c>
      <c r="AH31" s="575"/>
    </row>
    <row r="32" spans="1:34" s="39" customFormat="1" ht="18" customHeight="1" thickBot="1" x14ac:dyDescent="0.4">
      <c r="A32" s="660"/>
      <c r="B32" s="646">
        <v>5</v>
      </c>
      <c r="C32" s="647">
        <v>1</v>
      </c>
      <c r="D32" s="647">
        <v>1</v>
      </c>
      <c r="E32" s="661"/>
      <c r="F32" s="662"/>
      <c r="G32" s="595"/>
      <c r="H32" s="595"/>
      <c r="I32" s="858" t="s">
        <v>71</v>
      </c>
      <c r="J32" s="858"/>
      <c r="K32" s="858"/>
      <c r="L32" s="858"/>
      <c r="M32" s="859"/>
      <c r="N32" s="596">
        <v>200000000</v>
      </c>
      <c r="O32" s="597">
        <f>N32/N15*100</f>
        <v>2.1740925712991657</v>
      </c>
      <c r="P32" s="597">
        <f>AD32/N32*100</f>
        <v>83.149456000000001</v>
      </c>
      <c r="Q32" s="597">
        <f t="shared" si="9"/>
        <v>1.8077461459716684</v>
      </c>
      <c r="R32" s="598">
        <v>0</v>
      </c>
      <c r="S32" s="598">
        <v>0</v>
      </c>
      <c r="T32" s="598">
        <v>0</v>
      </c>
      <c r="U32" s="598">
        <v>0</v>
      </c>
      <c r="V32" s="598">
        <v>0</v>
      </c>
      <c r="W32" s="598">
        <v>0</v>
      </c>
      <c r="X32" s="598">
        <v>0</v>
      </c>
      <c r="Y32" s="598">
        <v>0</v>
      </c>
      <c r="Z32" s="598">
        <v>0</v>
      </c>
      <c r="AA32" s="599">
        <v>166298912</v>
      </c>
      <c r="AB32" s="599">
        <v>0</v>
      </c>
      <c r="AC32" s="599"/>
      <c r="AD32" s="600">
        <f>SUM(R32:AC32)</f>
        <v>166298912</v>
      </c>
      <c r="AE32" s="601">
        <f t="shared" si="7"/>
        <v>83.149456000000001</v>
      </c>
      <c r="AF32" s="602">
        <f t="shared" si="1"/>
        <v>33701088</v>
      </c>
      <c r="AG32" s="597">
        <f t="shared" si="2"/>
        <v>16.850543999999999</v>
      </c>
      <c r="AH32" s="603"/>
    </row>
    <row r="33" spans="1:34" s="455" customFormat="1" ht="22.5" customHeight="1" x14ac:dyDescent="0.35">
      <c r="A33" s="650" t="s">
        <v>107</v>
      </c>
      <c r="B33" s="651">
        <v>5</v>
      </c>
      <c r="C33" s="652">
        <v>2</v>
      </c>
      <c r="D33" s="653"/>
      <c r="E33" s="652"/>
      <c r="F33" s="663"/>
      <c r="G33" s="604"/>
      <c r="H33" s="605" t="s">
        <v>3</v>
      </c>
      <c r="I33" s="604"/>
      <c r="J33" s="604"/>
      <c r="K33" s="604"/>
      <c r="L33" s="604"/>
      <c r="M33" s="606"/>
      <c r="N33" s="607">
        <f>N34+N43+N46+N52+N58+N65+N69</f>
        <v>3979000000</v>
      </c>
      <c r="O33" s="608">
        <f>N33/N15*100</f>
        <v>43.253571705996904</v>
      </c>
      <c r="P33" s="609">
        <f>AD33/N33*100</f>
        <v>95.152578964563958</v>
      </c>
      <c r="Q33" s="609">
        <f>O33*P33/100</f>
        <v>41.156888972543001</v>
      </c>
      <c r="R33" s="607">
        <f t="shared" ref="R33:AD33" si="15">R34+R43+R46+R52+R58+R65+R69</f>
        <v>0</v>
      </c>
      <c r="S33" s="607">
        <f t="shared" si="15"/>
        <v>29768000</v>
      </c>
      <c r="T33" s="607">
        <f t="shared" si="15"/>
        <v>141756800</v>
      </c>
      <c r="U33" s="607">
        <f t="shared" si="15"/>
        <v>337372430</v>
      </c>
      <c r="V33" s="607">
        <f t="shared" si="15"/>
        <v>164615700</v>
      </c>
      <c r="W33" s="607">
        <f t="shared" si="15"/>
        <v>78304000</v>
      </c>
      <c r="X33" s="607">
        <f t="shared" si="15"/>
        <v>120920000</v>
      </c>
      <c r="Y33" s="607">
        <f t="shared" si="15"/>
        <v>697329090</v>
      </c>
      <c r="Z33" s="607">
        <f t="shared" si="15"/>
        <v>741747639</v>
      </c>
      <c r="AA33" s="607">
        <f t="shared" si="15"/>
        <v>300683378</v>
      </c>
      <c r="AB33" s="607">
        <f t="shared" si="15"/>
        <v>109670045</v>
      </c>
      <c r="AC33" s="607">
        <f t="shared" si="15"/>
        <v>1063954035</v>
      </c>
      <c r="AD33" s="607">
        <f t="shared" si="15"/>
        <v>3786121117</v>
      </c>
      <c r="AE33" s="677">
        <f>AD33/N33*100</f>
        <v>95.152578964563958</v>
      </c>
      <c r="AF33" s="678">
        <f>N33-AD33</f>
        <v>192878883</v>
      </c>
      <c r="AG33" s="610">
        <f>AF33/N33*100</f>
        <v>4.8474210354360387</v>
      </c>
      <c r="AH33" s="611"/>
    </row>
    <row r="34" spans="1:34" s="85" customFormat="1" ht="32.25" customHeight="1" x14ac:dyDescent="0.35">
      <c r="A34" s="553" t="s">
        <v>18</v>
      </c>
      <c r="B34" s="639">
        <v>12</v>
      </c>
      <c r="C34" s="640">
        <v>12</v>
      </c>
      <c r="D34" s="640" t="s">
        <v>44</v>
      </c>
      <c r="E34" s="640"/>
      <c r="F34" s="310"/>
      <c r="G34" s="612"/>
      <c r="H34" s="860" t="s">
        <v>181</v>
      </c>
      <c r="I34" s="860"/>
      <c r="J34" s="860"/>
      <c r="K34" s="860"/>
      <c r="L34" s="860"/>
      <c r="M34" s="861"/>
      <c r="N34" s="613">
        <f>SUM(N35:N42)</f>
        <v>1963290000</v>
      </c>
      <c r="O34" s="614">
        <f>N34/N15*100</f>
        <v>21.341871021529695</v>
      </c>
      <c r="P34" s="614">
        <f>AD34/N34*100</f>
        <v>97.266795684794403</v>
      </c>
      <c r="Q34" s="614">
        <f>O34*P34/100</f>
        <v>20.758554081823632</v>
      </c>
      <c r="R34" s="615">
        <f t="shared" ref="R34:AC34" si="16">SUM(R35:R42)</f>
        <v>0</v>
      </c>
      <c r="S34" s="615">
        <f t="shared" si="16"/>
        <v>13500000</v>
      </c>
      <c r="T34" s="615">
        <f t="shared" si="16"/>
        <v>43398800</v>
      </c>
      <c r="U34" s="615">
        <f t="shared" si="16"/>
        <v>198562430</v>
      </c>
      <c r="V34" s="615">
        <f t="shared" si="16"/>
        <v>35335000</v>
      </c>
      <c r="W34" s="615">
        <f t="shared" si="16"/>
        <v>57170000</v>
      </c>
      <c r="X34" s="615">
        <f t="shared" si="16"/>
        <v>35335000</v>
      </c>
      <c r="Y34" s="615">
        <f t="shared" si="16"/>
        <v>344043162</v>
      </c>
      <c r="Z34" s="615">
        <f t="shared" si="16"/>
        <v>479243023</v>
      </c>
      <c r="AA34" s="615">
        <f t="shared" si="16"/>
        <v>114847378</v>
      </c>
      <c r="AB34" s="615">
        <f t="shared" si="16"/>
        <v>70351045</v>
      </c>
      <c r="AC34" s="615">
        <f t="shared" si="16"/>
        <v>517843435</v>
      </c>
      <c r="AD34" s="616">
        <f>SUM(AD35:AD42)</f>
        <v>1909629273</v>
      </c>
      <c r="AE34" s="552">
        <f>AD34/N34*100</f>
        <v>97.266795684794403</v>
      </c>
      <c r="AF34" s="617">
        <f>N34-AD34</f>
        <v>53660727</v>
      </c>
      <c r="AG34" s="614">
        <f>AF34/N34*100</f>
        <v>2.7332043152055987</v>
      </c>
      <c r="AH34" s="586"/>
    </row>
    <row r="35" spans="1:34" s="470" customFormat="1" ht="18" customHeight="1" x14ac:dyDescent="0.35">
      <c r="A35" s="644">
        <v>1</v>
      </c>
      <c r="B35" s="320">
        <v>12</v>
      </c>
      <c r="C35" s="321">
        <v>12</v>
      </c>
      <c r="D35" s="321" t="s">
        <v>44</v>
      </c>
      <c r="E35" s="321" t="s">
        <v>73</v>
      </c>
      <c r="F35" s="323"/>
      <c r="G35" s="576"/>
      <c r="H35" s="322" t="s">
        <v>74</v>
      </c>
      <c r="I35" s="854" t="s">
        <v>191</v>
      </c>
      <c r="J35" s="854"/>
      <c r="K35" s="854"/>
      <c r="L35" s="854"/>
      <c r="M35" s="855"/>
      <c r="N35" s="577">
        <v>863410000</v>
      </c>
      <c r="O35" s="578">
        <f>N35/N15*100</f>
        <v>9.3856663349270626</v>
      </c>
      <c r="P35" s="578">
        <f t="shared" ref="P35:P42" si="17">AD35/N35*100</f>
        <v>98.060570644305727</v>
      </c>
      <c r="Q35" s="578">
        <f>O35*P35/100</f>
        <v>9.2036379667999721</v>
      </c>
      <c r="R35" s="328">
        <v>0</v>
      </c>
      <c r="S35" s="328">
        <v>11000000</v>
      </c>
      <c r="T35" s="328">
        <v>11000000</v>
      </c>
      <c r="U35" s="328">
        <v>123249000</v>
      </c>
      <c r="V35" s="579">
        <v>32835000</v>
      </c>
      <c r="W35" s="579">
        <v>54670000</v>
      </c>
      <c r="X35" s="579">
        <v>32835000</v>
      </c>
      <c r="Y35" s="579">
        <f>81065021+23171401+9000000+2000000+14550740+21832000+49015000</f>
        <v>200634162</v>
      </c>
      <c r="Z35" s="579">
        <f>52284816+31335000</f>
        <v>83619816</v>
      </c>
      <c r="AA35" s="579">
        <v>70047378</v>
      </c>
      <c r="AB35" s="579">
        <v>54088570</v>
      </c>
      <c r="AC35" s="579">
        <v>172685847</v>
      </c>
      <c r="AD35" s="579">
        <f>SUM(R35:AC35)</f>
        <v>846664773</v>
      </c>
      <c r="AE35" s="580">
        <f t="shared" ref="AE35:AE42" si="18">AD35/N35*100</f>
        <v>98.060570644305727</v>
      </c>
      <c r="AF35" s="581">
        <f>N35-AD35</f>
        <v>16745227</v>
      </c>
      <c r="AG35" s="578">
        <f>AF35/N35*100</f>
        <v>1.9394293556942819</v>
      </c>
      <c r="AH35" s="582"/>
    </row>
    <row r="36" spans="1:34" s="470" customFormat="1" ht="18" customHeight="1" x14ac:dyDescent="0.35">
      <c r="A36" s="469">
        <v>2</v>
      </c>
      <c r="B36" s="54">
        <v>12</v>
      </c>
      <c r="C36" s="44">
        <v>12</v>
      </c>
      <c r="D36" s="44" t="s">
        <v>44</v>
      </c>
      <c r="E36" s="44" t="s">
        <v>76</v>
      </c>
      <c r="F36" s="56"/>
      <c r="G36" s="576"/>
      <c r="H36" s="322" t="s">
        <v>74</v>
      </c>
      <c r="I36" s="854" t="s">
        <v>192</v>
      </c>
      <c r="J36" s="854"/>
      <c r="K36" s="854"/>
      <c r="L36" s="854"/>
      <c r="M36" s="855"/>
      <c r="N36" s="577">
        <v>250000000</v>
      </c>
      <c r="O36" s="578">
        <f>N36/N15*100</f>
        <v>2.7176157141239572</v>
      </c>
      <c r="P36" s="578">
        <f>AD36/N36*100</f>
        <v>98.091520000000003</v>
      </c>
      <c r="Q36" s="578">
        <f t="shared" ref="Q36:Q42" si="19">O36*P36/100</f>
        <v>2.6657505617430446</v>
      </c>
      <c r="R36" s="328">
        <v>0</v>
      </c>
      <c r="S36" s="328">
        <v>0</v>
      </c>
      <c r="T36" s="328">
        <v>29898800</v>
      </c>
      <c r="U36" s="328">
        <v>0</v>
      </c>
      <c r="V36" s="328">
        <v>0</v>
      </c>
      <c r="W36" s="579">
        <v>0</v>
      </c>
      <c r="X36" s="579">
        <v>0</v>
      </c>
      <c r="Y36" s="579">
        <f>29700000</f>
        <v>29700000</v>
      </c>
      <c r="Z36" s="579">
        <v>138230000</v>
      </c>
      <c r="AA36" s="579"/>
      <c r="AB36" s="579"/>
      <c r="AC36" s="579">
        <v>47400000</v>
      </c>
      <c r="AD36" s="579">
        <f>SUM(R36:AC36)</f>
        <v>245228800</v>
      </c>
      <c r="AE36" s="580">
        <f t="shared" si="18"/>
        <v>98.091520000000003</v>
      </c>
      <c r="AF36" s="581">
        <f t="shared" ref="AF36:AF42" si="20">N36-AD36</f>
        <v>4771200</v>
      </c>
      <c r="AG36" s="578">
        <f t="shared" ref="AG36:AG42" si="21">AF36/N36*100</f>
        <v>1.90848</v>
      </c>
      <c r="AH36" s="582"/>
    </row>
    <row r="37" spans="1:34" s="470" customFormat="1" ht="18" customHeight="1" x14ac:dyDescent="0.35">
      <c r="A37" s="469">
        <v>3</v>
      </c>
      <c r="B37" s="54">
        <v>12</v>
      </c>
      <c r="C37" s="44">
        <v>12</v>
      </c>
      <c r="D37" s="44" t="s">
        <v>44</v>
      </c>
      <c r="E37" s="44" t="s">
        <v>106</v>
      </c>
      <c r="F37" s="56"/>
      <c r="G37" s="576"/>
      <c r="H37" s="322" t="s">
        <v>74</v>
      </c>
      <c r="I37" s="618" t="s">
        <v>193</v>
      </c>
      <c r="J37" s="619"/>
      <c r="K37" s="619"/>
      <c r="L37" s="619"/>
      <c r="M37" s="620"/>
      <c r="N37" s="577">
        <v>250000000</v>
      </c>
      <c r="O37" s="578">
        <f>N37/N15*100</f>
        <v>2.7176157141239572</v>
      </c>
      <c r="P37" s="578">
        <f>AD37/N37*100</f>
        <v>95.187280000000001</v>
      </c>
      <c r="Q37" s="578">
        <f>O37*P37/100</f>
        <v>2.5868244791271708</v>
      </c>
      <c r="R37" s="328">
        <v>0</v>
      </c>
      <c r="S37" s="328">
        <v>0</v>
      </c>
      <c r="T37" s="328">
        <v>0</v>
      </c>
      <c r="U37" s="328">
        <v>28250000</v>
      </c>
      <c r="V37" s="579">
        <v>0</v>
      </c>
      <c r="W37" s="579">
        <v>0</v>
      </c>
      <c r="X37" s="579">
        <v>0</v>
      </c>
      <c r="Y37" s="579">
        <f>50023800+25000000+21402200</f>
        <v>96426000</v>
      </c>
      <c r="Z37" s="579">
        <v>25000000</v>
      </c>
      <c r="AA37" s="579">
        <v>16600000</v>
      </c>
      <c r="AB37" s="579"/>
      <c r="AC37" s="579">
        <v>71692200</v>
      </c>
      <c r="AD37" s="579">
        <f>SUM(R37:AC37)</f>
        <v>237968200</v>
      </c>
      <c r="AE37" s="580">
        <f t="shared" si="18"/>
        <v>95.187280000000001</v>
      </c>
      <c r="AF37" s="581">
        <f t="shared" si="20"/>
        <v>12031800</v>
      </c>
      <c r="AG37" s="578">
        <f t="shared" si="21"/>
        <v>4.8127200000000006</v>
      </c>
      <c r="AH37" s="582"/>
    </row>
    <row r="38" spans="1:34" s="470" customFormat="1" ht="18" customHeight="1" x14ac:dyDescent="0.35">
      <c r="A38" s="469">
        <v>4</v>
      </c>
      <c r="B38" s="54">
        <v>12</v>
      </c>
      <c r="C38" s="44">
        <v>12</v>
      </c>
      <c r="D38" s="44" t="s">
        <v>44</v>
      </c>
      <c r="E38" s="44" t="s">
        <v>114</v>
      </c>
      <c r="F38" s="56"/>
      <c r="G38" s="576"/>
      <c r="H38" s="322" t="s">
        <v>74</v>
      </c>
      <c r="I38" s="862" t="s">
        <v>194</v>
      </c>
      <c r="J38" s="854"/>
      <c r="K38" s="854"/>
      <c r="L38" s="854"/>
      <c r="M38" s="855"/>
      <c r="N38" s="577">
        <v>264880000</v>
      </c>
      <c r="O38" s="578">
        <f>N38/N15*100</f>
        <v>2.879368201428615</v>
      </c>
      <c r="P38" s="578">
        <f t="shared" si="17"/>
        <v>93.041565992147383</v>
      </c>
      <c r="Q38" s="578">
        <f t="shared" si="19"/>
        <v>2.6790092652891122</v>
      </c>
      <c r="R38" s="328">
        <v>0</v>
      </c>
      <c r="S38" s="328">
        <v>0</v>
      </c>
      <c r="T38" s="328">
        <v>0</v>
      </c>
      <c r="U38" s="328">
        <v>0</v>
      </c>
      <c r="V38" s="328">
        <v>0</v>
      </c>
      <c r="W38" s="579">
        <v>0</v>
      </c>
      <c r="X38" s="579">
        <v>0</v>
      </c>
      <c r="Y38" s="579">
        <f>0</f>
        <v>0</v>
      </c>
      <c r="Z38" s="579">
        <v>87583500</v>
      </c>
      <c r="AA38" s="579"/>
      <c r="AB38" s="579"/>
      <c r="AC38" s="579">
        <v>158865000</v>
      </c>
      <c r="AD38" s="579">
        <f t="shared" ref="AD38:AD42" si="22">SUM(R38:AC38)</f>
        <v>246448500</v>
      </c>
      <c r="AE38" s="580">
        <f t="shared" si="18"/>
        <v>93.041565992147383</v>
      </c>
      <c r="AF38" s="581">
        <f>N38-AD38</f>
        <v>18431500</v>
      </c>
      <c r="AG38" s="578">
        <f t="shared" si="21"/>
        <v>6.9584340078526123</v>
      </c>
      <c r="AH38" s="582"/>
    </row>
    <row r="39" spans="1:34" s="470" customFormat="1" ht="18" customHeight="1" x14ac:dyDescent="0.35">
      <c r="A39" s="469">
        <v>5</v>
      </c>
      <c r="B39" s="54">
        <v>12</v>
      </c>
      <c r="C39" s="44">
        <v>12</v>
      </c>
      <c r="D39" s="44" t="s">
        <v>44</v>
      </c>
      <c r="E39" s="44" t="s">
        <v>80</v>
      </c>
      <c r="F39" s="56"/>
      <c r="G39" s="576"/>
      <c r="H39" s="322" t="s">
        <v>74</v>
      </c>
      <c r="I39" s="854" t="s">
        <v>195</v>
      </c>
      <c r="J39" s="854"/>
      <c r="K39" s="854"/>
      <c r="L39" s="854"/>
      <c r="M39" s="855"/>
      <c r="N39" s="577">
        <v>20000000</v>
      </c>
      <c r="O39" s="578">
        <f>N39/N15*100</f>
        <v>0.21740925712991654</v>
      </c>
      <c r="P39" s="578">
        <f t="shared" si="17"/>
        <v>91.75</v>
      </c>
      <c r="Q39" s="578">
        <f>O39*P39/100</f>
        <v>0.19947299341669844</v>
      </c>
      <c r="R39" s="328">
        <v>0</v>
      </c>
      <c r="S39" s="328">
        <v>0</v>
      </c>
      <c r="T39" s="328">
        <v>0</v>
      </c>
      <c r="U39" s="328">
        <v>8850000</v>
      </c>
      <c r="V39" s="579">
        <v>0</v>
      </c>
      <c r="W39" s="579">
        <v>0</v>
      </c>
      <c r="X39" s="579">
        <v>0</v>
      </c>
      <c r="Y39" s="579">
        <f>0</f>
        <v>0</v>
      </c>
      <c r="Z39" s="579">
        <v>0</v>
      </c>
      <c r="AA39" s="579"/>
      <c r="AB39" s="579"/>
      <c r="AC39" s="579">
        <v>9500000</v>
      </c>
      <c r="AD39" s="579">
        <f t="shared" si="22"/>
        <v>18350000</v>
      </c>
      <c r="AE39" s="580">
        <f t="shared" si="18"/>
        <v>91.75</v>
      </c>
      <c r="AF39" s="581">
        <f t="shared" si="20"/>
        <v>1650000</v>
      </c>
      <c r="AG39" s="578">
        <f t="shared" si="21"/>
        <v>8.25</v>
      </c>
      <c r="AH39" s="582"/>
    </row>
    <row r="40" spans="1:34" s="470" customFormat="1" ht="18" customHeight="1" x14ac:dyDescent="0.35">
      <c r="A40" s="469">
        <v>6</v>
      </c>
      <c r="B40" s="54">
        <v>12</v>
      </c>
      <c r="C40" s="44">
        <v>12</v>
      </c>
      <c r="D40" s="44" t="s">
        <v>44</v>
      </c>
      <c r="E40" s="44" t="s">
        <v>82</v>
      </c>
      <c r="F40" s="56"/>
      <c r="G40" s="576"/>
      <c r="H40" s="322" t="s">
        <v>74</v>
      </c>
      <c r="I40" s="854" t="s">
        <v>123</v>
      </c>
      <c r="J40" s="854"/>
      <c r="K40" s="854"/>
      <c r="L40" s="854"/>
      <c r="M40" s="855"/>
      <c r="N40" s="577">
        <v>45000000</v>
      </c>
      <c r="O40" s="578">
        <f>N40/N15*100</f>
        <v>0.48917082854231225</v>
      </c>
      <c r="P40" s="578">
        <f t="shared" si="17"/>
        <v>100</v>
      </c>
      <c r="Q40" s="578">
        <f t="shared" si="19"/>
        <v>0.48917082854231225</v>
      </c>
      <c r="R40" s="328">
        <v>0</v>
      </c>
      <c r="S40" s="328">
        <v>2500000</v>
      </c>
      <c r="T40" s="328">
        <v>2500000</v>
      </c>
      <c r="U40" s="328">
        <v>2500000</v>
      </c>
      <c r="V40" s="579">
        <v>2500000</v>
      </c>
      <c r="W40" s="579">
        <v>2500000</v>
      </c>
      <c r="X40" s="579">
        <v>2500000</v>
      </c>
      <c r="Y40" s="579">
        <f>2500000+2500000</f>
        <v>5000000</v>
      </c>
      <c r="Z40" s="579">
        <f>2500000+4400000</f>
        <v>6900000</v>
      </c>
      <c r="AA40" s="579">
        <v>6350000</v>
      </c>
      <c r="AB40" s="579">
        <v>4800000</v>
      </c>
      <c r="AC40" s="579">
        <v>6950000</v>
      </c>
      <c r="AD40" s="579">
        <f t="shared" si="22"/>
        <v>45000000</v>
      </c>
      <c r="AE40" s="580">
        <f t="shared" si="18"/>
        <v>100</v>
      </c>
      <c r="AF40" s="581">
        <f t="shared" si="20"/>
        <v>0</v>
      </c>
      <c r="AG40" s="578">
        <f t="shared" si="21"/>
        <v>0</v>
      </c>
      <c r="AH40" s="582"/>
    </row>
    <row r="41" spans="1:34" s="470" customFormat="1" ht="18" customHeight="1" x14ac:dyDescent="0.35">
      <c r="A41" s="469">
        <v>7</v>
      </c>
      <c r="B41" s="54">
        <v>12</v>
      </c>
      <c r="C41" s="44">
        <v>12</v>
      </c>
      <c r="D41" s="44" t="s">
        <v>44</v>
      </c>
      <c r="E41" s="44" t="s">
        <v>122</v>
      </c>
      <c r="F41" s="56"/>
      <c r="G41" s="576"/>
      <c r="H41" s="322" t="s">
        <v>74</v>
      </c>
      <c r="I41" s="854" t="s">
        <v>87</v>
      </c>
      <c r="J41" s="854"/>
      <c r="K41" s="854"/>
      <c r="L41" s="854"/>
      <c r="M41" s="855"/>
      <c r="N41" s="577">
        <v>30000000</v>
      </c>
      <c r="O41" s="578">
        <f>N41/N15*100</f>
        <v>0.32611388569487482</v>
      </c>
      <c r="P41" s="578">
        <f t="shared" si="17"/>
        <v>99.99666666666667</v>
      </c>
      <c r="Q41" s="578">
        <f t="shared" si="19"/>
        <v>0.32610301523201835</v>
      </c>
      <c r="R41" s="328">
        <v>0</v>
      </c>
      <c r="S41" s="328">
        <v>0</v>
      </c>
      <c r="T41" s="328">
        <v>0</v>
      </c>
      <c r="U41" s="328">
        <v>3866000</v>
      </c>
      <c r="V41" s="579">
        <v>0</v>
      </c>
      <c r="W41" s="579">
        <v>0</v>
      </c>
      <c r="X41" s="579">
        <v>0</v>
      </c>
      <c r="Y41" s="579">
        <f>4983000+2450000+3050000+1800000</f>
        <v>12283000</v>
      </c>
      <c r="Z41" s="579">
        <v>2450000</v>
      </c>
      <c r="AA41" s="579">
        <v>9050000</v>
      </c>
      <c r="AB41" s="579"/>
      <c r="AC41" s="579">
        <v>2350000</v>
      </c>
      <c r="AD41" s="579">
        <f t="shared" si="22"/>
        <v>29999000</v>
      </c>
      <c r="AE41" s="580">
        <f t="shared" si="18"/>
        <v>99.99666666666667</v>
      </c>
      <c r="AF41" s="581">
        <f t="shared" si="20"/>
        <v>1000</v>
      </c>
      <c r="AG41" s="578">
        <f t="shared" si="21"/>
        <v>3.3333333333333335E-3</v>
      </c>
      <c r="AH41" s="582"/>
    </row>
    <row r="42" spans="1:34" s="470" customFormat="1" ht="31.5" customHeight="1" x14ac:dyDescent="0.35">
      <c r="A42" s="469">
        <v>8</v>
      </c>
      <c r="B42" s="54">
        <v>12</v>
      </c>
      <c r="C42" s="44">
        <v>12</v>
      </c>
      <c r="D42" s="44" t="s">
        <v>44</v>
      </c>
      <c r="E42" s="44" t="s">
        <v>190</v>
      </c>
      <c r="F42" s="56"/>
      <c r="G42" s="576"/>
      <c r="H42" s="322" t="s">
        <v>74</v>
      </c>
      <c r="I42" s="854" t="s">
        <v>196</v>
      </c>
      <c r="J42" s="854"/>
      <c r="K42" s="854"/>
      <c r="L42" s="854"/>
      <c r="M42" s="855"/>
      <c r="N42" s="577">
        <v>240000000</v>
      </c>
      <c r="O42" s="578">
        <f>N42/N15*100</f>
        <v>2.6089110855589985</v>
      </c>
      <c r="P42" s="578">
        <f t="shared" si="17"/>
        <v>99.987499999999997</v>
      </c>
      <c r="Q42" s="578">
        <f t="shared" si="19"/>
        <v>2.6085849716733036</v>
      </c>
      <c r="R42" s="328">
        <v>0</v>
      </c>
      <c r="S42" s="328">
        <v>0</v>
      </c>
      <c r="T42" s="328">
        <v>0</v>
      </c>
      <c r="U42" s="328">
        <v>31847430</v>
      </c>
      <c r="V42" s="579">
        <v>0</v>
      </c>
      <c r="W42" s="579">
        <v>0</v>
      </c>
      <c r="X42" s="579">
        <v>0</v>
      </c>
      <c r="Y42" s="579">
        <f>0</f>
        <v>0</v>
      </c>
      <c r="Z42" s="579">
        <v>135459707</v>
      </c>
      <c r="AA42" s="579">
        <v>12800000</v>
      </c>
      <c r="AB42" s="579">
        <v>11462475</v>
      </c>
      <c r="AC42" s="579">
        <v>48400388</v>
      </c>
      <c r="AD42" s="579">
        <f t="shared" si="22"/>
        <v>239970000</v>
      </c>
      <c r="AE42" s="580">
        <f t="shared" si="18"/>
        <v>99.987499999999997</v>
      </c>
      <c r="AF42" s="581">
        <f t="shared" si="20"/>
        <v>30000</v>
      </c>
      <c r="AG42" s="578">
        <f t="shared" si="21"/>
        <v>1.2500000000000001E-2</v>
      </c>
      <c r="AH42" s="582"/>
    </row>
    <row r="43" spans="1:34" s="85" customFormat="1" ht="25" customHeight="1" x14ac:dyDescent="0.35">
      <c r="A43" s="553" t="s">
        <v>12</v>
      </c>
      <c r="B43" s="639">
        <v>12</v>
      </c>
      <c r="C43" s="640">
        <v>12</v>
      </c>
      <c r="D43" s="640" t="s">
        <v>47</v>
      </c>
      <c r="E43" s="640"/>
      <c r="F43" s="642"/>
      <c r="G43" s="560"/>
      <c r="H43" s="860" t="s">
        <v>182</v>
      </c>
      <c r="I43" s="860"/>
      <c r="J43" s="860"/>
      <c r="K43" s="860"/>
      <c r="L43" s="860"/>
      <c r="M43" s="861"/>
      <c r="N43" s="613">
        <f>SUM(N44:N45)</f>
        <v>129920000</v>
      </c>
      <c r="O43" s="614">
        <f>N43/N15*100</f>
        <v>1.412290534315938</v>
      </c>
      <c r="P43" s="614">
        <f t="shared" ref="P43:P45" si="23">AD43/N43*100</f>
        <v>97.673953201970448</v>
      </c>
      <c r="Q43" s="614">
        <f t="shared" ref="Q43" si="24">O43*P43/100</f>
        <v>1.3794399955636079</v>
      </c>
      <c r="R43" s="621">
        <f t="shared" ref="R43:AC43" si="25">SUM(R44:R45)</f>
        <v>0</v>
      </c>
      <c r="S43" s="621">
        <f t="shared" si="25"/>
        <v>2400000</v>
      </c>
      <c r="T43" s="621">
        <f t="shared" si="25"/>
        <v>3636000</v>
      </c>
      <c r="U43" s="621">
        <f t="shared" si="25"/>
        <v>9900000</v>
      </c>
      <c r="V43" s="621">
        <f t="shared" si="25"/>
        <v>6108000</v>
      </c>
      <c r="W43" s="621">
        <f t="shared" si="25"/>
        <v>2436000</v>
      </c>
      <c r="X43" s="621">
        <f t="shared" si="25"/>
        <v>9000000</v>
      </c>
      <c r="Y43" s="621">
        <f t="shared" si="25"/>
        <v>17090000</v>
      </c>
      <c r="Z43" s="621">
        <f t="shared" si="25"/>
        <v>16224000</v>
      </c>
      <c r="AA43" s="621">
        <f t="shared" si="25"/>
        <v>29890000</v>
      </c>
      <c r="AB43" s="621">
        <f t="shared" si="25"/>
        <v>6750000</v>
      </c>
      <c r="AC43" s="621">
        <f t="shared" si="25"/>
        <v>23464000</v>
      </c>
      <c r="AD43" s="622">
        <f>SUM(AD44:AD45)</f>
        <v>126898000</v>
      </c>
      <c r="AE43" s="552">
        <f>AD43/N43*100</f>
        <v>97.673953201970448</v>
      </c>
      <c r="AF43" s="617">
        <f>N43-AD43</f>
        <v>3022000</v>
      </c>
      <c r="AG43" s="614">
        <f>AF43/N43*100</f>
        <v>2.3260467980295565</v>
      </c>
      <c r="AH43" s="561"/>
    </row>
    <row r="44" spans="1:34" s="85" customFormat="1" ht="18" customHeight="1" x14ac:dyDescent="0.35">
      <c r="A44" s="644">
        <v>1</v>
      </c>
      <c r="B44" s="320">
        <v>12</v>
      </c>
      <c r="C44" s="321">
        <v>12</v>
      </c>
      <c r="D44" s="321" t="s">
        <v>47</v>
      </c>
      <c r="E44" s="321" t="s">
        <v>73</v>
      </c>
      <c r="F44" s="659"/>
      <c r="G44" s="198"/>
      <c r="H44" s="198" t="s">
        <v>74</v>
      </c>
      <c r="I44" s="854" t="s">
        <v>197</v>
      </c>
      <c r="J44" s="854"/>
      <c r="K44" s="854"/>
      <c r="L44" s="854"/>
      <c r="M44" s="855"/>
      <c r="N44" s="577">
        <v>64960000</v>
      </c>
      <c r="O44" s="578">
        <f>N44/N15*100</f>
        <v>0.70614526715796899</v>
      </c>
      <c r="P44" s="578">
        <f t="shared" si="23"/>
        <v>99.184113300492612</v>
      </c>
      <c r="Q44" s="578">
        <f>O44*P44/100</f>
        <v>0.7003839218440262</v>
      </c>
      <c r="R44" s="328">
        <v>0</v>
      </c>
      <c r="S44" s="328">
        <v>2400000</v>
      </c>
      <c r="T44" s="328">
        <v>3636000</v>
      </c>
      <c r="U44" s="328">
        <v>9900000</v>
      </c>
      <c r="V44" s="328">
        <v>6108000</v>
      </c>
      <c r="W44" s="328">
        <v>2436000</v>
      </c>
      <c r="X44" s="328">
        <v>9000000</v>
      </c>
      <c r="Y44" s="328">
        <f>14690000</f>
        <v>14690000</v>
      </c>
      <c r="Z44" s="328">
        <f>12124000+2900000</f>
        <v>15024000</v>
      </c>
      <c r="AA44" s="328">
        <v>1236000</v>
      </c>
      <c r="AB44" s="328"/>
      <c r="AC44" s="328"/>
      <c r="AD44" s="594">
        <f>SUM(R44:AC44)</f>
        <v>64430000</v>
      </c>
      <c r="AE44" s="580">
        <f t="shared" ref="AE44:AE45" si="26">AD44/N44*100</f>
        <v>99.184113300492612</v>
      </c>
      <c r="AF44" s="581">
        <f t="shared" ref="AF44:AF45" si="27">N44-AD44</f>
        <v>530000</v>
      </c>
      <c r="AG44" s="578">
        <f>AF44/N44*100</f>
        <v>0.81588669950738923</v>
      </c>
      <c r="AH44" s="623"/>
    </row>
    <row r="45" spans="1:34" s="470" customFormat="1" ht="18" customHeight="1" x14ac:dyDescent="0.35">
      <c r="A45" s="644">
        <v>2</v>
      </c>
      <c r="B45" s="320">
        <v>12</v>
      </c>
      <c r="C45" s="321">
        <v>12</v>
      </c>
      <c r="D45" s="321" t="s">
        <v>47</v>
      </c>
      <c r="E45" s="321" t="s">
        <v>76</v>
      </c>
      <c r="F45" s="323"/>
      <c r="G45" s="576"/>
      <c r="H45" s="198" t="s">
        <v>74</v>
      </c>
      <c r="I45" s="854" t="s">
        <v>115</v>
      </c>
      <c r="J45" s="854"/>
      <c r="K45" s="854"/>
      <c r="L45" s="854"/>
      <c r="M45" s="855"/>
      <c r="N45" s="577">
        <v>64960000</v>
      </c>
      <c r="O45" s="578">
        <f>N45/N15*100</f>
        <v>0.70614526715796899</v>
      </c>
      <c r="P45" s="578">
        <f t="shared" si="23"/>
        <v>96.163793103448285</v>
      </c>
      <c r="Q45" s="578">
        <f>O45*P45/100</f>
        <v>0.67905607371958143</v>
      </c>
      <c r="R45" s="328">
        <v>0</v>
      </c>
      <c r="S45" s="328">
        <v>0</v>
      </c>
      <c r="T45" s="328">
        <v>0</v>
      </c>
      <c r="U45" s="328">
        <v>0</v>
      </c>
      <c r="V45" s="328">
        <v>0</v>
      </c>
      <c r="W45" s="328">
        <v>0</v>
      </c>
      <c r="X45" s="328">
        <v>0</v>
      </c>
      <c r="Y45" s="328">
        <f>2400000</f>
        <v>2400000</v>
      </c>
      <c r="Z45" s="328">
        <v>1200000</v>
      </c>
      <c r="AA45" s="328">
        <v>28654000</v>
      </c>
      <c r="AB45" s="328">
        <v>6750000</v>
      </c>
      <c r="AC45" s="328">
        <v>23464000</v>
      </c>
      <c r="AD45" s="594">
        <f t="shared" ref="AD45" si="28">SUM(R45:AC45)</f>
        <v>62468000</v>
      </c>
      <c r="AE45" s="580">
        <f t="shared" si="26"/>
        <v>96.163793103448285</v>
      </c>
      <c r="AF45" s="581">
        <f t="shared" si="27"/>
        <v>2492000</v>
      </c>
      <c r="AG45" s="578">
        <f t="shared" ref="AG45" si="29">AF45/N45*100</f>
        <v>3.8362068965517242</v>
      </c>
      <c r="AH45" s="623"/>
    </row>
    <row r="46" spans="1:34" s="85" customFormat="1" ht="30" customHeight="1" x14ac:dyDescent="0.35">
      <c r="A46" s="553" t="s">
        <v>17</v>
      </c>
      <c r="B46" s="639">
        <v>12</v>
      </c>
      <c r="C46" s="641">
        <v>12</v>
      </c>
      <c r="D46" s="640" t="s">
        <v>52</v>
      </c>
      <c r="E46" s="640"/>
      <c r="F46" s="670"/>
      <c r="G46" s="560"/>
      <c r="H46" s="860" t="s">
        <v>183</v>
      </c>
      <c r="I46" s="860"/>
      <c r="J46" s="860"/>
      <c r="K46" s="860"/>
      <c r="L46" s="860"/>
      <c r="M46" s="861"/>
      <c r="N46" s="613">
        <f>SUM(N47:N51)</f>
        <v>430000000</v>
      </c>
      <c r="O46" s="614">
        <f>N46/N15*100</f>
        <v>4.6742990282932055</v>
      </c>
      <c r="P46" s="614">
        <f>AD46/N46*100</f>
        <v>98.776046511627897</v>
      </c>
      <c r="Q46" s="614">
        <f t="shared" ref="Q46:Q71" si="30">O46*P46/100</f>
        <v>4.6170877822794676</v>
      </c>
      <c r="R46" s="621">
        <f t="shared" ref="R46:AC46" si="31">SUM(R47:R51)</f>
        <v>0</v>
      </c>
      <c r="S46" s="621">
        <f t="shared" si="31"/>
        <v>9468000</v>
      </c>
      <c r="T46" s="621">
        <f t="shared" si="31"/>
        <v>10232000</v>
      </c>
      <c r="U46" s="621">
        <f>SUM(U47:U51)</f>
        <v>25172000</v>
      </c>
      <c r="V46" s="621">
        <f t="shared" si="31"/>
        <v>35300000</v>
      </c>
      <c r="W46" s="621">
        <f t="shared" si="31"/>
        <v>6698000</v>
      </c>
      <c r="X46" s="621">
        <f t="shared" si="31"/>
        <v>6470000</v>
      </c>
      <c r="Y46" s="621">
        <f t="shared" si="31"/>
        <v>101704000</v>
      </c>
      <c r="Z46" s="621">
        <f>SUM(Z47:Z51)</f>
        <v>27668000</v>
      </c>
      <c r="AA46" s="621">
        <f t="shared" si="31"/>
        <v>24434000</v>
      </c>
      <c r="AB46" s="621">
        <f t="shared" si="31"/>
        <v>16669000</v>
      </c>
      <c r="AC46" s="621">
        <f t="shared" si="31"/>
        <v>160922000</v>
      </c>
      <c r="AD46" s="622">
        <f>SUM(AD47:AD51)</f>
        <v>424737000</v>
      </c>
      <c r="AE46" s="552">
        <f t="shared" ref="AE46:AE71" si="32">AD46/N46*100</f>
        <v>98.776046511627897</v>
      </c>
      <c r="AF46" s="617">
        <f>N46-AD46</f>
        <v>5263000</v>
      </c>
      <c r="AG46" s="614">
        <f t="shared" ref="AG46:AG71" si="33">AF46/N46*100</f>
        <v>1.2239534883720931</v>
      </c>
      <c r="AH46" s="561"/>
    </row>
    <row r="47" spans="1:34" s="471" customFormat="1" ht="18" customHeight="1" x14ac:dyDescent="0.35">
      <c r="A47" s="644">
        <v>1</v>
      </c>
      <c r="B47" s="320">
        <v>12</v>
      </c>
      <c r="C47" s="321">
        <v>12</v>
      </c>
      <c r="D47" s="321" t="s">
        <v>52</v>
      </c>
      <c r="E47" s="321" t="s">
        <v>73</v>
      </c>
      <c r="F47" s="323"/>
      <c r="G47" s="576"/>
      <c r="H47" s="576" t="s">
        <v>74</v>
      </c>
      <c r="I47" s="854" t="s">
        <v>198</v>
      </c>
      <c r="J47" s="854"/>
      <c r="K47" s="854"/>
      <c r="L47" s="854"/>
      <c r="M47" s="855"/>
      <c r="N47" s="577">
        <v>150000000</v>
      </c>
      <c r="O47" s="578">
        <f>N47/N15*100</f>
        <v>1.6305694284743741</v>
      </c>
      <c r="P47" s="578">
        <f t="shared" ref="P47:P71" si="34">AD47/N47*100</f>
        <v>99.388333333333335</v>
      </c>
      <c r="Q47" s="578">
        <f t="shared" si="30"/>
        <v>1.6205957788035392</v>
      </c>
      <c r="R47" s="328">
        <v>0</v>
      </c>
      <c r="S47" s="328">
        <v>0</v>
      </c>
      <c r="T47" s="328">
        <v>3708000</v>
      </c>
      <c r="U47" s="328">
        <v>7936000</v>
      </c>
      <c r="V47" s="328">
        <v>32500000</v>
      </c>
      <c r="W47" s="328">
        <v>3898000</v>
      </c>
      <c r="X47" s="328">
        <v>3670000</v>
      </c>
      <c r="Y47" s="328">
        <f>37600000+8519000+6410000</f>
        <v>52529000</v>
      </c>
      <c r="Z47" s="328">
        <v>8519000</v>
      </c>
      <c r="AA47" s="328">
        <v>4979000</v>
      </c>
      <c r="AB47" s="328"/>
      <c r="AC47" s="328">
        <v>31343500</v>
      </c>
      <c r="AD47" s="594">
        <f t="shared" ref="AD47:AD51" si="35">SUM(R47:AC47)</f>
        <v>149082500</v>
      </c>
      <c r="AE47" s="580">
        <f t="shared" si="32"/>
        <v>99.388333333333335</v>
      </c>
      <c r="AF47" s="581">
        <f t="shared" ref="AF47:AF71" si="36">N47-AD47</f>
        <v>917500</v>
      </c>
      <c r="AG47" s="578">
        <f t="shared" si="33"/>
        <v>0.61166666666666669</v>
      </c>
      <c r="AH47" s="623"/>
    </row>
    <row r="48" spans="1:34" s="470" customFormat="1" ht="18" customHeight="1" x14ac:dyDescent="0.35">
      <c r="A48" s="469">
        <v>2</v>
      </c>
      <c r="B48" s="54">
        <v>12</v>
      </c>
      <c r="C48" s="44">
        <v>12</v>
      </c>
      <c r="D48" s="44" t="s">
        <v>52</v>
      </c>
      <c r="E48" s="44" t="s">
        <v>76</v>
      </c>
      <c r="F48" s="56"/>
      <c r="G48" s="576"/>
      <c r="H48" s="576" t="s">
        <v>74</v>
      </c>
      <c r="I48" s="854" t="s">
        <v>199</v>
      </c>
      <c r="J48" s="854"/>
      <c r="K48" s="854"/>
      <c r="L48" s="854"/>
      <c r="M48" s="855"/>
      <c r="N48" s="577">
        <v>65000000</v>
      </c>
      <c r="O48" s="578">
        <f>N48/N15*100</f>
        <v>0.70658008567222885</v>
      </c>
      <c r="P48" s="578">
        <f t="shared" si="34"/>
        <v>98.441538461538457</v>
      </c>
      <c r="Q48" s="578">
        <f t="shared" si="30"/>
        <v>0.6955683067985986</v>
      </c>
      <c r="R48" s="328">
        <v>0</v>
      </c>
      <c r="S48" s="328">
        <v>0</v>
      </c>
      <c r="T48" s="328">
        <v>2400000</v>
      </c>
      <c r="U48" s="328">
        <v>1200000</v>
      </c>
      <c r="V48" s="328">
        <v>2800000</v>
      </c>
      <c r="W48" s="328">
        <v>1200000</v>
      </c>
      <c r="X48" s="328">
        <v>1200000</v>
      </c>
      <c r="Y48" s="328">
        <f>5720000+6312000+1200000+2260000</f>
        <v>15492000</v>
      </c>
      <c r="Z48" s="328">
        <v>8569000</v>
      </c>
      <c r="AA48" s="328">
        <v>7380000</v>
      </c>
      <c r="AB48" s="328">
        <v>1200000</v>
      </c>
      <c r="AC48" s="328">
        <v>22546000</v>
      </c>
      <c r="AD48" s="594">
        <f t="shared" si="35"/>
        <v>63987000</v>
      </c>
      <c r="AE48" s="580">
        <f t="shared" si="32"/>
        <v>98.441538461538457</v>
      </c>
      <c r="AF48" s="581">
        <f t="shared" si="36"/>
        <v>1013000</v>
      </c>
      <c r="AG48" s="578">
        <f t="shared" si="33"/>
        <v>1.5584615384615383</v>
      </c>
      <c r="AH48" s="623"/>
    </row>
    <row r="49" spans="1:34" s="470" customFormat="1" ht="18" customHeight="1" x14ac:dyDescent="0.35">
      <c r="A49" s="469">
        <v>3</v>
      </c>
      <c r="B49" s="54">
        <f t="shared" ref="B49:D51" si="37">B48</f>
        <v>12</v>
      </c>
      <c r="C49" s="55">
        <f t="shared" si="37"/>
        <v>12</v>
      </c>
      <c r="D49" s="55" t="str">
        <f t="shared" si="37"/>
        <v>03</v>
      </c>
      <c r="E49" s="44" t="s">
        <v>106</v>
      </c>
      <c r="F49" s="56"/>
      <c r="G49" s="576"/>
      <c r="H49" s="576" t="s">
        <v>74</v>
      </c>
      <c r="I49" s="854" t="s">
        <v>200</v>
      </c>
      <c r="J49" s="854"/>
      <c r="K49" s="854"/>
      <c r="L49" s="854"/>
      <c r="M49" s="855"/>
      <c r="N49" s="577">
        <v>91750000</v>
      </c>
      <c r="O49" s="578">
        <f>N49/N15*100</f>
        <v>0.9973649670834922</v>
      </c>
      <c r="P49" s="578">
        <f t="shared" si="34"/>
        <v>99.138964577656679</v>
      </c>
      <c r="Q49" s="578">
        <f t="shared" si="30"/>
        <v>0.98877730142686049</v>
      </c>
      <c r="R49" s="328">
        <v>0</v>
      </c>
      <c r="S49" s="328">
        <v>0</v>
      </c>
      <c r="T49" s="328">
        <v>2524000</v>
      </c>
      <c r="U49" s="328">
        <v>800000</v>
      </c>
      <c r="V49" s="328">
        <v>0</v>
      </c>
      <c r="W49" s="328">
        <v>800000</v>
      </c>
      <c r="X49" s="328">
        <v>800000</v>
      </c>
      <c r="Y49" s="328">
        <f>5840000+3325000+3262000</f>
        <v>12427000</v>
      </c>
      <c r="Z49" s="328">
        <v>7830000</v>
      </c>
      <c r="AA49" s="328">
        <v>4650000</v>
      </c>
      <c r="AB49" s="328">
        <v>14669000</v>
      </c>
      <c r="AC49" s="328">
        <v>46460000</v>
      </c>
      <c r="AD49" s="594">
        <f t="shared" si="35"/>
        <v>90960000</v>
      </c>
      <c r="AE49" s="580">
        <f t="shared" si="32"/>
        <v>99.138964577656679</v>
      </c>
      <c r="AF49" s="581">
        <f t="shared" si="36"/>
        <v>790000</v>
      </c>
      <c r="AG49" s="578">
        <f t="shared" si="33"/>
        <v>0.86103542234332431</v>
      </c>
      <c r="AH49" s="623"/>
    </row>
    <row r="50" spans="1:34" s="470" customFormat="1" ht="18" customHeight="1" x14ac:dyDescent="0.35">
      <c r="A50" s="469">
        <v>4</v>
      </c>
      <c r="B50" s="54">
        <f t="shared" si="37"/>
        <v>12</v>
      </c>
      <c r="C50" s="55">
        <f t="shared" si="37"/>
        <v>12</v>
      </c>
      <c r="D50" s="55" t="str">
        <f t="shared" si="37"/>
        <v>03</v>
      </c>
      <c r="E50" s="44" t="s">
        <v>114</v>
      </c>
      <c r="F50" s="56"/>
      <c r="G50" s="576"/>
      <c r="H50" s="576" t="s">
        <v>74</v>
      </c>
      <c r="I50" s="854" t="s">
        <v>201</v>
      </c>
      <c r="J50" s="854"/>
      <c r="K50" s="854"/>
      <c r="L50" s="854"/>
      <c r="M50" s="855"/>
      <c r="N50" s="577">
        <v>58250000</v>
      </c>
      <c r="O50" s="578">
        <f>N50/N15*100</f>
        <v>0.63320446139088193</v>
      </c>
      <c r="P50" s="578">
        <f>AD50/N50*100</f>
        <v>95.982832618025753</v>
      </c>
      <c r="Q50" s="578">
        <f t="shared" si="30"/>
        <v>0.60776757830668171</v>
      </c>
      <c r="R50" s="328">
        <v>0</v>
      </c>
      <c r="S50" s="328">
        <v>9468000</v>
      </c>
      <c r="T50" s="328">
        <v>1600000</v>
      </c>
      <c r="U50" s="328">
        <v>15236000</v>
      </c>
      <c r="V50" s="328">
        <v>0</v>
      </c>
      <c r="W50" s="328">
        <v>800000</v>
      </c>
      <c r="X50" s="328">
        <v>800000</v>
      </c>
      <c r="Y50" s="328">
        <f>8866000+2750000+464000+9176000</f>
        <v>21256000</v>
      </c>
      <c r="Z50" s="328">
        <v>2750000</v>
      </c>
      <c r="AA50" s="328">
        <v>1600000</v>
      </c>
      <c r="AB50" s="328">
        <v>800000</v>
      </c>
      <c r="AC50" s="328">
        <v>1600000</v>
      </c>
      <c r="AD50" s="594">
        <f t="shared" si="35"/>
        <v>55910000</v>
      </c>
      <c r="AE50" s="580">
        <f t="shared" si="32"/>
        <v>95.982832618025753</v>
      </c>
      <c r="AF50" s="581">
        <f t="shared" si="36"/>
        <v>2340000</v>
      </c>
      <c r="AG50" s="578">
        <f t="shared" si="33"/>
        <v>4.0171673819742484</v>
      </c>
      <c r="AH50" s="623"/>
    </row>
    <row r="51" spans="1:34" s="470" customFormat="1" ht="18" customHeight="1" x14ac:dyDescent="0.35">
      <c r="A51" s="469">
        <v>5</v>
      </c>
      <c r="B51" s="54">
        <f t="shared" si="37"/>
        <v>12</v>
      </c>
      <c r="C51" s="55">
        <f t="shared" si="37"/>
        <v>12</v>
      </c>
      <c r="D51" s="55" t="str">
        <f t="shared" si="37"/>
        <v>03</v>
      </c>
      <c r="E51" s="44" t="s">
        <v>116</v>
      </c>
      <c r="F51" s="56"/>
      <c r="G51" s="576"/>
      <c r="H51" s="576" t="s">
        <v>74</v>
      </c>
      <c r="I51" s="854" t="s">
        <v>202</v>
      </c>
      <c r="J51" s="854"/>
      <c r="K51" s="854"/>
      <c r="L51" s="854"/>
      <c r="M51" s="855"/>
      <c r="N51" s="577">
        <v>65000000</v>
      </c>
      <c r="O51" s="578">
        <f>N51/N15*100</f>
        <v>0.70658008567222885</v>
      </c>
      <c r="P51" s="578">
        <f>AD51/N51*100</f>
        <v>99.688461538461539</v>
      </c>
      <c r="Q51" s="578">
        <f t="shared" si="30"/>
        <v>0.70437881694378845</v>
      </c>
      <c r="R51" s="328">
        <v>0</v>
      </c>
      <c r="S51" s="328">
        <v>0</v>
      </c>
      <c r="T51" s="328">
        <v>0</v>
      </c>
      <c r="U51" s="328">
        <v>0</v>
      </c>
      <c r="V51" s="328">
        <v>0</v>
      </c>
      <c r="W51" s="328">
        <v>0</v>
      </c>
      <c r="X51" s="328">
        <v>0</v>
      </c>
      <c r="Y51" s="328">
        <f>0</f>
        <v>0</v>
      </c>
      <c r="Z51" s="328">
        <v>0</v>
      </c>
      <c r="AA51" s="328">
        <v>5825000</v>
      </c>
      <c r="AB51" s="328"/>
      <c r="AC51" s="328">
        <v>58972500</v>
      </c>
      <c r="AD51" s="594">
        <f t="shared" si="35"/>
        <v>64797500</v>
      </c>
      <c r="AE51" s="580">
        <f t="shared" si="32"/>
        <v>99.688461538461539</v>
      </c>
      <c r="AF51" s="581">
        <f t="shared" si="36"/>
        <v>202500</v>
      </c>
      <c r="AG51" s="578">
        <f t="shared" si="33"/>
        <v>0.31153846153846154</v>
      </c>
      <c r="AH51" s="623"/>
    </row>
    <row r="52" spans="1:34" s="455" customFormat="1" ht="25" customHeight="1" x14ac:dyDescent="0.35">
      <c r="A52" s="553" t="s">
        <v>107</v>
      </c>
      <c r="B52" s="639">
        <v>12</v>
      </c>
      <c r="C52" s="640">
        <v>12</v>
      </c>
      <c r="D52" s="641">
        <v>11</v>
      </c>
      <c r="E52" s="640"/>
      <c r="F52" s="642"/>
      <c r="G52" s="560"/>
      <c r="H52" s="860" t="s">
        <v>186</v>
      </c>
      <c r="I52" s="860"/>
      <c r="J52" s="860"/>
      <c r="K52" s="860"/>
      <c r="L52" s="860"/>
      <c r="M52" s="861"/>
      <c r="N52" s="613">
        <f>SUM(N53:N57)</f>
        <v>570000000</v>
      </c>
      <c r="O52" s="614">
        <f>N52/N15*100</f>
        <v>6.1961638282026223</v>
      </c>
      <c r="P52" s="614">
        <f t="shared" si="34"/>
        <v>94.653508771929822</v>
      </c>
      <c r="Q52" s="614">
        <f t="shared" si="30"/>
        <v>5.8648864726509125</v>
      </c>
      <c r="R52" s="621">
        <f t="shared" ref="R52:AC52" si="38">SUM(R53:R57)</f>
        <v>0</v>
      </c>
      <c r="S52" s="621">
        <f t="shared" si="38"/>
        <v>2400000</v>
      </c>
      <c r="T52" s="621">
        <f t="shared" si="38"/>
        <v>73690000</v>
      </c>
      <c r="U52" s="621">
        <f t="shared" si="38"/>
        <v>76000000</v>
      </c>
      <c r="V52" s="621">
        <f t="shared" si="38"/>
        <v>4000000</v>
      </c>
      <c r="W52" s="621">
        <f t="shared" si="38"/>
        <v>4000000</v>
      </c>
      <c r="X52" s="621">
        <f t="shared" si="38"/>
        <v>53115000</v>
      </c>
      <c r="Y52" s="621">
        <f t="shared" si="38"/>
        <v>124715000</v>
      </c>
      <c r="Z52" s="621">
        <f>SUM(Z53:Z57)</f>
        <v>145185000</v>
      </c>
      <c r="AA52" s="621">
        <f t="shared" si="38"/>
        <v>13850000</v>
      </c>
      <c r="AB52" s="621">
        <f t="shared" si="38"/>
        <v>2900000</v>
      </c>
      <c r="AC52" s="621">
        <f t="shared" si="38"/>
        <v>39670000</v>
      </c>
      <c r="AD52" s="622">
        <f>SUM(AD53:AD57)</f>
        <v>539525000</v>
      </c>
      <c r="AE52" s="552">
        <f t="shared" si="32"/>
        <v>94.653508771929822</v>
      </c>
      <c r="AF52" s="617">
        <f t="shared" si="36"/>
        <v>30475000</v>
      </c>
      <c r="AG52" s="614">
        <f t="shared" si="33"/>
        <v>5.3464912280701755</v>
      </c>
      <c r="AH52" s="561"/>
    </row>
    <row r="53" spans="1:34" s="39" customFormat="1" ht="18" customHeight="1" x14ac:dyDescent="0.35">
      <c r="A53" s="469">
        <v>1</v>
      </c>
      <c r="B53" s="54">
        <f t="shared" ref="B53:D53" si="39">B52</f>
        <v>12</v>
      </c>
      <c r="C53" s="55">
        <f t="shared" si="39"/>
        <v>12</v>
      </c>
      <c r="D53" s="55">
        <f t="shared" si="39"/>
        <v>11</v>
      </c>
      <c r="E53" s="44" t="s">
        <v>73</v>
      </c>
      <c r="F53" s="56"/>
      <c r="G53" s="198"/>
      <c r="H53" s="198" t="s">
        <v>74</v>
      </c>
      <c r="I53" s="854" t="s">
        <v>204</v>
      </c>
      <c r="J53" s="854"/>
      <c r="K53" s="854"/>
      <c r="L53" s="854"/>
      <c r="M53" s="855"/>
      <c r="N53" s="577">
        <v>150000000</v>
      </c>
      <c r="O53" s="578">
        <f>N53/N15*100</f>
        <v>1.6305694284743741</v>
      </c>
      <c r="P53" s="578">
        <f t="shared" si="34"/>
        <v>98.83</v>
      </c>
      <c r="Q53" s="578">
        <f t="shared" si="30"/>
        <v>1.6114917661612238</v>
      </c>
      <c r="R53" s="328">
        <v>0</v>
      </c>
      <c r="S53" s="328">
        <v>800000</v>
      </c>
      <c r="T53" s="328">
        <v>68890000</v>
      </c>
      <c r="U53" s="328">
        <v>800000</v>
      </c>
      <c r="V53" s="328">
        <v>800000</v>
      </c>
      <c r="W53" s="328">
        <v>800000</v>
      </c>
      <c r="X53" s="328">
        <v>49915000</v>
      </c>
      <c r="Y53" s="328">
        <f>13535000+800000+5480000+750000</f>
        <v>20565000</v>
      </c>
      <c r="Z53" s="328">
        <v>2475000</v>
      </c>
      <c r="AA53" s="328">
        <v>800000</v>
      </c>
      <c r="AB53" s="328">
        <v>800000</v>
      </c>
      <c r="AC53" s="328">
        <v>1600000</v>
      </c>
      <c r="AD53" s="594">
        <f>SUM(R53:AC53)</f>
        <v>148245000</v>
      </c>
      <c r="AE53" s="580">
        <f t="shared" si="32"/>
        <v>98.83</v>
      </c>
      <c r="AF53" s="581">
        <f t="shared" si="36"/>
        <v>1755000</v>
      </c>
      <c r="AG53" s="578">
        <f t="shared" si="33"/>
        <v>1.17</v>
      </c>
      <c r="AH53" s="360"/>
    </row>
    <row r="54" spans="1:34" s="470" customFormat="1" ht="18" customHeight="1" x14ac:dyDescent="0.35">
      <c r="A54" s="469">
        <v>2</v>
      </c>
      <c r="B54" s="54">
        <f>B53</f>
        <v>12</v>
      </c>
      <c r="C54" s="55">
        <f>C53</f>
        <v>12</v>
      </c>
      <c r="D54" s="55">
        <f>D53</f>
        <v>11</v>
      </c>
      <c r="E54" s="44" t="s">
        <v>76</v>
      </c>
      <c r="F54" s="56"/>
      <c r="G54" s="576"/>
      <c r="H54" s="576" t="s">
        <v>74</v>
      </c>
      <c r="I54" s="863" t="s">
        <v>205</v>
      </c>
      <c r="J54" s="854"/>
      <c r="K54" s="854"/>
      <c r="L54" s="854"/>
      <c r="M54" s="855"/>
      <c r="N54" s="624">
        <v>70000000</v>
      </c>
      <c r="O54" s="578">
        <f>N54/N15*100</f>
        <v>0.76093239995470796</v>
      </c>
      <c r="P54" s="578">
        <f t="shared" si="34"/>
        <v>73.428571428571431</v>
      </c>
      <c r="Q54" s="578">
        <f t="shared" si="30"/>
        <v>0.55874179082388553</v>
      </c>
      <c r="R54" s="328">
        <v>0</v>
      </c>
      <c r="S54" s="328">
        <v>800000</v>
      </c>
      <c r="T54" s="328">
        <v>800000</v>
      </c>
      <c r="U54" s="328">
        <v>800000</v>
      </c>
      <c r="V54" s="328">
        <v>800000</v>
      </c>
      <c r="W54" s="328">
        <v>800000</v>
      </c>
      <c r="X54" s="328">
        <v>800000</v>
      </c>
      <c r="Y54" s="328">
        <f>0+41600000+800000</f>
        <v>42400000</v>
      </c>
      <c r="Z54" s="328">
        <v>4200000</v>
      </c>
      <c r="AA54" s="328"/>
      <c r="AB54" s="328"/>
      <c r="AC54" s="328"/>
      <c r="AD54" s="594">
        <f>SUM(R54:AC54)</f>
        <v>51400000</v>
      </c>
      <c r="AE54" s="580">
        <f t="shared" si="32"/>
        <v>73.428571428571431</v>
      </c>
      <c r="AF54" s="581">
        <f t="shared" si="36"/>
        <v>18600000</v>
      </c>
      <c r="AG54" s="578">
        <f t="shared" si="33"/>
        <v>26.571428571428573</v>
      </c>
      <c r="AH54" s="623"/>
    </row>
    <row r="55" spans="1:34" s="470" customFormat="1" ht="18" customHeight="1" x14ac:dyDescent="0.35">
      <c r="A55" s="469">
        <v>3</v>
      </c>
      <c r="B55" s="54">
        <f t="shared" ref="B55:B56" si="40">B54</f>
        <v>12</v>
      </c>
      <c r="C55" s="55">
        <f t="shared" ref="C55:C56" si="41">C54</f>
        <v>12</v>
      </c>
      <c r="D55" s="55">
        <f t="shared" ref="D55:D56" si="42">D54</f>
        <v>11</v>
      </c>
      <c r="E55" s="44" t="s">
        <v>106</v>
      </c>
      <c r="F55" s="56"/>
      <c r="G55" s="576"/>
      <c r="H55" s="576" t="s">
        <v>74</v>
      </c>
      <c r="I55" s="863" t="s">
        <v>206</v>
      </c>
      <c r="J55" s="854"/>
      <c r="K55" s="854"/>
      <c r="L55" s="854"/>
      <c r="M55" s="855"/>
      <c r="N55" s="624">
        <v>50000000</v>
      </c>
      <c r="O55" s="578">
        <f t="shared" ref="O55:O56" si="43">N55/N16*100</f>
        <v>0.95781031364441016</v>
      </c>
      <c r="P55" s="578">
        <f t="shared" ref="P55:P56" si="44">AD55/N55*100</f>
        <v>89.84</v>
      </c>
      <c r="Q55" s="578">
        <f t="shared" ref="Q55:Q56" si="45">O55*P55/100</f>
        <v>0.86049678577813804</v>
      </c>
      <c r="R55" s="328">
        <v>0</v>
      </c>
      <c r="S55" s="328">
        <v>800000</v>
      </c>
      <c r="T55" s="328">
        <v>800000</v>
      </c>
      <c r="U55" s="328">
        <v>800000</v>
      </c>
      <c r="V55" s="328">
        <v>800000</v>
      </c>
      <c r="W55" s="328">
        <v>800000</v>
      </c>
      <c r="X55" s="328">
        <v>800000</v>
      </c>
      <c r="Y55" s="328">
        <f>0+800000</f>
        <v>800000</v>
      </c>
      <c r="Z55" s="328">
        <v>800000</v>
      </c>
      <c r="AA55" s="328">
        <v>6650000</v>
      </c>
      <c r="AB55" s="328"/>
      <c r="AC55" s="328">
        <v>31870000</v>
      </c>
      <c r="AD55" s="594">
        <f>SUM(R55:AC55)</f>
        <v>44920000</v>
      </c>
      <c r="AE55" s="580">
        <f t="shared" si="32"/>
        <v>89.84</v>
      </c>
      <c r="AF55" s="581">
        <f t="shared" si="36"/>
        <v>5080000</v>
      </c>
      <c r="AG55" s="578">
        <f t="shared" si="33"/>
        <v>10.16</v>
      </c>
      <c r="AH55" s="623"/>
    </row>
    <row r="56" spans="1:34" s="470" customFormat="1" ht="18" customHeight="1" x14ac:dyDescent="0.35">
      <c r="A56" s="469">
        <v>4</v>
      </c>
      <c r="B56" s="54">
        <f t="shared" si="40"/>
        <v>12</v>
      </c>
      <c r="C56" s="55">
        <f t="shared" si="41"/>
        <v>12</v>
      </c>
      <c r="D56" s="55">
        <f t="shared" si="42"/>
        <v>11</v>
      </c>
      <c r="E56" s="44" t="s">
        <v>114</v>
      </c>
      <c r="F56" s="56"/>
      <c r="G56" s="576"/>
      <c r="H56" s="576" t="s">
        <v>74</v>
      </c>
      <c r="I56" s="854" t="s">
        <v>207</v>
      </c>
      <c r="J56" s="854"/>
      <c r="K56" s="854"/>
      <c r="L56" s="854"/>
      <c r="M56" s="855"/>
      <c r="N56" s="624">
        <v>75000000</v>
      </c>
      <c r="O56" s="578">
        <f t="shared" si="43"/>
        <v>1.4367154704666152</v>
      </c>
      <c r="P56" s="578">
        <f t="shared" si="44"/>
        <v>100</v>
      </c>
      <c r="Q56" s="578">
        <f t="shared" si="45"/>
        <v>1.4367154704666152</v>
      </c>
      <c r="R56" s="328">
        <v>0</v>
      </c>
      <c r="S56" s="328">
        <v>0</v>
      </c>
      <c r="T56" s="328">
        <v>0</v>
      </c>
      <c r="U56" s="328">
        <v>72000000</v>
      </c>
      <c r="V56" s="328">
        <v>0</v>
      </c>
      <c r="W56" s="328">
        <v>0</v>
      </c>
      <c r="X56" s="328">
        <v>0</v>
      </c>
      <c r="Y56" s="328">
        <f>0</f>
        <v>0</v>
      </c>
      <c r="Z56" s="328">
        <v>0</v>
      </c>
      <c r="AA56" s="328"/>
      <c r="AB56" s="328"/>
      <c r="AC56" s="328">
        <v>3000000</v>
      </c>
      <c r="AD56" s="594">
        <f>SUM(R56:AC56)</f>
        <v>75000000</v>
      </c>
      <c r="AE56" s="580">
        <f t="shared" si="32"/>
        <v>100</v>
      </c>
      <c r="AF56" s="581">
        <f t="shared" si="36"/>
        <v>0</v>
      </c>
      <c r="AG56" s="578">
        <f t="shared" si="33"/>
        <v>0</v>
      </c>
      <c r="AH56" s="623"/>
    </row>
    <row r="57" spans="1:34" s="470" customFormat="1" ht="18" customHeight="1" x14ac:dyDescent="0.35">
      <c r="A57" s="469">
        <v>5</v>
      </c>
      <c r="B57" s="54">
        <f>B54</f>
        <v>12</v>
      </c>
      <c r="C57" s="55">
        <f>C54</f>
        <v>12</v>
      </c>
      <c r="D57" s="55">
        <f>D54</f>
        <v>11</v>
      </c>
      <c r="E57" s="44" t="s">
        <v>116</v>
      </c>
      <c r="F57" s="56"/>
      <c r="G57" s="576"/>
      <c r="H57" s="576" t="s">
        <v>74</v>
      </c>
      <c r="I57" s="854" t="s">
        <v>127</v>
      </c>
      <c r="J57" s="854"/>
      <c r="K57" s="854"/>
      <c r="L57" s="854"/>
      <c r="M57" s="855"/>
      <c r="N57" s="624">
        <v>225000000</v>
      </c>
      <c r="O57" s="578">
        <f>N57/N15*100</f>
        <v>2.4458541427115614</v>
      </c>
      <c r="P57" s="578">
        <f t="shared" si="34"/>
        <v>97.76</v>
      </c>
      <c r="Q57" s="578">
        <f t="shared" si="30"/>
        <v>2.3910670099148223</v>
      </c>
      <c r="R57" s="328">
        <v>0</v>
      </c>
      <c r="S57" s="328">
        <v>0</v>
      </c>
      <c r="T57" s="328">
        <f>3200000</f>
        <v>3200000</v>
      </c>
      <c r="U57" s="328">
        <v>1600000</v>
      </c>
      <c r="V57" s="328">
        <v>1600000</v>
      </c>
      <c r="W57" s="328">
        <v>1600000</v>
      </c>
      <c r="X57" s="328">
        <v>1600000</v>
      </c>
      <c r="Y57" s="328">
        <f>11430000+45900000+1600000+2020000</f>
        <v>60950000</v>
      </c>
      <c r="Z57" s="328">
        <v>137710000</v>
      </c>
      <c r="AA57" s="328">
        <v>6400000</v>
      </c>
      <c r="AB57" s="328">
        <v>2100000</v>
      </c>
      <c r="AC57" s="328">
        <v>3200000</v>
      </c>
      <c r="AD57" s="594">
        <f>SUM(R57:AC57)</f>
        <v>219960000</v>
      </c>
      <c r="AE57" s="580">
        <f t="shared" si="32"/>
        <v>97.76</v>
      </c>
      <c r="AF57" s="581">
        <f t="shared" si="36"/>
        <v>5040000</v>
      </c>
      <c r="AG57" s="578">
        <f t="shared" si="33"/>
        <v>2.2399999999999998</v>
      </c>
      <c r="AH57" s="623"/>
    </row>
    <row r="58" spans="1:34" s="455" customFormat="1" ht="42" customHeight="1" x14ac:dyDescent="0.35">
      <c r="A58" s="553" t="s">
        <v>110</v>
      </c>
      <c r="B58" s="639">
        <v>12</v>
      </c>
      <c r="C58" s="640">
        <v>12</v>
      </c>
      <c r="D58" s="641">
        <v>12</v>
      </c>
      <c r="E58" s="640"/>
      <c r="F58" s="642"/>
      <c r="G58" s="560"/>
      <c r="H58" s="860" t="s">
        <v>187</v>
      </c>
      <c r="I58" s="860"/>
      <c r="J58" s="860"/>
      <c r="K58" s="860"/>
      <c r="L58" s="860"/>
      <c r="M58" s="861"/>
      <c r="N58" s="625">
        <f>SUM(N59:N64)</f>
        <v>544500000</v>
      </c>
      <c r="O58" s="614">
        <f>N58/N15*100</f>
        <v>5.9189670253619786</v>
      </c>
      <c r="P58" s="614">
        <f t="shared" si="34"/>
        <v>94.119879522497712</v>
      </c>
      <c r="Q58" s="614">
        <f t="shared" si="30"/>
        <v>5.5709246332470608</v>
      </c>
      <c r="R58" s="621">
        <f t="shared" ref="R58:AD58" si="46">SUM(R59:R64)</f>
        <v>0</v>
      </c>
      <c r="S58" s="621">
        <f t="shared" si="46"/>
        <v>2000000</v>
      </c>
      <c r="T58" s="621">
        <f t="shared" si="46"/>
        <v>9200000</v>
      </c>
      <c r="U58" s="621">
        <f t="shared" si="46"/>
        <v>18138000</v>
      </c>
      <c r="V58" s="621">
        <f t="shared" si="46"/>
        <v>83872700</v>
      </c>
      <c r="W58" s="621">
        <f t="shared" si="46"/>
        <v>5600000</v>
      </c>
      <c r="X58" s="621">
        <f t="shared" si="46"/>
        <v>6600000</v>
      </c>
      <c r="Y58" s="621">
        <f t="shared" si="46"/>
        <v>90006928</v>
      </c>
      <c r="Z58" s="621">
        <f t="shared" si="46"/>
        <v>54042616</v>
      </c>
      <c r="AA58" s="621">
        <f t="shared" si="46"/>
        <v>106523000</v>
      </c>
      <c r="AB58" s="621">
        <f t="shared" si="46"/>
        <v>5800000</v>
      </c>
      <c r="AC58" s="621">
        <f t="shared" si="46"/>
        <v>130699500</v>
      </c>
      <c r="AD58" s="622">
        <f t="shared" si="46"/>
        <v>512482744</v>
      </c>
      <c r="AE58" s="552">
        <f t="shared" si="32"/>
        <v>94.119879522497712</v>
      </c>
      <c r="AF58" s="617">
        <f t="shared" si="36"/>
        <v>32017256</v>
      </c>
      <c r="AG58" s="614">
        <f t="shared" si="33"/>
        <v>5.8801204775022962</v>
      </c>
      <c r="AH58" s="561"/>
    </row>
    <row r="59" spans="1:34" s="470" customFormat="1" ht="18" customHeight="1" x14ac:dyDescent="0.35">
      <c r="A59" s="644">
        <v>1</v>
      </c>
      <c r="B59" s="320">
        <f t="shared" ref="B59:D59" si="47">B58</f>
        <v>12</v>
      </c>
      <c r="C59" s="322">
        <f t="shared" si="47"/>
        <v>12</v>
      </c>
      <c r="D59" s="322">
        <f t="shared" si="47"/>
        <v>12</v>
      </c>
      <c r="E59" s="321" t="s">
        <v>73</v>
      </c>
      <c r="F59" s="323"/>
      <c r="G59" s="576"/>
      <c r="H59" s="576" t="s">
        <v>74</v>
      </c>
      <c r="I59" s="854" t="s">
        <v>208</v>
      </c>
      <c r="J59" s="854"/>
      <c r="K59" s="854"/>
      <c r="L59" s="854"/>
      <c r="M59" s="855"/>
      <c r="N59" s="624">
        <v>60000000</v>
      </c>
      <c r="O59" s="578">
        <f>N59/N15*100</f>
        <v>0.65222777138974963</v>
      </c>
      <c r="P59" s="578">
        <f t="shared" si="34"/>
        <v>91.783333333333331</v>
      </c>
      <c r="Q59" s="578">
        <f t="shared" si="30"/>
        <v>0.5986363895072252</v>
      </c>
      <c r="R59" s="328">
        <v>0</v>
      </c>
      <c r="S59" s="328">
        <v>2000000</v>
      </c>
      <c r="T59" s="328">
        <v>2000000</v>
      </c>
      <c r="U59" s="328">
        <v>2000000</v>
      </c>
      <c r="V59" s="328">
        <v>2000000</v>
      </c>
      <c r="W59" s="328">
        <v>2000000</v>
      </c>
      <c r="X59" s="328">
        <v>2000000</v>
      </c>
      <c r="Y59" s="328">
        <f>5900000+2000000</f>
        <v>7900000</v>
      </c>
      <c r="Z59" s="328">
        <v>7800000</v>
      </c>
      <c r="AA59" s="328">
        <v>5900000</v>
      </c>
      <c r="AB59" s="328">
        <v>2000000</v>
      </c>
      <c r="AC59" s="328">
        <v>19470000</v>
      </c>
      <c r="AD59" s="594">
        <f t="shared" ref="AD59:AD64" si="48">SUM(R59:AC59)</f>
        <v>55070000</v>
      </c>
      <c r="AE59" s="580">
        <f t="shared" si="32"/>
        <v>91.783333333333331</v>
      </c>
      <c r="AF59" s="581">
        <f t="shared" si="36"/>
        <v>4930000</v>
      </c>
      <c r="AG59" s="578">
        <f t="shared" si="33"/>
        <v>8.2166666666666668</v>
      </c>
      <c r="AH59" s="623"/>
    </row>
    <row r="60" spans="1:34" s="470" customFormat="1" ht="18" customHeight="1" x14ac:dyDescent="0.35">
      <c r="A60" s="644">
        <v>2</v>
      </c>
      <c r="B60" s="320">
        <f t="shared" ref="B60:D60" si="49">B59</f>
        <v>12</v>
      </c>
      <c r="C60" s="322">
        <f t="shared" si="49"/>
        <v>12</v>
      </c>
      <c r="D60" s="322">
        <f t="shared" si="49"/>
        <v>12</v>
      </c>
      <c r="E60" s="321" t="s">
        <v>76</v>
      </c>
      <c r="F60" s="323"/>
      <c r="G60" s="576"/>
      <c r="H60" s="576" t="s">
        <v>74</v>
      </c>
      <c r="I60" s="863" t="s">
        <v>139</v>
      </c>
      <c r="J60" s="854"/>
      <c r="K60" s="854"/>
      <c r="L60" s="854"/>
      <c r="M60" s="855"/>
      <c r="N60" s="624">
        <v>60000000</v>
      </c>
      <c r="O60" s="578">
        <f t="shared" ref="O60:O61" si="50">N60/N16*100</f>
        <v>1.1493723763732921</v>
      </c>
      <c r="P60" s="578">
        <f t="shared" ref="P60:P63" si="51">AD60/N60*100</f>
        <v>89.2</v>
      </c>
      <c r="Q60" s="578">
        <f>O60*P60/100</f>
        <v>1.0252401597249767</v>
      </c>
      <c r="R60" s="328">
        <v>0</v>
      </c>
      <c r="S60" s="328">
        <v>0</v>
      </c>
      <c r="T60" s="328">
        <v>0</v>
      </c>
      <c r="U60" s="328">
        <v>0</v>
      </c>
      <c r="V60" s="328">
        <v>0</v>
      </c>
      <c r="W60" s="328">
        <v>0</v>
      </c>
      <c r="X60" s="328">
        <v>0</v>
      </c>
      <c r="Y60" s="328">
        <v>52250000</v>
      </c>
      <c r="Z60" s="328">
        <v>0</v>
      </c>
      <c r="AA60" s="328"/>
      <c r="AB60" s="328"/>
      <c r="AC60" s="328">
        <v>1270000</v>
      </c>
      <c r="AD60" s="594">
        <f t="shared" si="48"/>
        <v>53520000</v>
      </c>
      <c r="AE60" s="580">
        <f t="shared" si="32"/>
        <v>89.2</v>
      </c>
      <c r="AF60" s="581">
        <f t="shared" si="36"/>
        <v>6480000</v>
      </c>
      <c r="AG60" s="578">
        <f t="shared" si="33"/>
        <v>10.8</v>
      </c>
      <c r="AH60" s="623"/>
    </row>
    <row r="61" spans="1:34" s="470" customFormat="1" ht="18" customHeight="1" x14ac:dyDescent="0.35">
      <c r="A61" s="644">
        <v>3</v>
      </c>
      <c r="B61" s="320">
        <f t="shared" ref="B61:D61" si="52">B60</f>
        <v>12</v>
      </c>
      <c r="C61" s="322">
        <f t="shared" si="52"/>
        <v>12</v>
      </c>
      <c r="D61" s="322">
        <f t="shared" si="52"/>
        <v>12</v>
      </c>
      <c r="E61" s="321" t="s">
        <v>106</v>
      </c>
      <c r="F61" s="323"/>
      <c r="G61" s="576"/>
      <c r="H61" s="576" t="s">
        <v>74</v>
      </c>
      <c r="I61" s="854" t="s">
        <v>209</v>
      </c>
      <c r="J61" s="854"/>
      <c r="K61" s="854"/>
      <c r="L61" s="854"/>
      <c r="M61" s="855"/>
      <c r="N61" s="624">
        <v>120000000</v>
      </c>
      <c r="O61" s="578">
        <f t="shared" si="50"/>
        <v>2.2987447527465843</v>
      </c>
      <c r="P61" s="578">
        <f t="shared" si="51"/>
        <v>95.331249999999997</v>
      </c>
      <c r="Q61" s="578">
        <f t="shared" ref="Q61:Q63" si="53">O61*P61/100</f>
        <v>2.1914221071027282</v>
      </c>
      <c r="R61" s="328">
        <v>0</v>
      </c>
      <c r="S61" s="328">
        <v>0</v>
      </c>
      <c r="T61" s="328">
        <v>0</v>
      </c>
      <c r="U61" s="328">
        <v>0</v>
      </c>
      <c r="V61" s="328">
        <v>0</v>
      </c>
      <c r="W61" s="328">
        <v>0</v>
      </c>
      <c r="X61" s="328">
        <v>0</v>
      </c>
      <c r="Y61" s="328">
        <f>9000000</f>
        <v>9000000</v>
      </c>
      <c r="Z61" s="328">
        <v>0</v>
      </c>
      <c r="AA61" s="328">
        <v>19513000</v>
      </c>
      <c r="AB61" s="328"/>
      <c r="AC61" s="328">
        <v>85884500</v>
      </c>
      <c r="AD61" s="594">
        <f t="shared" si="48"/>
        <v>114397500</v>
      </c>
      <c r="AE61" s="580">
        <f t="shared" si="32"/>
        <v>95.331249999999997</v>
      </c>
      <c r="AF61" s="581">
        <f t="shared" si="36"/>
        <v>5602500</v>
      </c>
      <c r="AG61" s="578">
        <f t="shared" si="33"/>
        <v>4.6687500000000002</v>
      </c>
      <c r="AH61" s="623"/>
    </row>
    <row r="62" spans="1:34" s="470" customFormat="1" ht="32.25" customHeight="1" x14ac:dyDescent="0.35">
      <c r="A62" s="644">
        <v>4</v>
      </c>
      <c r="B62" s="320">
        <f t="shared" ref="B62:D62" si="54">B61</f>
        <v>12</v>
      </c>
      <c r="C62" s="322">
        <f t="shared" si="54"/>
        <v>12</v>
      </c>
      <c r="D62" s="322">
        <f t="shared" si="54"/>
        <v>12</v>
      </c>
      <c r="E62" s="321" t="s">
        <v>114</v>
      </c>
      <c r="F62" s="323"/>
      <c r="G62" s="576"/>
      <c r="H62" s="576" t="s">
        <v>74</v>
      </c>
      <c r="I62" s="854" t="s">
        <v>210</v>
      </c>
      <c r="J62" s="854"/>
      <c r="K62" s="854"/>
      <c r="L62" s="854"/>
      <c r="M62" s="855"/>
      <c r="N62" s="624">
        <v>65000000</v>
      </c>
      <c r="O62" s="578">
        <f>N62/N18*100</f>
        <v>3.0638839107282818</v>
      </c>
      <c r="P62" s="578">
        <f t="shared" si="51"/>
        <v>99.569230769230771</v>
      </c>
      <c r="Q62" s="578">
        <f t="shared" si="53"/>
        <v>3.0506856415743755</v>
      </c>
      <c r="R62" s="328">
        <v>0</v>
      </c>
      <c r="S62" s="328">
        <v>0</v>
      </c>
      <c r="T62" s="328">
        <v>0</v>
      </c>
      <c r="U62" s="328">
        <v>9700000</v>
      </c>
      <c r="V62" s="328">
        <v>0</v>
      </c>
      <c r="W62" s="328">
        <v>0</v>
      </c>
      <c r="X62" s="328">
        <v>0</v>
      </c>
      <c r="Y62" s="328">
        <f>0</f>
        <v>0</v>
      </c>
      <c r="Z62" s="328">
        <v>30020000</v>
      </c>
      <c r="AA62" s="328">
        <v>25000000</v>
      </c>
      <c r="AB62" s="328"/>
      <c r="AC62" s="328"/>
      <c r="AD62" s="594">
        <f t="shared" si="48"/>
        <v>64720000</v>
      </c>
      <c r="AE62" s="580">
        <f t="shared" si="32"/>
        <v>99.569230769230771</v>
      </c>
      <c r="AF62" s="581">
        <f t="shared" si="36"/>
        <v>280000</v>
      </c>
      <c r="AG62" s="578">
        <f t="shared" si="33"/>
        <v>0.43076923076923074</v>
      </c>
      <c r="AH62" s="623"/>
    </row>
    <row r="63" spans="1:34" s="470" customFormat="1" ht="18" customHeight="1" x14ac:dyDescent="0.35">
      <c r="A63" s="644">
        <v>5</v>
      </c>
      <c r="B63" s="320">
        <f t="shared" ref="B63:D63" si="55">B62</f>
        <v>12</v>
      </c>
      <c r="C63" s="322">
        <f t="shared" si="55"/>
        <v>12</v>
      </c>
      <c r="D63" s="322">
        <f t="shared" si="55"/>
        <v>12</v>
      </c>
      <c r="E63" s="321" t="s">
        <v>116</v>
      </c>
      <c r="F63" s="323"/>
      <c r="G63" s="576"/>
      <c r="H63" s="576" t="s">
        <v>74</v>
      </c>
      <c r="I63" s="854" t="s">
        <v>211</v>
      </c>
      <c r="J63" s="854"/>
      <c r="K63" s="854"/>
      <c r="L63" s="854"/>
      <c r="M63" s="855"/>
      <c r="N63" s="624">
        <v>169500000</v>
      </c>
      <c r="O63" s="578">
        <f>N63/N19*100</f>
        <v>10.820360091306092</v>
      </c>
      <c r="P63" s="578">
        <f t="shared" si="51"/>
        <v>91.477354572271381</v>
      </c>
      <c r="Q63" s="578">
        <f t="shared" si="53"/>
        <v>9.8981791667206203</v>
      </c>
      <c r="R63" s="328">
        <v>0</v>
      </c>
      <c r="S63" s="328">
        <v>0</v>
      </c>
      <c r="T63" s="328">
        <v>7200000</v>
      </c>
      <c r="U63" s="328">
        <v>6438000</v>
      </c>
      <c r="V63" s="328">
        <v>81872700</v>
      </c>
      <c r="W63" s="328">
        <v>3600000</v>
      </c>
      <c r="X63" s="328">
        <v>4600000</v>
      </c>
      <c r="Y63" s="328">
        <f>3800000+413800+3800000+3122000</f>
        <v>11135800</v>
      </c>
      <c r="Z63" s="328">
        <v>16222616</v>
      </c>
      <c r="AA63" s="328">
        <v>16110000</v>
      </c>
      <c r="AB63" s="328">
        <v>3800000</v>
      </c>
      <c r="AC63" s="328">
        <v>4075000</v>
      </c>
      <c r="AD63" s="594">
        <f t="shared" si="48"/>
        <v>155054116</v>
      </c>
      <c r="AE63" s="580">
        <f t="shared" si="32"/>
        <v>91.477354572271381</v>
      </c>
      <c r="AF63" s="581">
        <f t="shared" si="36"/>
        <v>14445884</v>
      </c>
      <c r="AG63" s="578">
        <f t="shared" si="33"/>
        <v>8.5226454277286123</v>
      </c>
      <c r="AH63" s="623"/>
    </row>
    <row r="64" spans="1:34" s="470" customFormat="1" ht="18" customHeight="1" thickBot="1" x14ac:dyDescent="0.4">
      <c r="A64" s="645">
        <v>6</v>
      </c>
      <c r="B64" s="646">
        <f>B59</f>
        <v>12</v>
      </c>
      <c r="C64" s="647">
        <f>C59</f>
        <v>12</v>
      </c>
      <c r="D64" s="647">
        <f>D59</f>
        <v>12</v>
      </c>
      <c r="E64" s="648" t="s">
        <v>203</v>
      </c>
      <c r="F64" s="649"/>
      <c r="G64" s="626"/>
      <c r="H64" s="626" t="s">
        <v>74</v>
      </c>
      <c r="I64" s="858" t="s">
        <v>212</v>
      </c>
      <c r="J64" s="858"/>
      <c r="K64" s="858"/>
      <c r="L64" s="858"/>
      <c r="M64" s="859"/>
      <c r="N64" s="627">
        <v>70000000</v>
      </c>
      <c r="O64" s="597">
        <f>N64/N15*100</f>
        <v>0.76093239995470796</v>
      </c>
      <c r="P64" s="597">
        <f t="shared" si="34"/>
        <v>99.601611428571431</v>
      </c>
      <c r="Q64" s="597">
        <f t="shared" si="30"/>
        <v>0.75790093223699129</v>
      </c>
      <c r="R64" s="598">
        <v>0</v>
      </c>
      <c r="S64" s="598">
        <v>0</v>
      </c>
      <c r="T64" s="598">
        <v>0</v>
      </c>
      <c r="U64" s="598">
        <v>0</v>
      </c>
      <c r="V64" s="598">
        <v>0</v>
      </c>
      <c r="W64" s="598">
        <v>0</v>
      </c>
      <c r="X64" s="598">
        <v>0</v>
      </c>
      <c r="Y64" s="598">
        <v>9721128</v>
      </c>
      <c r="Z64" s="598">
        <v>0</v>
      </c>
      <c r="AA64" s="598">
        <v>40000000</v>
      </c>
      <c r="AB64" s="598"/>
      <c r="AC64" s="598">
        <v>20000000</v>
      </c>
      <c r="AD64" s="600">
        <f t="shared" si="48"/>
        <v>69721128</v>
      </c>
      <c r="AE64" s="601">
        <f t="shared" si="32"/>
        <v>99.601611428571431</v>
      </c>
      <c r="AF64" s="602">
        <f t="shared" si="36"/>
        <v>278872</v>
      </c>
      <c r="AG64" s="597">
        <f t="shared" si="33"/>
        <v>0.39838857142857143</v>
      </c>
      <c r="AH64" s="628"/>
    </row>
    <row r="65" spans="1:35" s="455" customFormat="1" ht="30" customHeight="1" x14ac:dyDescent="0.35">
      <c r="A65" s="650" t="s">
        <v>124</v>
      </c>
      <c r="B65" s="651">
        <v>12</v>
      </c>
      <c r="C65" s="652">
        <v>12</v>
      </c>
      <c r="D65" s="653">
        <v>13</v>
      </c>
      <c r="E65" s="652"/>
      <c r="F65" s="654"/>
      <c r="G65" s="604"/>
      <c r="H65" s="867" t="s">
        <v>188</v>
      </c>
      <c r="I65" s="867"/>
      <c r="J65" s="867"/>
      <c r="K65" s="867"/>
      <c r="L65" s="867"/>
      <c r="M65" s="868"/>
      <c r="N65" s="629">
        <f>SUM(N66:N68)</f>
        <v>295200000</v>
      </c>
      <c r="O65" s="609">
        <f>N65/N15*100</f>
        <v>3.2089606352375686</v>
      </c>
      <c r="P65" s="609">
        <f t="shared" si="34"/>
        <v>80.223611111111111</v>
      </c>
      <c r="Q65" s="609">
        <f t="shared" si="30"/>
        <v>2.5743441007216279</v>
      </c>
      <c r="R65" s="630">
        <f>SUM(R66:R68)</f>
        <v>0</v>
      </c>
      <c r="S65" s="630">
        <f t="shared" ref="S65:AC65" si="56">SUM(S66:S68)</f>
        <v>0</v>
      </c>
      <c r="T65" s="630">
        <f t="shared" si="56"/>
        <v>1600000</v>
      </c>
      <c r="U65" s="630">
        <f t="shared" si="56"/>
        <v>9600000</v>
      </c>
      <c r="V65" s="630">
        <f t="shared" si="56"/>
        <v>0</v>
      </c>
      <c r="W65" s="630">
        <f t="shared" si="56"/>
        <v>2400000</v>
      </c>
      <c r="X65" s="630">
        <f t="shared" si="56"/>
        <v>10400000</v>
      </c>
      <c r="Y65" s="630">
        <f t="shared" si="56"/>
        <v>14970000</v>
      </c>
      <c r="Z65" s="630">
        <f t="shared" si="56"/>
        <v>9785000</v>
      </c>
      <c r="AA65" s="630">
        <f t="shared" si="56"/>
        <v>4000000</v>
      </c>
      <c r="AB65" s="630">
        <f t="shared" si="56"/>
        <v>2400000</v>
      </c>
      <c r="AC65" s="630">
        <f t="shared" si="56"/>
        <v>181665100</v>
      </c>
      <c r="AD65" s="631">
        <f>SUM(AD66:AD68)</f>
        <v>236820100</v>
      </c>
      <c r="AE65" s="632">
        <f t="shared" si="32"/>
        <v>80.223611111111111</v>
      </c>
      <c r="AF65" s="633">
        <f t="shared" si="36"/>
        <v>58379900</v>
      </c>
      <c r="AG65" s="609">
        <f t="shared" si="33"/>
        <v>19.776388888888889</v>
      </c>
      <c r="AH65" s="606"/>
    </row>
    <row r="66" spans="1:35" s="39" customFormat="1" ht="18" customHeight="1" x14ac:dyDescent="0.35">
      <c r="A66" s="469">
        <v>1</v>
      </c>
      <c r="B66" s="54">
        <f t="shared" ref="B66:D68" si="57">B65</f>
        <v>12</v>
      </c>
      <c r="C66" s="55">
        <f t="shared" si="57"/>
        <v>12</v>
      </c>
      <c r="D66" s="55">
        <f t="shared" si="57"/>
        <v>13</v>
      </c>
      <c r="E66" s="44" t="s">
        <v>73</v>
      </c>
      <c r="F66" s="56"/>
      <c r="G66" s="198"/>
      <c r="H66" s="198" t="s">
        <v>74</v>
      </c>
      <c r="I66" s="869" t="s">
        <v>213</v>
      </c>
      <c r="J66" s="869"/>
      <c r="K66" s="869"/>
      <c r="L66" s="869"/>
      <c r="M66" s="870"/>
      <c r="N66" s="577">
        <v>170200000</v>
      </c>
      <c r="O66" s="578">
        <f>N66/N15*100</f>
        <v>1.85015277817559</v>
      </c>
      <c r="P66" s="578">
        <f t="shared" si="34"/>
        <v>99.524383078730907</v>
      </c>
      <c r="Q66" s="578">
        <f t="shared" si="30"/>
        <v>1.8413531384932567</v>
      </c>
      <c r="R66" s="328">
        <v>0</v>
      </c>
      <c r="S66" s="328">
        <v>0</v>
      </c>
      <c r="T66" s="328">
        <v>1600000</v>
      </c>
      <c r="U66" s="328">
        <v>0</v>
      </c>
      <c r="V66" s="328">
        <v>0</v>
      </c>
      <c r="W66" s="328">
        <v>2400000</v>
      </c>
      <c r="X66" s="328">
        <v>800000</v>
      </c>
      <c r="Y66" s="328">
        <f>7005000+5740000+800000</f>
        <v>13545000</v>
      </c>
      <c r="Z66" s="328">
        <v>0</v>
      </c>
      <c r="AA66" s="328">
        <v>800000</v>
      </c>
      <c r="AB66" s="328"/>
      <c r="AC66" s="328">
        <v>150245500</v>
      </c>
      <c r="AD66" s="594">
        <f>SUM(R66:AC66)</f>
        <v>169390500</v>
      </c>
      <c r="AE66" s="580">
        <f t="shared" si="32"/>
        <v>99.524383078730907</v>
      </c>
      <c r="AF66" s="581">
        <f>N66-AD66</f>
        <v>809500</v>
      </c>
      <c r="AG66" s="578">
        <f t="shared" si="33"/>
        <v>0.47561692126909516</v>
      </c>
      <c r="AH66" s="360"/>
    </row>
    <row r="67" spans="1:35" s="39" customFormat="1" ht="18" customHeight="1" x14ac:dyDescent="0.35">
      <c r="A67" s="469">
        <v>2</v>
      </c>
      <c r="B67" s="54">
        <f t="shared" si="57"/>
        <v>12</v>
      </c>
      <c r="C67" s="55">
        <f t="shared" si="57"/>
        <v>12</v>
      </c>
      <c r="D67" s="55">
        <f t="shared" si="57"/>
        <v>13</v>
      </c>
      <c r="E67" s="44" t="s">
        <v>76</v>
      </c>
      <c r="F67" s="56"/>
      <c r="G67" s="198"/>
      <c r="H67" s="198" t="s">
        <v>74</v>
      </c>
      <c r="I67" s="863" t="s">
        <v>214</v>
      </c>
      <c r="J67" s="854"/>
      <c r="K67" s="854"/>
      <c r="L67" s="854"/>
      <c r="M67" s="855"/>
      <c r="N67" s="577">
        <v>75000000</v>
      </c>
      <c r="O67" s="578">
        <f>N67/N15*100</f>
        <v>0.81528471423718707</v>
      </c>
      <c r="P67" s="578">
        <f t="shared" si="34"/>
        <v>34.439466666666668</v>
      </c>
      <c r="Q67" s="578">
        <f t="shared" si="30"/>
        <v>0.28077970739814462</v>
      </c>
      <c r="R67" s="328">
        <v>0</v>
      </c>
      <c r="S67" s="328">
        <v>0</v>
      </c>
      <c r="T67" s="328">
        <v>0</v>
      </c>
      <c r="U67" s="328">
        <v>0</v>
      </c>
      <c r="V67" s="328">
        <v>0</v>
      </c>
      <c r="W67" s="328">
        <v>0</v>
      </c>
      <c r="X67" s="328">
        <v>0</v>
      </c>
      <c r="Y67" s="328">
        <f>0</f>
        <v>0</v>
      </c>
      <c r="Z67" s="328">
        <v>2900000</v>
      </c>
      <c r="AA67" s="328"/>
      <c r="AB67" s="328"/>
      <c r="AC67" s="328">
        <v>22929600</v>
      </c>
      <c r="AD67" s="594">
        <f>SUM(R67:AC67)</f>
        <v>25829600</v>
      </c>
      <c r="AE67" s="580">
        <f t="shared" si="32"/>
        <v>34.439466666666668</v>
      </c>
      <c r="AF67" s="581">
        <f>N67-AD67</f>
        <v>49170400</v>
      </c>
      <c r="AG67" s="578">
        <f t="shared" si="33"/>
        <v>65.560533333333339</v>
      </c>
      <c r="AH67" s="360"/>
    </row>
    <row r="68" spans="1:35" s="39" customFormat="1" ht="30.75" customHeight="1" x14ac:dyDescent="0.35">
      <c r="A68" s="469">
        <v>3</v>
      </c>
      <c r="B68" s="54">
        <f t="shared" si="57"/>
        <v>12</v>
      </c>
      <c r="C68" s="55">
        <f t="shared" si="57"/>
        <v>12</v>
      </c>
      <c r="D68" s="55">
        <f t="shared" si="57"/>
        <v>13</v>
      </c>
      <c r="E68" s="44" t="s">
        <v>106</v>
      </c>
      <c r="F68" s="56"/>
      <c r="G68" s="198"/>
      <c r="H68" s="198" t="s">
        <v>74</v>
      </c>
      <c r="I68" s="864" t="s">
        <v>215</v>
      </c>
      <c r="J68" s="865"/>
      <c r="K68" s="865"/>
      <c r="L68" s="865"/>
      <c r="M68" s="866"/>
      <c r="N68" s="577">
        <v>50000000</v>
      </c>
      <c r="O68" s="578">
        <f>N68/N15*100</f>
        <v>0.54352314282479142</v>
      </c>
      <c r="P68" s="578">
        <f t="shared" si="34"/>
        <v>83.2</v>
      </c>
      <c r="Q68" s="578">
        <f t="shared" si="30"/>
        <v>0.45221125483022645</v>
      </c>
      <c r="R68" s="328">
        <v>0</v>
      </c>
      <c r="S68" s="328">
        <v>0</v>
      </c>
      <c r="T68" s="328">
        <v>0</v>
      </c>
      <c r="U68" s="328">
        <v>9600000</v>
      </c>
      <c r="V68" s="328">
        <v>0</v>
      </c>
      <c r="W68" s="328">
        <v>0</v>
      </c>
      <c r="X68" s="328">
        <v>9600000</v>
      </c>
      <c r="Y68" s="328">
        <f>1425000</f>
        <v>1425000</v>
      </c>
      <c r="Z68" s="328">
        <v>6885000</v>
      </c>
      <c r="AA68" s="328">
        <v>3200000</v>
      </c>
      <c r="AB68" s="328">
        <v>2400000</v>
      </c>
      <c r="AC68" s="328">
        <v>8490000</v>
      </c>
      <c r="AD68" s="594">
        <f>SUM(R68:AC68)</f>
        <v>41600000</v>
      </c>
      <c r="AE68" s="580">
        <f t="shared" si="32"/>
        <v>83.2</v>
      </c>
      <c r="AF68" s="581">
        <f t="shared" si="36"/>
        <v>8400000</v>
      </c>
      <c r="AG68" s="578">
        <f t="shared" si="33"/>
        <v>16.8</v>
      </c>
      <c r="AH68" s="360"/>
    </row>
    <row r="69" spans="1:35" s="455" customFormat="1" ht="30" customHeight="1" x14ac:dyDescent="0.35">
      <c r="A69" s="553" t="s">
        <v>129</v>
      </c>
      <c r="B69" s="639">
        <v>12</v>
      </c>
      <c r="C69" s="640">
        <v>12</v>
      </c>
      <c r="D69" s="641">
        <v>14</v>
      </c>
      <c r="E69" s="640"/>
      <c r="F69" s="642"/>
      <c r="G69" s="560"/>
      <c r="H69" s="860" t="s">
        <v>189</v>
      </c>
      <c r="I69" s="860"/>
      <c r="J69" s="860"/>
      <c r="K69" s="860"/>
      <c r="L69" s="860"/>
      <c r="M69" s="861"/>
      <c r="N69" s="625">
        <f>SUM(N70:N72)</f>
        <v>46090000</v>
      </c>
      <c r="O69" s="614">
        <f>N69/N15*100</f>
        <v>0.5010196330558927</v>
      </c>
      <c r="P69" s="614">
        <f t="shared" si="34"/>
        <v>78.170969841614237</v>
      </c>
      <c r="Q69" s="614">
        <f t="shared" si="30"/>
        <v>0.39165190625668822</v>
      </c>
      <c r="R69" s="621">
        <f>SUM(R70:R72)</f>
        <v>0</v>
      </c>
      <c r="S69" s="621">
        <f>SUM(S70:S72)</f>
        <v>0</v>
      </c>
      <c r="T69" s="621">
        <f>SUM(T70:T72)</f>
        <v>0</v>
      </c>
      <c r="U69" s="621">
        <f t="shared" ref="U69:AC69" si="58">SUM(U70:U72)</f>
        <v>0</v>
      </c>
      <c r="V69" s="621">
        <f t="shared" si="58"/>
        <v>0</v>
      </c>
      <c r="W69" s="621">
        <f t="shared" si="58"/>
        <v>0</v>
      </c>
      <c r="X69" s="621">
        <f t="shared" si="58"/>
        <v>0</v>
      </c>
      <c r="Y69" s="621">
        <f>SUM(Y70:Y72)</f>
        <v>4800000</v>
      </c>
      <c r="Z69" s="621">
        <f>SUM(Z70:Z72)</f>
        <v>9600000</v>
      </c>
      <c r="AA69" s="621">
        <f t="shared" si="58"/>
        <v>7139000</v>
      </c>
      <c r="AB69" s="621">
        <f t="shared" si="58"/>
        <v>4800000</v>
      </c>
      <c r="AC69" s="621">
        <f t="shared" si="58"/>
        <v>9690000</v>
      </c>
      <c r="AD69" s="622">
        <f>SUM(AD70:AD72)</f>
        <v>36029000</v>
      </c>
      <c r="AE69" s="552">
        <f t="shared" si="32"/>
        <v>78.170969841614237</v>
      </c>
      <c r="AF69" s="617">
        <f t="shared" si="36"/>
        <v>10061000</v>
      </c>
      <c r="AG69" s="614">
        <f t="shared" si="33"/>
        <v>21.829030158385766</v>
      </c>
      <c r="AH69" s="561"/>
    </row>
    <row r="70" spans="1:35" s="470" customFormat="1" ht="18" customHeight="1" x14ac:dyDescent="0.35">
      <c r="A70" s="469">
        <v>1</v>
      </c>
      <c r="B70" s="54">
        <v>12</v>
      </c>
      <c r="C70" s="55">
        <v>12</v>
      </c>
      <c r="D70" s="55">
        <v>14</v>
      </c>
      <c r="E70" s="44" t="s">
        <v>73</v>
      </c>
      <c r="F70" s="56"/>
      <c r="G70" s="576"/>
      <c r="H70" s="576" t="s">
        <v>74</v>
      </c>
      <c r="I70" s="869" t="s">
        <v>216</v>
      </c>
      <c r="J70" s="869"/>
      <c r="K70" s="869"/>
      <c r="L70" s="869"/>
      <c r="M70" s="870"/>
      <c r="N70" s="624"/>
      <c r="O70" s="578"/>
      <c r="P70" s="578"/>
      <c r="Q70" s="578"/>
      <c r="R70" s="328">
        <v>0</v>
      </c>
      <c r="S70" s="328">
        <v>0</v>
      </c>
      <c r="T70" s="328">
        <v>0</v>
      </c>
      <c r="U70" s="328">
        <v>0</v>
      </c>
      <c r="V70" s="328">
        <v>0</v>
      </c>
      <c r="W70" s="328">
        <v>0</v>
      </c>
      <c r="X70" s="328">
        <v>0</v>
      </c>
      <c r="Y70" s="328">
        <v>0</v>
      </c>
      <c r="Z70" s="328"/>
      <c r="AA70" s="328"/>
      <c r="AB70" s="328"/>
      <c r="AC70" s="328"/>
      <c r="AD70" s="594"/>
      <c r="AE70" s="580"/>
      <c r="AF70" s="581"/>
      <c r="AG70" s="578"/>
      <c r="AH70" s="623"/>
    </row>
    <row r="71" spans="1:35" s="470" customFormat="1" ht="18" customHeight="1" x14ac:dyDescent="0.35">
      <c r="A71" s="469">
        <v>2</v>
      </c>
      <c r="B71" s="54">
        <v>12</v>
      </c>
      <c r="C71" s="55">
        <v>12</v>
      </c>
      <c r="D71" s="55">
        <v>14</v>
      </c>
      <c r="E71" s="44" t="s">
        <v>76</v>
      </c>
      <c r="F71" s="56"/>
      <c r="G71" s="576"/>
      <c r="H71" s="576" t="s">
        <v>74</v>
      </c>
      <c r="I71" s="862" t="s">
        <v>217</v>
      </c>
      <c r="J71" s="854"/>
      <c r="K71" s="854"/>
      <c r="L71" s="854"/>
      <c r="M71" s="855"/>
      <c r="N71" s="624">
        <v>46090000</v>
      </c>
      <c r="O71" s="578">
        <f>N71/N15*100</f>
        <v>0.5010196330558927</v>
      </c>
      <c r="P71" s="578">
        <f t="shared" si="34"/>
        <v>78.170969841614237</v>
      </c>
      <c r="Q71" s="578">
        <f t="shared" si="30"/>
        <v>0.39165190625668822</v>
      </c>
      <c r="R71" s="328">
        <v>0</v>
      </c>
      <c r="S71" s="328">
        <v>0</v>
      </c>
      <c r="T71" s="328">
        <v>0</v>
      </c>
      <c r="U71" s="328">
        <v>0</v>
      </c>
      <c r="V71" s="328">
        <v>0</v>
      </c>
      <c r="W71" s="328">
        <v>0</v>
      </c>
      <c r="X71" s="328">
        <v>0</v>
      </c>
      <c r="Y71" s="328">
        <f>4800000</f>
        <v>4800000</v>
      </c>
      <c r="Z71" s="328">
        <v>9600000</v>
      </c>
      <c r="AA71" s="328">
        <v>7139000</v>
      </c>
      <c r="AB71" s="328">
        <v>4800000</v>
      </c>
      <c r="AC71" s="328">
        <v>9690000</v>
      </c>
      <c r="AD71" s="594">
        <f t="shared" ref="AD71" si="59">SUM(R71:AC71)</f>
        <v>36029000</v>
      </c>
      <c r="AE71" s="580">
        <f t="shared" si="32"/>
        <v>78.170969841614237</v>
      </c>
      <c r="AF71" s="581">
        <f t="shared" si="36"/>
        <v>10061000</v>
      </c>
      <c r="AG71" s="578">
        <f t="shared" si="33"/>
        <v>21.829030158385766</v>
      </c>
      <c r="AH71" s="623"/>
    </row>
    <row r="72" spans="1:35" s="470" customFormat="1" ht="18" customHeight="1" x14ac:dyDescent="0.35">
      <c r="A72" s="469">
        <v>3</v>
      </c>
      <c r="B72" s="54">
        <v>12</v>
      </c>
      <c r="C72" s="55">
        <v>12</v>
      </c>
      <c r="D72" s="55">
        <v>14</v>
      </c>
      <c r="E72" s="44" t="s">
        <v>106</v>
      </c>
      <c r="F72" s="56"/>
      <c r="G72" s="576"/>
      <c r="H72" s="576" t="s">
        <v>74</v>
      </c>
      <c r="I72" s="854" t="s">
        <v>218</v>
      </c>
      <c r="J72" s="854"/>
      <c r="K72" s="854"/>
      <c r="L72" s="854"/>
      <c r="M72" s="855"/>
      <c r="N72" s="624"/>
      <c r="O72" s="578"/>
      <c r="P72" s="578"/>
      <c r="Q72" s="578"/>
      <c r="R72" s="328">
        <v>0</v>
      </c>
      <c r="S72" s="328">
        <v>0</v>
      </c>
      <c r="T72" s="328">
        <v>0</v>
      </c>
      <c r="U72" s="328">
        <v>0</v>
      </c>
      <c r="V72" s="328">
        <v>0</v>
      </c>
      <c r="W72" s="328">
        <v>0</v>
      </c>
      <c r="X72" s="328">
        <v>0</v>
      </c>
      <c r="Y72" s="328">
        <f>0</f>
        <v>0</v>
      </c>
      <c r="Z72" s="328"/>
      <c r="AA72" s="328"/>
      <c r="AB72" s="328"/>
      <c r="AC72" s="328"/>
      <c r="AD72" s="594"/>
      <c r="AE72" s="580"/>
      <c r="AF72" s="581"/>
      <c r="AG72" s="578"/>
      <c r="AH72" s="623"/>
    </row>
    <row r="73" spans="1:35" s="471" customFormat="1" ht="4.5" customHeight="1" x14ac:dyDescent="0.35">
      <c r="A73" s="472"/>
      <c r="B73" s="138"/>
      <c r="C73" s="139"/>
      <c r="D73" s="139"/>
      <c r="E73" s="139"/>
      <c r="F73" s="140"/>
      <c r="G73" s="634"/>
      <c r="H73" s="634"/>
      <c r="I73" s="634"/>
      <c r="J73" s="634"/>
      <c r="K73" s="634"/>
      <c r="L73" s="634"/>
      <c r="M73" s="635"/>
      <c r="N73" s="636"/>
      <c r="O73" s="637"/>
      <c r="P73" s="635"/>
      <c r="Q73" s="637"/>
      <c r="R73" s="638"/>
      <c r="S73" s="638"/>
      <c r="T73" s="638"/>
      <c r="U73" s="638"/>
      <c r="V73" s="637"/>
      <c r="W73" s="637"/>
      <c r="X73" s="637"/>
      <c r="Y73" s="637"/>
      <c r="Z73" s="637"/>
      <c r="AA73" s="637"/>
      <c r="AB73" s="637"/>
      <c r="AC73" s="637"/>
      <c r="AD73" s="636"/>
      <c r="AE73" s="637"/>
      <c r="AF73" s="635"/>
      <c r="AG73" s="637"/>
      <c r="AH73" s="635"/>
    </row>
    <row r="74" spans="1:35" ht="15" customHeight="1" x14ac:dyDescent="0.35">
      <c r="M74" s="528"/>
      <c r="N74" s="529"/>
      <c r="O74" s="530"/>
      <c r="P74" s="528"/>
      <c r="Q74" s="530"/>
      <c r="R74" s="531"/>
      <c r="S74" s="531"/>
      <c r="T74" s="531"/>
      <c r="U74" s="531"/>
      <c r="V74" s="530"/>
      <c r="W74" s="530"/>
      <c r="X74" s="530"/>
      <c r="Y74" s="530"/>
      <c r="Z74" s="530"/>
      <c r="AA74" s="530"/>
      <c r="AB74" s="530"/>
      <c r="AC74" s="530"/>
      <c r="AD74" s="529"/>
      <c r="AE74" s="530"/>
      <c r="AF74" s="528"/>
      <c r="AG74" s="530"/>
      <c r="AH74" s="528"/>
      <c r="AI74" s="528"/>
    </row>
    <row r="75" spans="1:35" ht="15" customHeight="1" x14ac:dyDescent="0.35">
      <c r="M75" s="528"/>
      <c r="N75" s="529"/>
      <c r="O75" s="530"/>
      <c r="P75" s="528"/>
      <c r="Q75" s="530"/>
      <c r="R75" s="531"/>
      <c r="S75" s="531"/>
      <c r="T75" s="531"/>
      <c r="U75" s="531"/>
      <c r="V75" s="530"/>
      <c r="W75" s="530"/>
      <c r="X75" s="530"/>
      <c r="Y75" s="530"/>
      <c r="Z75" s="530"/>
      <c r="AA75" s="530"/>
      <c r="AB75" s="530"/>
      <c r="AC75" s="530"/>
      <c r="AD75" s="541"/>
      <c r="AE75" s="532"/>
      <c r="AF75" s="532"/>
      <c r="AG75" s="532"/>
      <c r="AH75" s="528"/>
      <c r="AI75" s="528"/>
    </row>
    <row r="76" spans="1:35" ht="15" customHeight="1" x14ac:dyDescent="0.35">
      <c r="M76" s="528"/>
      <c r="N76" s="529"/>
      <c r="O76" s="530"/>
      <c r="P76" s="528"/>
      <c r="Q76" s="530"/>
      <c r="R76" s="531"/>
      <c r="S76" s="531"/>
      <c r="T76" s="531"/>
      <c r="U76" s="531"/>
      <c r="V76" s="530"/>
      <c r="W76" s="530"/>
      <c r="X76" s="530"/>
      <c r="Y76" s="530"/>
      <c r="Z76" s="530"/>
      <c r="AA76" s="530"/>
      <c r="AB76" s="530"/>
      <c r="AC76" s="530"/>
      <c r="AD76" s="534" t="s">
        <v>144</v>
      </c>
      <c r="AE76" s="533"/>
      <c r="AF76" s="533"/>
      <c r="AG76" s="533"/>
      <c r="AH76" s="528"/>
      <c r="AI76" s="528"/>
    </row>
    <row r="77" spans="1:35" ht="15" customHeight="1" x14ac:dyDescent="0.35">
      <c r="M77" s="528"/>
      <c r="N77" s="529"/>
      <c r="O77" s="530"/>
      <c r="P77" s="528"/>
      <c r="Q77" s="530"/>
      <c r="R77" s="531"/>
      <c r="S77" s="531"/>
      <c r="T77" s="531"/>
      <c r="U77" s="531"/>
      <c r="V77" s="530"/>
      <c r="W77" s="530"/>
      <c r="X77" s="530"/>
      <c r="Y77" s="530"/>
      <c r="Z77" s="530"/>
      <c r="AA77" s="530"/>
      <c r="AB77" s="530"/>
      <c r="AC77" s="530"/>
      <c r="AD77" s="534" t="s">
        <v>145</v>
      </c>
      <c r="AE77" s="533"/>
      <c r="AF77" s="533"/>
      <c r="AG77" s="533"/>
      <c r="AH77" s="528"/>
      <c r="AI77" s="528"/>
    </row>
    <row r="78" spans="1:35" ht="15" customHeight="1" x14ac:dyDescent="0.35">
      <c r="M78" s="528"/>
      <c r="N78" s="529"/>
      <c r="O78" s="530"/>
      <c r="P78" s="528"/>
      <c r="Q78" s="530"/>
      <c r="R78" s="531"/>
      <c r="S78" s="531"/>
      <c r="T78" s="531"/>
      <c r="U78" s="531"/>
      <c r="V78" s="530"/>
      <c r="W78" s="530"/>
      <c r="X78" s="530"/>
      <c r="Y78" s="530"/>
      <c r="Z78" s="530"/>
      <c r="AA78" s="530"/>
      <c r="AB78" s="530"/>
      <c r="AC78" s="530"/>
      <c r="AD78" s="534"/>
      <c r="AE78" s="533"/>
      <c r="AF78" s="533"/>
      <c r="AG78" s="533"/>
      <c r="AH78" s="528"/>
      <c r="AI78" s="528"/>
    </row>
    <row r="79" spans="1:35" ht="15" customHeight="1" x14ac:dyDescent="0.35">
      <c r="M79" s="528"/>
      <c r="N79" s="529"/>
      <c r="O79" s="530"/>
      <c r="P79" s="528"/>
      <c r="Q79" s="530"/>
      <c r="R79" s="531"/>
      <c r="S79" s="531"/>
      <c r="T79" s="531"/>
      <c r="U79" s="531"/>
      <c r="V79" s="530"/>
      <c r="W79" s="530"/>
      <c r="X79" s="530"/>
      <c r="Y79" s="530"/>
      <c r="Z79" s="530"/>
      <c r="AA79" s="530"/>
      <c r="AB79" s="530"/>
      <c r="AC79" s="530"/>
      <c r="AD79" s="534"/>
      <c r="AE79" s="533"/>
      <c r="AF79" s="533"/>
      <c r="AG79" s="533"/>
      <c r="AH79" s="528"/>
      <c r="AI79" s="528"/>
    </row>
    <row r="80" spans="1:35" ht="15" customHeight="1" x14ac:dyDescent="0.35">
      <c r="M80" s="528"/>
      <c r="N80" s="529"/>
      <c r="O80" s="530"/>
      <c r="P80" s="528"/>
      <c r="Q80" s="530"/>
      <c r="R80" s="531"/>
      <c r="S80" s="531"/>
      <c r="T80" s="531"/>
      <c r="U80" s="531"/>
      <c r="V80" s="530"/>
      <c r="W80" s="530"/>
      <c r="X80" s="530"/>
      <c r="Y80" s="530"/>
      <c r="Z80" s="530"/>
      <c r="AA80" s="530"/>
      <c r="AB80" s="530"/>
      <c r="AC80" s="530"/>
      <c r="AD80" s="534"/>
      <c r="AE80" s="535"/>
      <c r="AF80" s="537"/>
      <c r="AG80" s="530"/>
      <c r="AH80" s="528"/>
      <c r="AI80" s="528"/>
    </row>
    <row r="81" spans="2:38" ht="15" customHeight="1" x14ac:dyDescent="0.35">
      <c r="M81" s="528"/>
      <c r="N81" s="529"/>
      <c r="O81" s="530"/>
      <c r="P81" s="528"/>
      <c r="Q81" s="530"/>
      <c r="R81" s="531"/>
      <c r="S81" s="531"/>
      <c r="T81" s="531"/>
      <c r="U81" s="531"/>
      <c r="V81" s="530"/>
      <c r="W81" s="530"/>
      <c r="X81" s="530"/>
      <c r="Y81" s="530"/>
      <c r="Z81" s="530"/>
      <c r="AA81" s="530"/>
      <c r="AB81" s="530"/>
      <c r="AC81" s="530"/>
      <c r="AD81" s="673"/>
      <c r="AE81" s="535"/>
      <c r="AF81" s="537"/>
      <c r="AG81" s="530"/>
      <c r="AH81" s="528"/>
      <c r="AI81" s="528"/>
    </row>
    <row r="82" spans="2:38" ht="15" customHeight="1" x14ac:dyDescent="0.35">
      <c r="M82" s="528"/>
      <c r="N82" s="529"/>
      <c r="O82" s="530"/>
      <c r="P82" s="528"/>
      <c r="Q82" s="530"/>
      <c r="R82" s="531"/>
      <c r="S82" s="531"/>
      <c r="T82" s="531"/>
      <c r="U82" s="531"/>
      <c r="V82" s="530"/>
      <c r="W82" s="530"/>
      <c r="X82" s="530"/>
      <c r="Y82" s="530"/>
      <c r="Z82" s="530"/>
      <c r="AA82" s="530"/>
      <c r="AB82" s="530"/>
      <c r="AC82" s="530"/>
      <c r="AD82" s="643" t="s">
        <v>222</v>
      </c>
      <c r="AE82" s="535"/>
      <c r="AF82" s="537"/>
      <c r="AG82" s="530"/>
      <c r="AH82" s="528"/>
      <c r="AI82" s="528"/>
    </row>
    <row r="83" spans="2:38" ht="18.75" customHeight="1" x14ac:dyDescent="0.5">
      <c r="M83" s="871"/>
      <c r="N83" s="871"/>
      <c r="O83" s="872"/>
      <c r="P83" s="528"/>
      <c r="Q83" s="528"/>
      <c r="R83" s="536"/>
      <c r="S83" s="536"/>
      <c r="T83" s="536"/>
      <c r="U83" s="536"/>
      <c r="V83" s="528"/>
      <c r="W83" s="528"/>
      <c r="X83" s="528"/>
      <c r="Y83" s="528"/>
      <c r="Z83" s="528"/>
      <c r="AA83" s="528"/>
      <c r="AB83" s="528"/>
      <c r="AC83" s="528"/>
      <c r="AD83" s="672" t="s">
        <v>147</v>
      </c>
      <c r="AE83" s="643"/>
      <c r="AF83" s="643"/>
      <c r="AG83" s="533"/>
      <c r="AH83" s="528"/>
      <c r="AI83" s="528"/>
      <c r="AL83" s="671"/>
    </row>
    <row r="84" spans="2:38" ht="15" customHeight="1" x14ac:dyDescent="0.35">
      <c r="M84" s="873"/>
      <c r="N84" s="873"/>
      <c r="O84" s="873"/>
      <c r="P84" s="528"/>
      <c r="Q84" s="528"/>
      <c r="R84" s="536"/>
      <c r="S84" s="536"/>
      <c r="T84" s="536"/>
      <c r="U84" s="536"/>
      <c r="V84" s="528"/>
      <c r="W84" s="528"/>
      <c r="X84" s="528"/>
      <c r="Y84" s="528"/>
      <c r="Z84" s="528"/>
      <c r="AA84" s="528"/>
      <c r="AB84" s="528"/>
      <c r="AC84" s="528"/>
      <c r="AD84" s="674" t="s">
        <v>220</v>
      </c>
      <c r="AE84" s="538"/>
      <c r="AF84" s="532"/>
      <c r="AG84" s="532"/>
      <c r="AH84" s="528"/>
      <c r="AI84" s="528"/>
    </row>
    <row r="85" spans="2:38" ht="15" customHeight="1" x14ac:dyDescent="0.35">
      <c r="M85" s="528"/>
      <c r="N85" s="529"/>
      <c r="O85" s="530"/>
      <c r="P85" s="528"/>
      <c r="Q85" s="528"/>
      <c r="R85" s="536"/>
      <c r="S85" s="536"/>
      <c r="T85" s="536"/>
      <c r="U85" s="536"/>
      <c r="V85" s="528"/>
      <c r="W85" s="528"/>
      <c r="X85" s="528"/>
      <c r="Y85" s="528"/>
      <c r="Z85" s="528"/>
      <c r="AA85" s="528"/>
      <c r="AB85" s="528"/>
      <c r="AC85" s="528"/>
      <c r="AD85" s="529"/>
      <c r="AE85" s="539"/>
      <c r="AF85" s="540"/>
      <c r="AG85" s="530"/>
      <c r="AH85" s="528"/>
      <c r="AI85" s="528"/>
    </row>
    <row r="86" spans="2:38" ht="15" customHeight="1" x14ac:dyDescent="0.35">
      <c r="B86" s="167"/>
      <c r="C86" s="167"/>
      <c r="D86" s="167"/>
      <c r="E86" s="167"/>
      <c r="F86" s="167"/>
      <c r="M86" s="528"/>
      <c r="N86" s="529"/>
      <c r="O86" s="530"/>
      <c r="P86" s="528"/>
      <c r="Q86" s="528"/>
      <c r="R86" s="536"/>
      <c r="S86" s="536"/>
      <c r="T86" s="536"/>
      <c r="U86" s="536"/>
      <c r="V86" s="528"/>
      <c r="W86" s="528"/>
      <c r="X86" s="528"/>
      <c r="Y86" s="528"/>
      <c r="Z86" s="528"/>
      <c r="AA86" s="528"/>
      <c r="AB86" s="528"/>
      <c r="AC86" s="528"/>
      <c r="AD86" s="529"/>
      <c r="AE86" s="530"/>
      <c r="AF86" s="540"/>
      <c r="AG86" s="530"/>
      <c r="AH86" s="528"/>
      <c r="AI86" s="528"/>
    </row>
    <row r="87" spans="2:38" ht="15" customHeight="1" x14ac:dyDescent="0.35">
      <c r="B87" s="167"/>
      <c r="C87" s="167"/>
      <c r="D87" s="167"/>
      <c r="E87" s="167"/>
      <c r="F87" s="167"/>
      <c r="M87" s="528"/>
      <c r="N87" s="529"/>
      <c r="O87" s="530"/>
      <c r="P87" s="528"/>
      <c r="Q87" s="528"/>
      <c r="R87" s="536"/>
      <c r="S87" s="536"/>
      <c r="T87" s="536"/>
      <c r="U87" s="536"/>
      <c r="V87" s="528"/>
      <c r="W87" s="528"/>
      <c r="X87" s="528"/>
      <c r="Y87" s="528"/>
      <c r="Z87" s="528"/>
      <c r="AA87" s="528"/>
      <c r="AB87" s="528"/>
      <c r="AC87" s="528"/>
      <c r="AD87" s="529"/>
      <c r="AE87" s="530"/>
      <c r="AF87" s="528"/>
      <c r="AG87" s="530"/>
      <c r="AH87" s="528"/>
      <c r="AI87" s="528"/>
    </row>
    <row r="88" spans="2:38" ht="15" customHeight="1" x14ac:dyDescent="0.35">
      <c r="M88" s="528"/>
      <c r="N88" s="529"/>
      <c r="O88" s="530"/>
      <c r="P88" s="528"/>
      <c r="Q88" s="528"/>
      <c r="R88" s="536"/>
      <c r="S88" s="536"/>
      <c r="T88" s="536"/>
      <c r="U88" s="536"/>
      <c r="V88" s="528"/>
      <c r="W88" s="528"/>
      <c r="X88" s="528"/>
      <c r="Y88" s="528"/>
      <c r="Z88" s="528"/>
      <c r="AA88" s="528"/>
      <c r="AB88" s="528"/>
      <c r="AC88" s="528"/>
      <c r="AD88" s="529"/>
      <c r="AE88" s="530"/>
      <c r="AF88" s="528"/>
      <c r="AG88" s="530"/>
      <c r="AH88" s="528"/>
      <c r="AI88" s="528"/>
    </row>
    <row r="89" spans="2:38" ht="15" customHeight="1" x14ac:dyDescent="0.35">
      <c r="M89" s="528"/>
      <c r="N89" s="529"/>
      <c r="O89" s="530"/>
      <c r="P89" s="528"/>
      <c r="Q89" s="528"/>
      <c r="R89" s="536"/>
      <c r="S89" s="536"/>
      <c r="T89" s="536"/>
      <c r="U89" s="536"/>
      <c r="V89" s="528"/>
      <c r="W89" s="528"/>
      <c r="X89" s="528"/>
      <c r="Y89" s="528"/>
      <c r="Z89" s="528"/>
      <c r="AA89" s="528"/>
      <c r="AB89" s="528"/>
      <c r="AC89" s="528"/>
      <c r="AD89" s="529"/>
      <c r="AE89" s="530"/>
      <c r="AF89" s="528"/>
      <c r="AG89" s="530"/>
      <c r="AH89" s="528"/>
      <c r="AI89" s="528"/>
    </row>
    <row r="90" spans="2:38" ht="15" customHeight="1" x14ac:dyDescent="0.35">
      <c r="M90" s="528"/>
      <c r="N90" s="529"/>
      <c r="O90" s="530"/>
      <c r="P90" s="528"/>
      <c r="Q90" s="528"/>
      <c r="R90" s="536"/>
      <c r="S90" s="536"/>
      <c r="T90" s="536"/>
      <c r="U90" s="536"/>
      <c r="V90" s="528"/>
      <c r="W90" s="528"/>
      <c r="X90" s="528"/>
      <c r="Y90" s="528"/>
      <c r="Z90" s="528"/>
      <c r="AA90" s="528"/>
      <c r="AB90" s="528"/>
      <c r="AC90" s="528"/>
      <c r="AD90" s="529"/>
      <c r="AE90" s="530"/>
      <c r="AF90" s="528"/>
      <c r="AG90" s="530"/>
      <c r="AH90" s="528"/>
      <c r="AI90" s="528"/>
    </row>
    <row r="91" spans="2:38" ht="15" customHeight="1" x14ac:dyDescent="0.35">
      <c r="M91" s="528"/>
      <c r="N91" s="529"/>
      <c r="O91" s="530"/>
      <c r="P91" s="528"/>
      <c r="Q91" s="528"/>
      <c r="R91" s="536"/>
      <c r="S91" s="536"/>
      <c r="T91" s="536"/>
      <c r="U91" s="536"/>
      <c r="V91" s="528"/>
      <c r="W91" s="528"/>
      <c r="X91" s="528"/>
      <c r="Y91" s="528"/>
      <c r="Z91" s="528"/>
      <c r="AA91" s="528"/>
      <c r="AB91" s="528"/>
      <c r="AC91" s="528"/>
      <c r="AD91" s="529"/>
      <c r="AE91" s="530"/>
      <c r="AF91" s="528"/>
      <c r="AG91" s="530"/>
      <c r="AH91" s="528"/>
      <c r="AI91" s="528"/>
    </row>
    <row r="92" spans="2:38" ht="15" customHeight="1" x14ac:dyDescent="0.35">
      <c r="M92" s="528"/>
      <c r="N92" s="529"/>
      <c r="O92" s="530"/>
      <c r="P92" s="528"/>
      <c r="Q92" s="528"/>
      <c r="R92" s="536"/>
      <c r="S92" s="536"/>
      <c r="T92" s="536"/>
      <c r="U92" s="536"/>
      <c r="V92" s="528"/>
      <c r="W92" s="528"/>
      <c r="X92" s="528"/>
      <c r="Y92" s="528"/>
      <c r="Z92" s="528"/>
      <c r="AA92" s="528"/>
      <c r="AB92" s="528"/>
      <c r="AC92" s="528"/>
      <c r="AD92" s="529"/>
      <c r="AE92" s="530"/>
      <c r="AF92" s="528"/>
      <c r="AG92" s="530"/>
      <c r="AH92" s="528"/>
      <c r="AI92" s="528"/>
    </row>
    <row r="93" spans="2:38" ht="15" customHeight="1" x14ac:dyDescent="0.35">
      <c r="M93" s="528"/>
      <c r="N93" s="529"/>
      <c r="O93" s="530"/>
      <c r="P93" s="528"/>
      <c r="Q93" s="528"/>
      <c r="R93" s="536"/>
      <c r="S93" s="536"/>
      <c r="T93" s="536"/>
      <c r="U93" s="536"/>
      <c r="V93" s="528"/>
      <c r="W93" s="528"/>
      <c r="X93" s="528"/>
      <c r="Y93" s="528"/>
      <c r="Z93" s="528"/>
      <c r="AA93" s="528"/>
      <c r="AB93" s="528"/>
      <c r="AC93" s="528"/>
      <c r="AD93" s="529"/>
      <c r="AE93" s="530"/>
      <c r="AF93" s="528"/>
      <c r="AG93" s="530"/>
      <c r="AH93" s="528"/>
      <c r="AI93" s="528"/>
    </row>
    <row r="94" spans="2:38" ht="15" customHeight="1" x14ac:dyDescent="0.35">
      <c r="M94" s="528"/>
      <c r="N94" s="529"/>
      <c r="O94" s="530"/>
      <c r="P94" s="528"/>
      <c r="Q94" s="528"/>
      <c r="R94" s="536"/>
      <c r="S94" s="536"/>
      <c r="T94" s="536"/>
      <c r="U94" s="536"/>
      <c r="V94" s="528"/>
      <c r="W94" s="528"/>
      <c r="X94" s="528"/>
      <c r="Y94" s="528"/>
      <c r="Z94" s="528"/>
      <c r="AA94" s="528"/>
      <c r="AB94" s="528"/>
      <c r="AC94" s="528"/>
      <c r="AD94" s="529"/>
      <c r="AE94" s="530"/>
      <c r="AF94" s="528"/>
      <c r="AG94" s="530"/>
      <c r="AH94" s="528"/>
      <c r="AI94" s="528"/>
    </row>
    <row r="95" spans="2:38" ht="15" customHeight="1" x14ac:dyDescent="0.35">
      <c r="M95" s="528"/>
      <c r="N95" s="529"/>
      <c r="O95" s="530"/>
      <c r="P95" s="528"/>
      <c r="Q95" s="528"/>
      <c r="R95" s="536"/>
      <c r="S95" s="536"/>
      <c r="T95" s="536"/>
      <c r="U95" s="536"/>
      <c r="V95" s="528"/>
      <c r="W95" s="528"/>
      <c r="X95" s="528"/>
      <c r="Y95" s="528"/>
      <c r="Z95" s="528"/>
      <c r="AA95" s="528"/>
      <c r="AB95" s="528"/>
      <c r="AC95" s="528"/>
      <c r="AD95" s="529"/>
      <c r="AE95" s="530"/>
      <c r="AF95" s="528"/>
      <c r="AG95" s="530"/>
      <c r="AH95" s="528"/>
      <c r="AI95" s="528"/>
    </row>
    <row r="96" spans="2:38" ht="15" customHeight="1" x14ac:dyDescent="0.35">
      <c r="M96" s="528"/>
      <c r="N96" s="529"/>
      <c r="O96" s="530"/>
      <c r="P96" s="528"/>
      <c r="Q96" s="528"/>
      <c r="R96" s="536"/>
      <c r="S96" s="536"/>
      <c r="T96" s="536"/>
      <c r="U96" s="536"/>
      <c r="V96" s="528"/>
      <c r="W96" s="528"/>
      <c r="X96" s="528"/>
      <c r="Y96" s="528"/>
      <c r="Z96" s="528"/>
      <c r="AA96" s="528"/>
      <c r="AB96" s="528"/>
      <c r="AC96" s="528"/>
      <c r="AD96" s="529"/>
      <c r="AE96" s="530"/>
      <c r="AF96" s="528"/>
      <c r="AG96" s="530"/>
      <c r="AH96" s="528"/>
      <c r="AI96" s="528"/>
    </row>
    <row r="97" spans="13:35" ht="15" customHeight="1" x14ac:dyDescent="0.35">
      <c r="M97" s="528"/>
      <c r="N97" s="529"/>
      <c r="O97" s="530"/>
      <c r="P97" s="528"/>
      <c r="Q97" s="528"/>
      <c r="R97" s="536"/>
      <c r="S97" s="536"/>
      <c r="T97" s="536"/>
      <c r="U97" s="536"/>
      <c r="V97" s="528"/>
      <c r="W97" s="528"/>
      <c r="X97" s="528"/>
      <c r="Y97" s="528"/>
      <c r="Z97" s="528"/>
      <c r="AA97" s="528"/>
      <c r="AB97" s="528"/>
      <c r="AC97" s="528"/>
      <c r="AD97" s="529"/>
      <c r="AE97" s="530"/>
      <c r="AF97" s="528"/>
      <c r="AG97" s="530"/>
      <c r="AH97" s="528"/>
      <c r="AI97" s="528"/>
    </row>
    <row r="98" spans="13:35" ht="15" customHeight="1" x14ac:dyDescent="0.35">
      <c r="M98" s="528"/>
      <c r="N98" s="529"/>
      <c r="O98" s="530"/>
      <c r="P98" s="528"/>
      <c r="Q98" s="528"/>
      <c r="R98" s="536"/>
      <c r="S98" s="536"/>
      <c r="T98" s="536"/>
      <c r="U98" s="536"/>
      <c r="V98" s="528"/>
      <c r="W98" s="528"/>
      <c r="X98" s="528"/>
      <c r="Y98" s="528"/>
      <c r="Z98" s="528"/>
      <c r="AA98" s="528"/>
      <c r="AB98" s="528"/>
      <c r="AC98" s="528"/>
      <c r="AD98" s="529"/>
      <c r="AE98" s="530"/>
      <c r="AF98" s="528"/>
      <c r="AG98" s="530"/>
      <c r="AH98" s="528"/>
      <c r="AI98" s="528"/>
    </row>
    <row r="99" spans="13:35" ht="15" customHeight="1" x14ac:dyDescent="0.35">
      <c r="M99" s="528"/>
      <c r="N99" s="529"/>
      <c r="O99" s="530"/>
      <c r="P99" s="528"/>
      <c r="Q99" s="528"/>
      <c r="R99" s="536"/>
      <c r="S99" s="536"/>
      <c r="T99" s="536"/>
      <c r="U99" s="536"/>
      <c r="V99" s="528"/>
      <c r="W99" s="528"/>
      <c r="X99" s="528"/>
      <c r="Y99" s="528"/>
      <c r="Z99" s="528"/>
      <c r="AA99" s="528"/>
      <c r="AB99" s="528"/>
      <c r="AC99" s="528"/>
      <c r="AD99" s="529"/>
      <c r="AE99" s="530"/>
      <c r="AF99" s="528"/>
      <c r="AG99" s="530"/>
      <c r="AH99" s="528"/>
      <c r="AI99" s="528"/>
    </row>
    <row r="100" spans="13:35" ht="15" customHeight="1" x14ac:dyDescent="0.35">
      <c r="M100" s="528"/>
      <c r="N100" s="529"/>
      <c r="O100" s="530"/>
      <c r="P100" s="528"/>
      <c r="Q100" s="528"/>
      <c r="R100" s="536"/>
      <c r="S100" s="536"/>
      <c r="T100" s="536"/>
      <c r="U100" s="536"/>
      <c r="V100" s="528"/>
      <c r="W100" s="528"/>
      <c r="X100" s="528"/>
      <c r="Y100" s="528"/>
      <c r="Z100" s="528"/>
      <c r="AA100" s="528"/>
      <c r="AB100" s="528"/>
      <c r="AC100" s="528"/>
      <c r="AD100" s="529"/>
      <c r="AE100" s="530"/>
      <c r="AF100" s="528"/>
      <c r="AG100" s="530"/>
      <c r="AH100" s="528"/>
      <c r="AI100" s="528"/>
    </row>
    <row r="101" spans="13:35" ht="15" customHeight="1" x14ac:dyDescent="0.35">
      <c r="M101" s="528"/>
      <c r="N101" s="529"/>
      <c r="O101" s="530"/>
      <c r="P101" s="528"/>
      <c r="Q101" s="528"/>
      <c r="R101" s="536"/>
      <c r="S101" s="536"/>
      <c r="T101" s="536"/>
      <c r="U101" s="536"/>
      <c r="V101" s="528"/>
      <c r="W101" s="528"/>
      <c r="X101" s="528"/>
      <c r="Y101" s="528"/>
      <c r="Z101" s="528"/>
      <c r="AA101" s="528"/>
      <c r="AB101" s="528"/>
      <c r="AC101" s="528"/>
      <c r="AD101" s="529"/>
      <c r="AE101" s="530"/>
      <c r="AF101" s="528"/>
      <c r="AG101" s="530"/>
      <c r="AH101" s="528"/>
      <c r="AI101" s="528"/>
    </row>
    <row r="102" spans="13:35" ht="15" customHeight="1" x14ac:dyDescent="0.35">
      <c r="M102" s="528"/>
      <c r="N102" s="529"/>
      <c r="O102" s="530"/>
      <c r="P102" s="528"/>
      <c r="Q102" s="528"/>
      <c r="R102" s="536"/>
      <c r="S102" s="536"/>
      <c r="T102" s="536"/>
      <c r="U102" s="536"/>
      <c r="V102" s="528"/>
      <c r="W102" s="528"/>
      <c r="X102" s="528"/>
      <c r="Y102" s="528"/>
      <c r="Z102" s="528"/>
      <c r="AA102" s="528"/>
      <c r="AB102" s="528"/>
      <c r="AC102" s="528"/>
      <c r="AD102" s="529"/>
      <c r="AE102" s="530"/>
      <c r="AF102" s="528"/>
      <c r="AG102" s="530"/>
      <c r="AH102" s="528"/>
      <c r="AI102" s="528"/>
    </row>
    <row r="103" spans="13:35" ht="15" customHeight="1" x14ac:dyDescent="0.35">
      <c r="M103" s="528"/>
      <c r="N103" s="529"/>
      <c r="O103" s="530"/>
      <c r="P103" s="528"/>
      <c r="Q103" s="528"/>
      <c r="R103" s="536"/>
      <c r="S103" s="536"/>
      <c r="T103" s="536"/>
      <c r="U103" s="536"/>
      <c r="V103" s="528"/>
      <c r="W103" s="528"/>
      <c r="X103" s="528"/>
      <c r="Y103" s="528"/>
      <c r="Z103" s="528"/>
      <c r="AA103" s="528"/>
      <c r="AB103" s="528"/>
      <c r="AC103" s="528"/>
      <c r="AD103" s="529"/>
      <c r="AE103" s="530"/>
      <c r="AF103" s="528"/>
      <c r="AG103" s="530"/>
      <c r="AH103" s="528"/>
      <c r="AI103" s="528"/>
    </row>
    <row r="104" spans="13:35" ht="15" customHeight="1" x14ac:dyDescent="0.35">
      <c r="M104" s="528"/>
      <c r="N104" s="529"/>
      <c r="O104" s="530"/>
      <c r="P104" s="528"/>
      <c r="Q104" s="528"/>
      <c r="R104" s="536"/>
      <c r="S104" s="536"/>
      <c r="T104" s="536"/>
      <c r="U104" s="536"/>
      <c r="V104" s="528"/>
      <c r="W104" s="528"/>
      <c r="X104" s="528"/>
      <c r="Y104" s="528"/>
      <c r="Z104" s="528"/>
      <c r="AA104" s="528"/>
      <c r="AB104" s="528"/>
      <c r="AC104" s="528"/>
      <c r="AD104" s="529"/>
      <c r="AE104" s="530"/>
      <c r="AF104" s="528"/>
      <c r="AG104" s="530"/>
      <c r="AH104" s="528"/>
      <c r="AI104" s="528"/>
    </row>
    <row r="105" spans="13:35" ht="15" customHeight="1" x14ac:dyDescent="0.35">
      <c r="M105" s="528"/>
      <c r="N105" s="529"/>
      <c r="O105" s="530"/>
      <c r="P105" s="528"/>
      <c r="Q105" s="528"/>
      <c r="R105" s="536"/>
      <c r="S105" s="536"/>
      <c r="T105" s="536"/>
      <c r="U105" s="536"/>
      <c r="V105" s="528"/>
      <c r="W105" s="528"/>
      <c r="X105" s="528"/>
      <c r="Y105" s="528"/>
      <c r="Z105" s="528"/>
      <c r="AA105" s="528"/>
      <c r="AB105" s="528"/>
      <c r="AC105" s="528"/>
      <c r="AD105" s="529"/>
      <c r="AE105" s="530"/>
      <c r="AF105" s="528"/>
      <c r="AG105" s="530"/>
      <c r="AH105" s="528"/>
      <c r="AI105" s="528"/>
    </row>
    <row r="106" spans="13:35" ht="15" customHeight="1" x14ac:dyDescent="0.35">
      <c r="M106" s="528"/>
      <c r="N106" s="529"/>
      <c r="O106" s="530"/>
      <c r="P106" s="528"/>
      <c r="Q106" s="528"/>
      <c r="R106" s="536"/>
      <c r="S106" s="536"/>
      <c r="T106" s="536"/>
      <c r="U106" s="536"/>
      <c r="V106" s="528"/>
      <c r="W106" s="528"/>
      <c r="X106" s="528"/>
      <c r="Y106" s="528"/>
      <c r="Z106" s="528"/>
      <c r="AA106" s="528"/>
      <c r="AB106" s="528"/>
      <c r="AC106" s="528"/>
      <c r="AD106" s="529"/>
      <c r="AE106" s="530"/>
      <c r="AF106" s="528"/>
      <c r="AG106" s="530"/>
      <c r="AH106" s="528"/>
      <c r="AI106" s="528"/>
    </row>
    <row r="107" spans="13:35" ht="15" customHeight="1" x14ac:dyDescent="0.35">
      <c r="M107" s="528"/>
      <c r="N107" s="529"/>
      <c r="O107" s="530"/>
      <c r="P107" s="528"/>
      <c r="Q107" s="528"/>
      <c r="R107" s="536"/>
      <c r="S107" s="536"/>
      <c r="T107" s="536"/>
      <c r="U107" s="536"/>
      <c r="V107" s="528"/>
      <c r="W107" s="528"/>
      <c r="X107" s="528"/>
      <c r="Y107" s="528"/>
      <c r="Z107" s="528"/>
      <c r="AA107" s="528"/>
      <c r="AB107" s="528"/>
      <c r="AC107" s="528"/>
      <c r="AD107" s="529"/>
      <c r="AE107" s="530"/>
      <c r="AF107" s="528"/>
      <c r="AG107" s="530"/>
      <c r="AH107" s="528"/>
      <c r="AI107" s="528"/>
    </row>
    <row r="108" spans="13:35" ht="15" customHeight="1" x14ac:dyDescent="0.35">
      <c r="M108" s="528"/>
      <c r="N108" s="529"/>
      <c r="O108" s="530"/>
      <c r="P108" s="528"/>
      <c r="Q108" s="528"/>
      <c r="R108" s="536"/>
      <c r="S108" s="536"/>
      <c r="T108" s="536"/>
      <c r="U108" s="536"/>
      <c r="V108" s="528"/>
      <c r="W108" s="528"/>
      <c r="X108" s="528"/>
      <c r="Y108" s="528"/>
      <c r="Z108" s="528"/>
      <c r="AA108" s="528"/>
      <c r="AB108" s="528"/>
      <c r="AC108" s="528"/>
      <c r="AD108" s="529"/>
      <c r="AE108" s="530"/>
      <c r="AF108" s="528"/>
      <c r="AG108" s="530"/>
      <c r="AH108" s="528"/>
      <c r="AI108" s="528"/>
    </row>
    <row r="109" spans="13:35" x14ac:dyDescent="0.35">
      <c r="M109" s="528"/>
      <c r="N109" s="529"/>
      <c r="O109" s="530"/>
      <c r="P109" s="528"/>
      <c r="Q109" s="528"/>
      <c r="R109" s="536"/>
      <c r="S109" s="536"/>
      <c r="T109" s="536"/>
      <c r="U109" s="536"/>
      <c r="V109" s="528"/>
      <c r="W109" s="528"/>
      <c r="X109" s="528"/>
      <c r="Y109" s="528"/>
      <c r="Z109" s="528"/>
      <c r="AA109" s="528"/>
      <c r="AB109" s="528"/>
      <c r="AC109" s="528"/>
      <c r="AD109" s="529"/>
      <c r="AE109" s="530"/>
      <c r="AF109" s="528"/>
      <c r="AG109" s="530"/>
      <c r="AH109" s="528"/>
      <c r="AI109" s="528"/>
    </row>
    <row r="110" spans="13:35" x14ac:dyDescent="0.35">
      <c r="M110" s="528"/>
      <c r="N110" s="529"/>
      <c r="O110" s="530"/>
      <c r="P110" s="528"/>
      <c r="Q110" s="528"/>
      <c r="R110" s="536"/>
      <c r="S110" s="536"/>
      <c r="T110" s="536"/>
      <c r="U110" s="536"/>
      <c r="V110" s="528"/>
      <c r="W110" s="528"/>
      <c r="X110" s="528"/>
      <c r="Y110" s="528"/>
      <c r="Z110" s="528"/>
      <c r="AA110" s="528"/>
      <c r="AB110" s="528"/>
      <c r="AC110" s="528"/>
      <c r="AD110" s="529"/>
      <c r="AE110" s="530"/>
      <c r="AF110" s="528"/>
      <c r="AG110" s="530"/>
      <c r="AH110" s="528"/>
      <c r="AI110" s="528"/>
    </row>
    <row r="111" spans="13:35" x14ac:dyDescent="0.35">
      <c r="M111" s="528"/>
      <c r="N111" s="529"/>
      <c r="O111" s="530"/>
      <c r="P111" s="528"/>
      <c r="Q111" s="528"/>
      <c r="R111" s="536"/>
      <c r="S111" s="536"/>
      <c r="T111" s="536"/>
      <c r="U111" s="536"/>
      <c r="V111" s="528"/>
      <c r="W111" s="528"/>
      <c r="X111" s="528"/>
      <c r="Y111" s="528"/>
      <c r="Z111" s="528"/>
      <c r="AA111" s="528"/>
      <c r="AB111" s="528"/>
      <c r="AC111" s="528"/>
      <c r="AD111" s="529"/>
      <c r="AE111" s="530"/>
      <c r="AF111" s="528"/>
      <c r="AG111" s="530"/>
      <c r="AH111" s="528"/>
      <c r="AI111" s="528"/>
    </row>
    <row r="112" spans="13:35" x14ac:dyDescent="0.35">
      <c r="M112" s="528"/>
      <c r="N112" s="529"/>
      <c r="O112" s="530"/>
      <c r="P112" s="528"/>
      <c r="Q112" s="528"/>
      <c r="R112" s="536"/>
      <c r="S112" s="536"/>
      <c r="T112" s="536"/>
      <c r="U112" s="536"/>
      <c r="V112" s="528"/>
      <c r="W112" s="528"/>
      <c r="X112" s="528"/>
      <c r="Y112" s="528"/>
      <c r="Z112" s="528"/>
      <c r="AA112" s="528"/>
      <c r="AB112" s="528"/>
      <c r="AC112" s="528"/>
      <c r="AD112" s="529"/>
      <c r="AE112" s="530"/>
      <c r="AF112" s="528"/>
      <c r="AG112" s="530"/>
      <c r="AH112" s="528"/>
      <c r="AI112" s="528"/>
    </row>
    <row r="113" spans="13:35" x14ac:dyDescent="0.35">
      <c r="M113" s="528"/>
      <c r="N113" s="529"/>
      <c r="O113" s="530"/>
      <c r="P113" s="528"/>
      <c r="Q113" s="528"/>
      <c r="R113" s="536"/>
      <c r="S113" s="536"/>
      <c r="T113" s="536"/>
      <c r="U113" s="536"/>
      <c r="V113" s="528"/>
      <c r="W113" s="528"/>
      <c r="X113" s="528"/>
      <c r="Y113" s="528"/>
      <c r="Z113" s="528"/>
      <c r="AA113" s="528"/>
      <c r="AB113" s="528"/>
      <c r="AC113" s="528"/>
      <c r="AD113" s="529"/>
      <c r="AE113" s="530"/>
      <c r="AF113" s="528"/>
      <c r="AG113" s="530"/>
      <c r="AH113" s="528"/>
      <c r="AI113" s="528"/>
    </row>
    <row r="114" spans="13:35" x14ac:dyDescent="0.35">
      <c r="M114" s="528"/>
      <c r="N114" s="529"/>
      <c r="O114" s="530"/>
      <c r="P114" s="528"/>
      <c r="Q114" s="528"/>
      <c r="R114" s="536"/>
      <c r="S114" s="536"/>
      <c r="T114" s="536"/>
      <c r="U114" s="536"/>
      <c r="V114" s="528"/>
      <c r="W114" s="528"/>
      <c r="X114" s="528"/>
      <c r="Y114" s="528"/>
      <c r="Z114" s="528"/>
      <c r="AA114" s="528"/>
      <c r="AB114" s="528"/>
      <c r="AC114" s="528"/>
      <c r="AD114" s="529"/>
      <c r="AE114" s="530"/>
      <c r="AF114" s="528"/>
      <c r="AG114" s="530"/>
      <c r="AH114" s="528"/>
      <c r="AI114" s="528"/>
    </row>
    <row r="115" spans="13:35" x14ac:dyDescent="0.35">
      <c r="M115" s="528"/>
      <c r="N115" s="529"/>
      <c r="O115" s="530"/>
      <c r="P115" s="528"/>
      <c r="Q115" s="528"/>
      <c r="R115" s="536"/>
      <c r="S115" s="536"/>
      <c r="T115" s="536"/>
      <c r="U115" s="536"/>
      <c r="V115" s="528"/>
      <c r="W115" s="528"/>
      <c r="X115" s="528"/>
      <c r="Y115" s="528"/>
      <c r="Z115" s="528"/>
      <c r="AA115" s="528"/>
      <c r="AB115" s="528"/>
      <c r="AC115" s="528"/>
      <c r="AD115" s="529"/>
      <c r="AE115" s="530"/>
      <c r="AF115" s="528"/>
      <c r="AG115" s="530"/>
      <c r="AH115" s="528"/>
      <c r="AI115" s="528"/>
    </row>
    <row r="116" spans="13:35" x14ac:dyDescent="0.35">
      <c r="M116" s="528"/>
      <c r="N116" s="529"/>
      <c r="O116" s="530"/>
      <c r="P116" s="528"/>
      <c r="Q116" s="528"/>
      <c r="R116" s="536"/>
      <c r="S116" s="536"/>
      <c r="T116" s="536"/>
      <c r="U116" s="536"/>
      <c r="V116" s="528"/>
      <c r="W116" s="528"/>
      <c r="X116" s="528"/>
      <c r="Y116" s="528"/>
      <c r="Z116" s="528"/>
      <c r="AA116" s="528"/>
      <c r="AB116" s="528"/>
      <c r="AC116" s="528"/>
      <c r="AD116" s="529"/>
      <c r="AE116" s="530"/>
      <c r="AF116" s="528"/>
      <c r="AG116" s="530"/>
      <c r="AH116" s="528"/>
      <c r="AI116" s="528"/>
    </row>
    <row r="117" spans="13:35" x14ac:dyDescent="0.35">
      <c r="M117" s="528"/>
      <c r="N117" s="529"/>
      <c r="O117" s="530"/>
      <c r="P117" s="528"/>
      <c r="Q117" s="528"/>
      <c r="R117" s="536"/>
      <c r="S117" s="536"/>
      <c r="T117" s="536"/>
      <c r="U117" s="536"/>
      <c r="V117" s="528"/>
      <c r="W117" s="528"/>
      <c r="X117" s="528"/>
      <c r="Y117" s="528"/>
      <c r="Z117" s="528"/>
      <c r="AA117" s="528"/>
      <c r="AB117" s="528"/>
      <c r="AC117" s="528"/>
      <c r="AD117" s="529"/>
      <c r="AE117" s="530"/>
      <c r="AF117" s="528"/>
      <c r="AG117" s="530"/>
      <c r="AH117" s="528"/>
      <c r="AI117" s="528"/>
    </row>
    <row r="118" spans="13:35" x14ac:dyDescent="0.35">
      <c r="M118" s="528"/>
      <c r="N118" s="529"/>
      <c r="O118" s="530"/>
      <c r="P118" s="528"/>
      <c r="Q118" s="528"/>
      <c r="R118" s="536"/>
      <c r="S118" s="536"/>
      <c r="T118" s="536"/>
      <c r="U118" s="536"/>
      <c r="V118" s="528"/>
      <c r="W118" s="528"/>
      <c r="X118" s="528"/>
      <c r="Y118" s="528"/>
      <c r="Z118" s="528"/>
      <c r="AA118" s="528"/>
      <c r="AB118" s="528"/>
      <c r="AC118" s="528"/>
      <c r="AD118" s="529"/>
      <c r="AE118" s="530"/>
      <c r="AF118" s="528"/>
      <c r="AG118" s="530"/>
      <c r="AH118" s="528"/>
      <c r="AI118" s="528"/>
    </row>
    <row r="119" spans="13:35" x14ac:dyDescent="0.35">
      <c r="M119" s="528"/>
      <c r="N119" s="529"/>
      <c r="O119" s="530"/>
      <c r="P119" s="528"/>
      <c r="Q119" s="528"/>
      <c r="R119" s="536"/>
      <c r="S119" s="536"/>
      <c r="T119" s="536"/>
      <c r="U119" s="536"/>
      <c r="V119" s="528"/>
      <c r="W119" s="528"/>
      <c r="X119" s="528"/>
      <c r="Y119" s="528"/>
      <c r="Z119" s="528"/>
      <c r="AA119" s="528"/>
      <c r="AB119" s="528"/>
      <c r="AC119" s="528"/>
      <c r="AD119" s="529"/>
      <c r="AE119" s="530"/>
      <c r="AF119" s="528"/>
      <c r="AG119" s="530"/>
      <c r="AH119" s="528"/>
      <c r="AI119" s="528"/>
    </row>
    <row r="120" spans="13:35" x14ac:dyDescent="0.35">
      <c r="M120" s="528"/>
      <c r="N120" s="529"/>
      <c r="O120" s="530"/>
      <c r="P120" s="528"/>
      <c r="Q120" s="528"/>
      <c r="R120" s="536"/>
      <c r="S120" s="536"/>
      <c r="T120" s="536"/>
      <c r="U120" s="536"/>
      <c r="V120" s="528"/>
      <c r="W120" s="528"/>
      <c r="X120" s="528"/>
      <c r="Y120" s="528"/>
      <c r="Z120" s="528"/>
      <c r="AA120" s="528"/>
      <c r="AB120" s="528"/>
      <c r="AC120" s="528"/>
      <c r="AD120" s="529"/>
      <c r="AE120" s="530"/>
      <c r="AF120" s="528"/>
      <c r="AG120" s="530"/>
      <c r="AH120" s="528"/>
      <c r="AI120" s="528"/>
    </row>
    <row r="121" spans="13:35" x14ac:dyDescent="0.35">
      <c r="M121" s="528"/>
      <c r="N121" s="529"/>
      <c r="O121" s="530"/>
      <c r="P121" s="528"/>
      <c r="Q121" s="528"/>
      <c r="R121" s="536"/>
      <c r="S121" s="536"/>
      <c r="T121" s="536"/>
      <c r="U121" s="536"/>
      <c r="V121" s="528"/>
      <c r="W121" s="528"/>
      <c r="X121" s="528"/>
      <c r="Y121" s="528"/>
      <c r="Z121" s="528"/>
      <c r="AA121" s="528"/>
      <c r="AB121" s="528"/>
      <c r="AC121" s="528"/>
      <c r="AD121" s="529"/>
      <c r="AE121" s="530"/>
      <c r="AF121" s="528"/>
      <c r="AG121" s="530"/>
      <c r="AH121" s="528"/>
      <c r="AI121" s="528"/>
    </row>
    <row r="122" spans="13:35" x14ac:dyDescent="0.35">
      <c r="M122" s="528"/>
      <c r="N122" s="529"/>
      <c r="O122" s="530"/>
      <c r="P122" s="528"/>
      <c r="Q122" s="528"/>
      <c r="R122" s="536"/>
      <c r="S122" s="536"/>
      <c r="T122" s="536"/>
      <c r="U122" s="536"/>
      <c r="V122" s="528"/>
      <c r="W122" s="528"/>
      <c r="X122" s="528"/>
      <c r="Y122" s="528"/>
      <c r="Z122" s="528"/>
      <c r="AA122" s="528"/>
      <c r="AB122" s="528"/>
      <c r="AC122" s="528"/>
      <c r="AD122" s="529"/>
      <c r="AE122" s="530"/>
      <c r="AF122" s="528"/>
      <c r="AG122" s="530"/>
      <c r="AH122" s="528"/>
      <c r="AI122" s="528"/>
    </row>
    <row r="123" spans="13:35" x14ac:dyDescent="0.35">
      <c r="M123" s="528"/>
      <c r="N123" s="529"/>
      <c r="O123" s="530"/>
      <c r="P123" s="528"/>
      <c r="Q123" s="528"/>
      <c r="R123" s="536"/>
      <c r="S123" s="536"/>
      <c r="T123" s="536"/>
      <c r="U123" s="536"/>
      <c r="V123" s="528"/>
      <c r="W123" s="528"/>
      <c r="X123" s="528"/>
      <c r="Y123" s="528"/>
      <c r="Z123" s="528"/>
      <c r="AA123" s="528"/>
      <c r="AB123" s="528"/>
      <c r="AC123" s="528"/>
      <c r="AD123" s="529"/>
      <c r="AE123" s="530"/>
      <c r="AF123" s="528"/>
      <c r="AG123" s="530"/>
      <c r="AH123" s="528"/>
      <c r="AI123" s="528"/>
    </row>
    <row r="124" spans="13:35" x14ac:dyDescent="0.35">
      <c r="M124" s="528"/>
      <c r="N124" s="529"/>
      <c r="O124" s="530"/>
      <c r="P124" s="528"/>
      <c r="Q124" s="528"/>
      <c r="R124" s="536"/>
      <c r="S124" s="536"/>
      <c r="T124" s="536"/>
      <c r="U124" s="536"/>
      <c r="V124" s="528"/>
      <c r="W124" s="528"/>
      <c r="X124" s="528"/>
      <c r="Y124" s="528"/>
      <c r="Z124" s="528"/>
      <c r="AA124" s="528"/>
      <c r="AB124" s="528"/>
      <c r="AC124" s="528"/>
      <c r="AD124" s="529"/>
      <c r="AE124" s="530"/>
      <c r="AF124" s="528"/>
      <c r="AG124" s="530"/>
      <c r="AH124" s="528"/>
      <c r="AI124" s="528"/>
    </row>
    <row r="125" spans="13:35" x14ac:dyDescent="0.35">
      <c r="M125" s="528"/>
      <c r="N125" s="529"/>
      <c r="O125" s="530"/>
      <c r="P125" s="528"/>
      <c r="Q125" s="528"/>
      <c r="R125" s="536"/>
      <c r="S125" s="536"/>
      <c r="T125" s="536"/>
      <c r="U125" s="536"/>
      <c r="V125" s="528"/>
      <c r="W125" s="528"/>
      <c r="X125" s="528"/>
      <c r="Y125" s="528"/>
      <c r="Z125" s="528"/>
      <c r="AA125" s="528"/>
      <c r="AB125" s="528"/>
      <c r="AC125" s="528"/>
      <c r="AD125" s="529"/>
      <c r="AE125" s="530"/>
      <c r="AF125" s="528"/>
      <c r="AG125" s="530"/>
      <c r="AH125" s="528"/>
      <c r="AI125" s="528"/>
    </row>
    <row r="126" spans="13:35" x14ac:dyDescent="0.35">
      <c r="M126" s="528"/>
      <c r="N126" s="529"/>
      <c r="O126" s="530"/>
      <c r="P126" s="528"/>
      <c r="Q126" s="528"/>
      <c r="R126" s="536"/>
      <c r="S126" s="536"/>
      <c r="T126" s="536"/>
      <c r="U126" s="536"/>
      <c r="V126" s="528"/>
      <c r="W126" s="528"/>
      <c r="X126" s="528"/>
      <c r="Y126" s="528"/>
      <c r="Z126" s="528"/>
      <c r="AA126" s="528"/>
      <c r="AB126" s="528"/>
      <c r="AC126" s="528"/>
      <c r="AD126" s="529"/>
      <c r="AE126" s="530"/>
      <c r="AF126" s="528"/>
      <c r="AG126" s="530"/>
      <c r="AH126" s="528"/>
      <c r="AI126" s="528"/>
    </row>
    <row r="127" spans="13:35" x14ac:dyDescent="0.35">
      <c r="M127" s="528"/>
      <c r="N127" s="529"/>
      <c r="O127" s="530"/>
      <c r="P127" s="528"/>
      <c r="Q127" s="528"/>
      <c r="R127" s="536"/>
      <c r="S127" s="536"/>
      <c r="T127" s="536"/>
      <c r="U127" s="536"/>
      <c r="V127" s="528"/>
      <c r="W127" s="528"/>
      <c r="X127" s="528"/>
      <c r="Y127" s="528"/>
      <c r="Z127" s="528"/>
      <c r="AA127" s="528"/>
      <c r="AB127" s="528"/>
      <c r="AC127" s="528"/>
      <c r="AD127" s="529"/>
      <c r="AE127" s="530"/>
      <c r="AF127" s="528"/>
      <c r="AG127" s="530"/>
      <c r="AH127" s="528"/>
      <c r="AI127" s="528"/>
    </row>
    <row r="128" spans="13:35" x14ac:dyDescent="0.35">
      <c r="M128" s="528"/>
      <c r="N128" s="529"/>
      <c r="O128" s="530"/>
      <c r="P128" s="528"/>
      <c r="Q128" s="528"/>
      <c r="R128" s="536"/>
      <c r="S128" s="536"/>
      <c r="T128" s="536"/>
      <c r="U128" s="536"/>
      <c r="V128" s="528"/>
      <c r="W128" s="528"/>
      <c r="X128" s="528"/>
      <c r="Y128" s="528"/>
      <c r="Z128" s="528"/>
      <c r="AA128" s="528"/>
      <c r="AB128" s="528"/>
      <c r="AC128" s="528"/>
      <c r="AD128" s="529"/>
      <c r="AE128" s="530"/>
      <c r="AF128" s="528"/>
      <c r="AG128" s="530"/>
      <c r="AH128" s="528"/>
      <c r="AI128" s="528"/>
    </row>
    <row r="129" spans="13:35" x14ac:dyDescent="0.35">
      <c r="M129" s="528"/>
      <c r="N129" s="529"/>
      <c r="O129" s="530"/>
      <c r="P129" s="528"/>
      <c r="Q129" s="528"/>
      <c r="R129" s="536"/>
      <c r="S129" s="536"/>
      <c r="T129" s="536"/>
      <c r="U129" s="536"/>
      <c r="V129" s="528"/>
      <c r="W129" s="528"/>
      <c r="X129" s="528"/>
      <c r="Y129" s="528"/>
      <c r="Z129" s="528"/>
      <c r="AA129" s="528"/>
      <c r="AB129" s="528"/>
      <c r="AC129" s="528"/>
      <c r="AD129" s="529"/>
      <c r="AE129" s="530"/>
      <c r="AF129" s="528"/>
      <c r="AG129" s="530"/>
      <c r="AH129" s="528"/>
      <c r="AI129" s="528"/>
    </row>
    <row r="130" spans="13:35" x14ac:dyDescent="0.35">
      <c r="M130" s="528"/>
      <c r="N130" s="529"/>
      <c r="O130" s="530"/>
      <c r="P130" s="528"/>
      <c r="Q130" s="528"/>
      <c r="R130" s="536"/>
      <c r="S130" s="536"/>
      <c r="T130" s="536"/>
      <c r="U130" s="536"/>
      <c r="V130" s="528"/>
      <c r="W130" s="528"/>
      <c r="X130" s="528"/>
      <c r="Y130" s="528"/>
      <c r="Z130" s="528"/>
      <c r="AA130" s="528"/>
      <c r="AB130" s="528"/>
      <c r="AC130" s="528"/>
      <c r="AD130" s="529"/>
      <c r="AE130" s="530"/>
      <c r="AF130" s="528"/>
      <c r="AG130" s="530"/>
      <c r="AH130" s="528"/>
      <c r="AI130" s="528"/>
    </row>
    <row r="131" spans="13:35" x14ac:dyDescent="0.35">
      <c r="M131" s="528"/>
      <c r="N131" s="529"/>
      <c r="O131" s="530"/>
      <c r="P131" s="528"/>
      <c r="Q131" s="528"/>
      <c r="R131" s="536"/>
      <c r="S131" s="536"/>
      <c r="T131" s="536"/>
      <c r="U131" s="536"/>
      <c r="V131" s="528"/>
      <c r="W131" s="528"/>
      <c r="X131" s="528"/>
      <c r="Y131" s="528"/>
      <c r="Z131" s="528"/>
      <c r="AA131" s="528"/>
      <c r="AB131" s="528"/>
      <c r="AC131" s="528"/>
      <c r="AD131" s="529"/>
      <c r="AE131" s="530"/>
      <c r="AF131" s="528"/>
      <c r="AG131" s="530"/>
      <c r="AH131" s="528"/>
      <c r="AI131" s="528"/>
    </row>
    <row r="132" spans="13:35" x14ac:dyDescent="0.35">
      <c r="M132" s="528"/>
      <c r="N132" s="529"/>
      <c r="O132" s="530"/>
      <c r="P132" s="528"/>
      <c r="Q132" s="528"/>
      <c r="R132" s="536"/>
      <c r="S132" s="536"/>
      <c r="T132" s="536"/>
      <c r="U132" s="536"/>
      <c r="V132" s="528"/>
      <c r="W132" s="528"/>
      <c r="X132" s="528"/>
      <c r="Y132" s="528"/>
      <c r="Z132" s="528"/>
      <c r="AA132" s="528"/>
      <c r="AB132" s="528"/>
      <c r="AC132" s="528"/>
      <c r="AD132" s="529"/>
      <c r="AE132" s="530"/>
      <c r="AF132" s="528"/>
      <c r="AG132" s="530"/>
      <c r="AH132" s="528"/>
      <c r="AI132" s="528"/>
    </row>
    <row r="133" spans="13:35" x14ac:dyDescent="0.35">
      <c r="M133" s="528"/>
      <c r="N133" s="529"/>
      <c r="O133" s="530"/>
      <c r="P133" s="528"/>
      <c r="Q133" s="528"/>
      <c r="R133" s="536"/>
      <c r="S133" s="536"/>
      <c r="T133" s="536"/>
      <c r="U133" s="536"/>
      <c r="V133" s="528"/>
      <c r="W133" s="528"/>
      <c r="X133" s="528"/>
      <c r="Y133" s="528"/>
      <c r="Z133" s="528"/>
      <c r="AA133" s="528"/>
      <c r="AB133" s="528"/>
      <c r="AC133" s="528"/>
      <c r="AD133" s="529"/>
      <c r="AE133" s="530"/>
      <c r="AF133" s="528"/>
      <c r="AG133" s="530"/>
      <c r="AH133" s="528"/>
      <c r="AI133" s="528"/>
    </row>
    <row r="134" spans="13:35" x14ac:dyDescent="0.35">
      <c r="M134" s="528"/>
      <c r="N134" s="529"/>
      <c r="O134" s="530"/>
      <c r="P134" s="528"/>
      <c r="Q134" s="528"/>
      <c r="R134" s="536"/>
      <c r="S134" s="536"/>
      <c r="T134" s="536"/>
      <c r="U134" s="536"/>
      <c r="V134" s="528"/>
      <c r="W134" s="528"/>
      <c r="X134" s="528"/>
      <c r="Y134" s="528"/>
      <c r="Z134" s="528"/>
      <c r="AA134" s="528"/>
      <c r="AB134" s="528"/>
      <c r="AC134" s="528"/>
      <c r="AD134" s="529"/>
      <c r="AE134" s="530"/>
      <c r="AF134" s="528"/>
      <c r="AG134" s="530"/>
      <c r="AH134" s="528"/>
      <c r="AI134" s="528"/>
    </row>
  </sheetData>
  <sheetProtection formatColumns="0"/>
  <mergeCells count="89">
    <mergeCell ref="M83:O83"/>
    <mergeCell ref="M84:O84"/>
    <mergeCell ref="I70:M70"/>
    <mergeCell ref="I71:M71"/>
    <mergeCell ref="I72:M72"/>
    <mergeCell ref="H69:M69"/>
    <mergeCell ref="H52:M52"/>
    <mergeCell ref="I53:M53"/>
    <mergeCell ref="I54:M54"/>
    <mergeCell ref="I57:M57"/>
    <mergeCell ref="H58:M58"/>
    <mergeCell ref="I59:M59"/>
    <mergeCell ref="I55:M55"/>
    <mergeCell ref="I56:M56"/>
    <mergeCell ref="I63:M63"/>
    <mergeCell ref="I60:M60"/>
    <mergeCell ref="I61:M61"/>
    <mergeCell ref="I62:M62"/>
    <mergeCell ref="I64:M64"/>
    <mergeCell ref="H65:M65"/>
    <mergeCell ref="I66:M66"/>
    <mergeCell ref="I67:M67"/>
    <mergeCell ref="I68:M68"/>
    <mergeCell ref="I51:M51"/>
    <mergeCell ref="H46:M46"/>
    <mergeCell ref="I47:M47"/>
    <mergeCell ref="I48:M48"/>
    <mergeCell ref="I49:M49"/>
    <mergeCell ref="I45:M45"/>
    <mergeCell ref="I42:M42"/>
    <mergeCell ref="H43:M43"/>
    <mergeCell ref="I44:M44"/>
    <mergeCell ref="I50:M50"/>
    <mergeCell ref="I41:M41"/>
    <mergeCell ref="H28:M28"/>
    <mergeCell ref="I29:M29"/>
    <mergeCell ref="I30:M30"/>
    <mergeCell ref="H31:M31"/>
    <mergeCell ref="I32:M32"/>
    <mergeCell ref="H34:M34"/>
    <mergeCell ref="I35:M35"/>
    <mergeCell ref="I36:M36"/>
    <mergeCell ref="I38:M38"/>
    <mergeCell ref="I39:M39"/>
    <mergeCell ref="I40:M40"/>
    <mergeCell ref="I27:M27"/>
    <mergeCell ref="H16:M16"/>
    <mergeCell ref="H17:M17"/>
    <mergeCell ref="H18:M18"/>
    <mergeCell ref="I19:M19"/>
    <mergeCell ref="I20:M20"/>
    <mergeCell ref="I21:M21"/>
    <mergeCell ref="I22:M22"/>
    <mergeCell ref="I23:M23"/>
    <mergeCell ref="I24:M24"/>
    <mergeCell ref="I25:M25"/>
    <mergeCell ref="I26:M26"/>
    <mergeCell ref="I14:M14"/>
    <mergeCell ref="V8:V9"/>
    <mergeCell ref="W8:W9"/>
    <mergeCell ref="X8:X9"/>
    <mergeCell ref="Y8:Y9"/>
    <mergeCell ref="AC8:AC9"/>
    <mergeCell ref="AA8:AA9"/>
    <mergeCell ref="B10:F10"/>
    <mergeCell ref="G10:M10"/>
    <mergeCell ref="H13:M13"/>
    <mergeCell ref="Z8:Z9"/>
    <mergeCell ref="R8:R9"/>
    <mergeCell ref="S8:S9"/>
    <mergeCell ref="T8:T9"/>
    <mergeCell ref="U8:U9"/>
    <mergeCell ref="AB8:AB9"/>
    <mergeCell ref="A1:AH1"/>
    <mergeCell ref="A2:AH2"/>
    <mergeCell ref="A3:AH3"/>
    <mergeCell ref="A6:A9"/>
    <mergeCell ref="B6:F9"/>
    <mergeCell ref="G6:M9"/>
    <mergeCell ref="N6:N9"/>
    <mergeCell ref="O6:O9"/>
    <mergeCell ref="P6:AC7"/>
    <mergeCell ref="AD6:AD9"/>
    <mergeCell ref="AE6:AE9"/>
    <mergeCell ref="AF6:AF9"/>
    <mergeCell ref="AG6:AG9"/>
    <mergeCell ref="AH6:AH9"/>
    <mergeCell ref="P8:P9"/>
    <mergeCell ref="Q8:Q9"/>
  </mergeCells>
  <pageMargins left="0.23622047244094491" right="0.2" top="0.74803149606299213" bottom="0.74803149606299213" header="0.31496062992125984" footer="0.31496062992125984"/>
  <pageSetup paperSize="5" scale="75" fitToHeight="0" orientation="landscape" horizontalDpi="4294967293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LAPORAN BULANAN ADPEM (3)</vt:lpstr>
      <vt:lpstr>LAPORAN BULANAN ADPEM (2)</vt:lpstr>
      <vt:lpstr>bahan pak kaban (2)</vt:lpstr>
      <vt:lpstr>LAPORAN BULANAN ADPEM (4)</vt:lpstr>
      <vt:lpstr>bahan pak kaban (3)</vt:lpstr>
      <vt:lpstr>bahan pak kaban</vt:lpstr>
      <vt:lpstr>LAPORAN BULANAN ADPEM 2019</vt:lpstr>
      <vt:lpstr>'bahan pak kaban'!Print_Area</vt:lpstr>
      <vt:lpstr>'bahan pak kaban (2)'!Print_Area</vt:lpstr>
      <vt:lpstr>'bahan pak kaban (3)'!Print_Area</vt:lpstr>
      <vt:lpstr>'LAPORAN BULANAN ADPEM (2)'!Print_Area</vt:lpstr>
      <vt:lpstr>'LAPORAN BULANAN ADPEM (3)'!Print_Area</vt:lpstr>
      <vt:lpstr>'LAPORAN BULANAN ADPEM (4)'!Print_Area</vt:lpstr>
      <vt:lpstr>'LAPORAN BULANAN ADPEM 2019'!Print_Area</vt:lpstr>
      <vt:lpstr>'LAPORAN BULANAN ADPEM (2)'!Print_Titles</vt:lpstr>
      <vt:lpstr>'LAPORAN BULANAN ADPEM (3)'!Print_Titles</vt:lpstr>
      <vt:lpstr>'LAPORAN BULANAN ADPEM (4)'!Print_Titles</vt:lpstr>
      <vt:lpstr>'LAPORAN BULANAN ADPEM 2019'!Print_Titles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PEP_DPMPTSP</dc:creator>
  <cp:lastModifiedBy>babangtamvan</cp:lastModifiedBy>
  <cp:lastPrinted>2020-02-13T03:52:44Z</cp:lastPrinted>
  <dcterms:created xsi:type="dcterms:W3CDTF">2018-03-12T05:49:17Z</dcterms:created>
  <dcterms:modified xsi:type="dcterms:W3CDTF">2020-08-18T03:24:51Z</dcterms:modified>
</cp:coreProperties>
</file>