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060" yWindow="1440" windowWidth="14070" windowHeight="11020" activeTab="2"/>
  </bookViews>
  <sheets>
    <sheet name="TW I" sheetId="1" r:id="rId1"/>
    <sheet name="TW 3 " sheetId="2" r:id="rId2"/>
    <sheet name="TW 4 " sheetId="3" r:id="rId3"/>
    <sheet name="Sheet1" sheetId="4" r:id="rId4"/>
  </sheets>
  <calcPr calcId="144525"/>
</workbook>
</file>

<file path=xl/calcChain.xml><?xml version="1.0" encoding="utf-8"?>
<calcChain xmlns="http://schemas.openxmlformats.org/spreadsheetml/2006/main">
  <c r="X86" i="3" l="1"/>
  <c r="Z36" i="3"/>
  <c r="X94" i="3"/>
  <c r="Y45" i="3"/>
  <c r="Y46" i="3"/>
  <c r="Y47" i="3"/>
  <c r="Y48" i="3"/>
  <c r="Y49" i="3"/>
  <c r="Y50" i="3"/>
  <c r="Y51" i="3"/>
  <c r="Y52" i="3"/>
  <c r="Y53" i="3"/>
  <c r="Y44" i="3"/>
  <c r="X45" i="3"/>
  <c r="X46" i="3"/>
  <c r="X47" i="3"/>
  <c r="X48" i="3"/>
  <c r="X49" i="3"/>
  <c r="X50" i="3"/>
  <c r="X51" i="3"/>
  <c r="X52" i="3"/>
  <c r="X53" i="3"/>
  <c r="X44" i="3"/>
  <c r="Y96" i="3"/>
  <c r="X96" i="3"/>
  <c r="X90" i="3"/>
  <c r="Y90" i="3"/>
  <c r="Y91" i="3"/>
  <c r="X91" i="3"/>
  <c r="X75" i="3"/>
  <c r="X76" i="3"/>
  <c r="X77" i="3"/>
  <c r="X78" i="3"/>
  <c r="X79" i="3"/>
  <c r="X80" i="3"/>
  <c r="X81" i="3"/>
  <c r="X82" i="3"/>
  <c r="X83" i="3"/>
  <c r="X74" i="3"/>
  <c r="X68" i="3"/>
  <c r="X63" i="3"/>
  <c r="E150" i="4"/>
  <c r="E149" i="4"/>
  <c r="E148" i="4"/>
  <c r="E147" i="4"/>
  <c r="E146" i="4"/>
  <c r="E145" i="4"/>
  <c r="E144" i="4"/>
  <c r="E143" i="4"/>
  <c r="E142" i="4"/>
  <c r="E135" i="4"/>
  <c r="E134" i="4"/>
  <c r="E133" i="4"/>
  <c r="E132" i="4"/>
  <c r="E131" i="4"/>
  <c r="E130" i="4"/>
  <c r="E129" i="4"/>
  <c r="E128" i="4"/>
  <c r="E127" i="4"/>
  <c r="E118" i="4"/>
  <c r="E117" i="4"/>
  <c r="E116" i="4"/>
  <c r="E115" i="4"/>
  <c r="E114" i="4"/>
  <c r="E113" i="4"/>
  <c r="E112" i="4"/>
  <c r="E111" i="4"/>
  <c r="E110" i="4"/>
  <c r="E103" i="4"/>
  <c r="E102" i="4"/>
  <c r="E101" i="4"/>
  <c r="E100" i="4"/>
  <c r="E99" i="4"/>
  <c r="E98" i="4"/>
  <c r="E97" i="4"/>
  <c r="E96" i="4"/>
  <c r="E95" i="4"/>
  <c r="E88" i="4"/>
  <c r="E87" i="4"/>
  <c r="E86" i="4"/>
  <c r="E85" i="4"/>
  <c r="E84" i="4"/>
  <c r="E83" i="4"/>
  <c r="E82" i="4"/>
  <c r="E81" i="4"/>
  <c r="E80" i="4"/>
  <c r="E73" i="4"/>
  <c r="E72" i="4"/>
  <c r="E71" i="4"/>
  <c r="E70" i="4"/>
  <c r="E69" i="4"/>
  <c r="E68" i="4"/>
  <c r="E67" i="4"/>
  <c r="E66" i="4"/>
  <c r="E65" i="4"/>
  <c r="E75" i="4" s="1"/>
  <c r="E57" i="4"/>
  <c r="E56" i="4"/>
  <c r="E55" i="4"/>
  <c r="E54" i="4"/>
  <c r="E53" i="4"/>
  <c r="E52" i="4"/>
  <c r="E51" i="4"/>
  <c r="E50" i="4"/>
  <c r="E49" i="4"/>
  <c r="E42" i="4"/>
  <c r="E41" i="4"/>
  <c r="E40" i="4"/>
  <c r="E39" i="4"/>
  <c r="E38" i="4"/>
  <c r="E37" i="4"/>
  <c r="E36" i="4"/>
  <c r="E35" i="4"/>
  <c r="E34" i="4"/>
  <c r="E27" i="4"/>
  <c r="E26" i="4"/>
  <c r="E25" i="4"/>
  <c r="E24" i="4"/>
  <c r="E23" i="4"/>
  <c r="E22" i="4"/>
  <c r="E21" i="4"/>
  <c r="E20" i="4"/>
  <c r="E19" i="4"/>
  <c r="E4" i="4"/>
  <c r="E5" i="4"/>
  <c r="E6" i="4"/>
  <c r="E7" i="4"/>
  <c r="E8" i="4"/>
  <c r="E9" i="4"/>
  <c r="E10" i="4"/>
  <c r="E11" i="4"/>
  <c r="E3" i="4"/>
  <c r="AB42" i="3"/>
  <c r="X33" i="3"/>
  <c r="X32" i="3"/>
  <c r="X31" i="3"/>
  <c r="X27" i="3"/>
  <c r="X25" i="3"/>
  <c r="X24" i="3"/>
  <c r="X23" i="3"/>
  <c r="X22" i="3"/>
  <c r="X21" i="3"/>
  <c r="X20" i="3"/>
  <c r="X19" i="3"/>
  <c r="X18" i="3"/>
  <c r="X16" i="3"/>
  <c r="X15" i="3"/>
  <c r="X14" i="3"/>
  <c r="X13" i="3"/>
  <c r="E152" i="4" l="1"/>
  <c r="E137" i="4"/>
  <c r="E120" i="4"/>
  <c r="E105" i="4"/>
  <c r="E90" i="4"/>
  <c r="E59" i="4"/>
  <c r="E44" i="4"/>
  <c r="E29" i="4"/>
  <c r="E13" i="4"/>
  <c r="Z29" i="3"/>
  <c r="Z30" i="3"/>
  <c r="Z33" i="3"/>
  <c r="Z35" i="3"/>
  <c r="V94" i="3" l="1"/>
  <c r="V90" i="3"/>
  <c r="V73" i="3"/>
  <c r="V67" i="3"/>
  <c r="V62" i="3"/>
  <c r="V43" i="3"/>
  <c r="V36" i="3"/>
  <c r="V12" i="3"/>
  <c r="AD102" i="3" l="1"/>
  <c r="AF102" i="3" s="1"/>
  <c r="AC102" i="3"/>
  <c r="AE102" i="3" s="1"/>
  <c r="AD101" i="3"/>
  <c r="AC101" i="3"/>
  <c r="N101" i="3"/>
  <c r="M101" i="3"/>
  <c r="L101" i="3"/>
  <c r="K101" i="3"/>
  <c r="AD99" i="3"/>
  <c r="AC99" i="3"/>
  <c r="N99" i="3"/>
  <c r="M99" i="3"/>
  <c r="L99" i="3"/>
  <c r="K99" i="3"/>
  <c r="Z98" i="3"/>
  <c r="AB98" i="3" s="1"/>
  <c r="Y98" i="3"/>
  <c r="AA98" i="3" s="1"/>
  <c r="T97" i="3"/>
  <c r="R97" i="3"/>
  <c r="Q97" i="3"/>
  <c r="Y97" i="3" s="1"/>
  <c r="AA97" i="3" s="1"/>
  <c r="P97" i="3"/>
  <c r="N97" i="3"/>
  <c r="M97" i="3"/>
  <c r="L97" i="3"/>
  <c r="K97" i="3"/>
  <c r="AD96" i="3"/>
  <c r="AF96" i="3" s="1"/>
  <c r="AB96" i="3"/>
  <c r="AA96" i="3"/>
  <c r="Z95" i="3"/>
  <c r="AD95" i="3" s="1"/>
  <c r="AF95" i="3" s="1"/>
  <c r="Y95" i="3"/>
  <c r="AC95" i="3" s="1"/>
  <c r="AE95" i="3" s="1"/>
  <c r="Z94" i="3"/>
  <c r="T94" i="3"/>
  <c r="S94" i="3"/>
  <c r="Y94" i="3" s="1"/>
  <c r="AA94" i="3" s="1"/>
  <c r="P94" i="3"/>
  <c r="N94" i="3"/>
  <c r="L94" i="3"/>
  <c r="Z93" i="3"/>
  <c r="AD93" i="3" s="1"/>
  <c r="Y93" i="3"/>
  <c r="AA93" i="3" s="1"/>
  <c r="Y92" i="3"/>
  <c r="AC92" i="3" s="1"/>
  <c r="T92" i="3"/>
  <c r="R92" i="3"/>
  <c r="P92" i="3"/>
  <c r="AD91" i="3"/>
  <c r="AF91" i="3" s="1"/>
  <c r="AB91" i="3"/>
  <c r="AC91" i="3"/>
  <c r="AE91" i="3" s="1"/>
  <c r="Z90" i="3"/>
  <c r="T90" i="3"/>
  <c r="S90" i="3"/>
  <c r="AA90" i="3" s="1"/>
  <c r="R90" i="3"/>
  <c r="P90" i="3"/>
  <c r="N90" i="3"/>
  <c r="M90" i="3"/>
  <c r="AC90" i="3" s="1"/>
  <c r="AE90" i="3" s="1"/>
  <c r="L90" i="3"/>
  <c r="K90" i="3"/>
  <c r="Z88" i="3"/>
  <c r="AD88" i="3" s="1"/>
  <c r="AF88" i="3" s="1"/>
  <c r="Y88" i="3"/>
  <c r="AC88" i="3" s="1"/>
  <c r="AE88" i="3" s="1"/>
  <c r="Z87" i="3"/>
  <c r="AB87" i="3" s="1"/>
  <c r="Y87" i="3"/>
  <c r="AC87" i="3" s="1"/>
  <c r="Z86" i="3"/>
  <c r="T86" i="3"/>
  <c r="S86" i="3"/>
  <c r="R86" i="3"/>
  <c r="Q86" i="3"/>
  <c r="P86" i="3"/>
  <c r="O86" i="3"/>
  <c r="N86" i="3"/>
  <c r="M86" i="3"/>
  <c r="L86" i="3"/>
  <c r="K86" i="3"/>
  <c r="Z85" i="3"/>
  <c r="AB85" i="3" s="1"/>
  <c r="Y85" i="3"/>
  <c r="AC85" i="3" s="1"/>
  <c r="T84" i="3"/>
  <c r="S84" i="3"/>
  <c r="R84" i="3"/>
  <c r="Z84" i="3" s="1"/>
  <c r="AB84" i="3" s="1"/>
  <c r="Q84" i="3"/>
  <c r="Y84" i="3" s="1"/>
  <c r="AA84" i="3" s="1"/>
  <c r="P84" i="3"/>
  <c r="O84" i="3"/>
  <c r="N84" i="3"/>
  <c r="AD84" i="3" s="1"/>
  <c r="M84" i="3"/>
  <c r="AC84" i="3" s="1"/>
  <c r="L84" i="3"/>
  <c r="K84" i="3"/>
  <c r="AD83" i="3"/>
  <c r="AB83" i="3"/>
  <c r="Y83" i="3"/>
  <c r="AA83" i="3" s="1"/>
  <c r="AD82" i="3"/>
  <c r="AB82" i="3"/>
  <c r="Y82" i="3"/>
  <c r="AC82" i="3" s="1"/>
  <c r="AD81" i="3"/>
  <c r="AB81" i="3"/>
  <c r="Y81" i="3"/>
  <c r="AA81" i="3" s="1"/>
  <c r="AD80" i="3"/>
  <c r="AB80" i="3"/>
  <c r="Y80" i="3"/>
  <c r="AC80" i="3" s="1"/>
  <c r="AD79" i="3"/>
  <c r="AB79" i="3"/>
  <c r="Y79" i="3"/>
  <c r="AA79" i="3" s="1"/>
  <c r="AD78" i="3"/>
  <c r="AB78" i="3"/>
  <c r="Y78" i="3"/>
  <c r="AC78" i="3" s="1"/>
  <c r="AD77" i="3"/>
  <c r="AB77" i="3"/>
  <c r="Y77" i="3"/>
  <c r="AA77" i="3" s="1"/>
  <c r="AD76" i="3"/>
  <c r="AB76" i="3"/>
  <c r="Y76" i="3"/>
  <c r="AC76" i="3" s="1"/>
  <c r="AD75" i="3"/>
  <c r="AB75" i="3"/>
  <c r="Y75" i="3"/>
  <c r="AA75" i="3" s="1"/>
  <c r="AD74" i="3"/>
  <c r="AB74" i="3"/>
  <c r="Y74" i="3"/>
  <c r="AC74" i="3" s="1"/>
  <c r="Z73" i="3"/>
  <c r="Y73" i="3"/>
  <c r="AA73" i="3" s="1"/>
  <c r="T73" i="3"/>
  <c r="R73" i="3"/>
  <c r="P73" i="3"/>
  <c r="Z72" i="3"/>
  <c r="AB72" i="3" s="1"/>
  <c r="Y72" i="3"/>
  <c r="AA72" i="3" s="1"/>
  <c r="Y71" i="3"/>
  <c r="AA71" i="3" s="1"/>
  <c r="R71" i="3"/>
  <c r="Z71" i="3" s="1"/>
  <c r="AB71" i="3" s="1"/>
  <c r="P71" i="3"/>
  <c r="N71" i="3"/>
  <c r="M71" i="3"/>
  <c r="AC71" i="3" s="1"/>
  <c r="AE71" i="3" s="1"/>
  <c r="L71" i="3"/>
  <c r="K71" i="3"/>
  <c r="Z70" i="3"/>
  <c r="AD70" i="3" s="1"/>
  <c r="AF70" i="3" s="1"/>
  <c r="Y70" i="3"/>
  <c r="AA70" i="3" s="1"/>
  <c r="T69" i="3"/>
  <c r="Z69" i="3" s="1"/>
  <c r="AB69" i="3" s="1"/>
  <c r="S69" i="3"/>
  <c r="Y69" i="3" s="1"/>
  <c r="AA69" i="3" s="1"/>
  <c r="L69" i="3"/>
  <c r="K69" i="3"/>
  <c r="AD68" i="3"/>
  <c r="AB68" i="3"/>
  <c r="AA68" i="3"/>
  <c r="AC68" i="3"/>
  <c r="Z67" i="3"/>
  <c r="Y67" i="3"/>
  <c r="U67" i="3"/>
  <c r="T67" i="3"/>
  <c r="S67" i="3"/>
  <c r="R67" i="3"/>
  <c r="P67" i="3"/>
  <c r="O67" i="3"/>
  <c r="Z66" i="3"/>
  <c r="AB66" i="3" s="1"/>
  <c r="Y66" i="3"/>
  <c r="AC66" i="3" s="1"/>
  <c r="R65" i="3"/>
  <c r="Z65" i="3" s="1"/>
  <c r="AB65" i="3" s="1"/>
  <c r="Q65" i="3"/>
  <c r="Y65" i="3" s="1"/>
  <c r="P65" i="3"/>
  <c r="O65" i="3"/>
  <c r="AD64" i="3"/>
  <c r="AF64" i="3" s="1"/>
  <c r="AB64" i="3"/>
  <c r="Y64" i="3"/>
  <c r="AA64" i="3" s="1"/>
  <c r="V64" i="3"/>
  <c r="AD63" i="3"/>
  <c r="AF63" i="3" s="1"/>
  <c r="AB63" i="3"/>
  <c r="Y63" i="3"/>
  <c r="AA63" i="3" s="1"/>
  <c r="Z62" i="3"/>
  <c r="T62" i="3"/>
  <c r="R62" i="3"/>
  <c r="P62" i="3"/>
  <c r="O62" i="3"/>
  <c r="U62" i="3" s="1"/>
  <c r="N62" i="3"/>
  <c r="L62" i="3"/>
  <c r="K62" i="3"/>
  <c r="AA61" i="3"/>
  <c r="Z61" i="3"/>
  <c r="AB61" i="3" s="1"/>
  <c r="Y61" i="3"/>
  <c r="AC61" i="3" s="1"/>
  <c r="T60" i="3"/>
  <c r="S60" i="3"/>
  <c r="Y60" i="3" s="1"/>
  <c r="AA60" i="3" s="1"/>
  <c r="R60" i="3"/>
  <c r="P60" i="3"/>
  <c r="O60" i="3"/>
  <c r="AB57" i="3"/>
  <c r="Z57" i="3"/>
  <c r="AD57" i="3" s="1"/>
  <c r="Y57" i="3"/>
  <c r="AA57" i="3" s="1"/>
  <c r="V57" i="3"/>
  <c r="T56" i="3"/>
  <c r="S56" i="3"/>
  <c r="Y56" i="3" s="1"/>
  <c r="R56" i="3"/>
  <c r="P56" i="3"/>
  <c r="O56" i="3"/>
  <c r="AB55" i="3"/>
  <c r="AB54" i="3" s="1"/>
  <c r="L55" i="3"/>
  <c r="R54" i="3"/>
  <c r="Q54" i="3"/>
  <c r="N54" i="3"/>
  <c r="M54" i="3"/>
  <c r="L54" i="3"/>
  <c r="AF54" i="3" s="1"/>
  <c r="K54" i="3"/>
  <c r="AD53" i="3"/>
  <c r="AB53" i="3"/>
  <c r="AA53" i="3"/>
  <c r="L53" i="3"/>
  <c r="AD52" i="3"/>
  <c r="AB52" i="3"/>
  <c r="AC52" i="3"/>
  <c r="L52" i="3"/>
  <c r="AD51" i="3"/>
  <c r="AB51" i="3"/>
  <c r="AC51" i="3"/>
  <c r="L51" i="3"/>
  <c r="AD50" i="3"/>
  <c r="AB50" i="3"/>
  <c r="AA50" i="3"/>
  <c r="L50" i="3"/>
  <c r="AD49" i="3"/>
  <c r="AB49" i="3"/>
  <c r="AC49" i="3"/>
  <c r="L49" i="3"/>
  <c r="AD48" i="3"/>
  <c r="AB48" i="3"/>
  <c r="AC48" i="3"/>
  <c r="L48" i="3"/>
  <c r="AD47" i="3"/>
  <c r="AB47" i="3"/>
  <c r="AC47" i="3"/>
  <c r="L47" i="3"/>
  <c r="AD46" i="3"/>
  <c r="AB46" i="3"/>
  <c r="AA46" i="3"/>
  <c r="L46" i="3"/>
  <c r="AD45" i="3"/>
  <c r="AB45" i="3"/>
  <c r="AC45" i="3"/>
  <c r="L45" i="3"/>
  <c r="AD44" i="3"/>
  <c r="AB44" i="3"/>
  <c r="AC44" i="3"/>
  <c r="L44" i="3"/>
  <c r="Z43" i="3"/>
  <c r="Y43" i="3"/>
  <c r="AC43" i="3" s="1"/>
  <c r="T43" i="3"/>
  <c r="R43" i="3"/>
  <c r="P43" i="3"/>
  <c r="AD41" i="3"/>
  <c r="AB41" i="3"/>
  <c r="Y41" i="3"/>
  <c r="AA41" i="3" s="1"/>
  <c r="L41" i="3"/>
  <c r="Z40" i="3"/>
  <c r="AD40" i="3" s="1"/>
  <c r="Y40" i="3"/>
  <c r="AC40" i="3" s="1"/>
  <c r="AE40" i="3" s="1"/>
  <c r="L40" i="3"/>
  <c r="AD39" i="3"/>
  <c r="AF39" i="3" s="1"/>
  <c r="AB39" i="3"/>
  <c r="Y39" i="3"/>
  <c r="AA39" i="3" s="1"/>
  <c r="AD38" i="3"/>
  <c r="AB38" i="3"/>
  <c r="Y38" i="3"/>
  <c r="AA38" i="3" s="1"/>
  <c r="L38" i="3"/>
  <c r="AD37" i="3"/>
  <c r="AF37" i="3" s="1"/>
  <c r="AB37" i="3"/>
  <c r="Y37" i="3"/>
  <c r="AA37" i="3" s="1"/>
  <c r="T36" i="3"/>
  <c r="S36" i="3"/>
  <c r="R36" i="3"/>
  <c r="Q36" i="3"/>
  <c r="P36" i="3"/>
  <c r="O36" i="3"/>
  <c r="N36" i="3"/>
  <c r="M36" i="3"/>
  <c r="K36" i="3"/>
  <c r="AD35" i="3"/>
  <c r="Y35" i="3"/>
  <c r="AC35" i="3" s="1"/>
  <c r="L35" i="3"/>
  <c r="L34" i="3" s="1"/>
  <c r="T34" i="3"/>
  <c r="S34" i="3"/>
  <c r="R34" i="3"/>
  <c r="Q34" i="3"/>
  <c r="P34" i="3"/>
  <c r="O34" i="3"/>
  <c r="N34" i="3"/>
  <c r="M34" i="3"/>
  <c r="K34" i="3"/>
  <c r="AB33" i="3"/>
  <c r="Y33" i="3"/>
  <c r="AC33" i="3" s="1"/>
  <c r="AE33" i="3" s="1"/>
  <c r="AD32" i="3"/>
  <c r="AF32" i="3" s="1"/>
  <c r="AB32" i="3"/>
  <c r="Y32" i="3"/>
  <c r="AC32" i="3" s="1"/>
  <c r="AE32" i="3" s="1"/>
  <c r="AD31" i="3"/>
  <c r="AF31" i="3" s="1"/>
  <c r="Y31" i="3"/>
  <c r="AC31" i="3" s="1"/>
  <c r="AE31" i="3" s="1"/>
  <c r="AB30" i="3"/>
  <c r="AD30" i="3"/>
  <c r="AF30" i="3" s="1"/>
  <c r="Y30" i="3"/>
  <c r="AA30" i="3" s="1"/>
  <c r="AB29" i="3"/>
  <c r="Y29" i="3"/>
  <c r="AA29" i="3" s="1"/>
  <c r="AD28" i="3"/>
  <c r="AF28" i="3" s="1"/>
  <c r="AB28" i="3"/>
  <c r="Y28" i="3"/>
  <c r="AC28" i="3" s="1"/>
  <c r="AE28" i="3" s="1"/>
  <c r="V28" i="3"/>
  <c r="AD27" i="3"/>
  <c r="AF27" i="3" s="1"/>
  <c r="AB27" i="3"/>
  <c r="Y27" i="3"/>
  <c r="AC27" i="3" s="1"/>
  <c r="AE27" i="3" s="1"/>
  <c r="T26" i="3"/>
  <c r="S26" i="3"/>
  <c r="R26" i="3"/>
  <c r="Q26" i="3"/>
  <c r="Y26" i="3" s="1"/>
  <c r="AA26" i="3" s="1"/>
  <c r="P26" i="3"/>
  <c r="N26" i="3"/>
  <c r="M26" i="3"/>
  <c r="L26" i="3"/>
  <c r="K26" i="3"/>
  <c r="AD25" i="3"/>
  <c r="AF25" i="3" s="1"/>
  <c r="AB25" i="3"/>
  <c r="Y25" i="3"/>
  <c r="AA25" i="3" s="1"/>
  <c r="AD24" i="3"/>
  <c r="AF24" i="3" s="1"/>
  <c r="AB24" i="3"/>
  <c r="Y24" i="3"/>
  <c r="AA24" i="3" s="1"/>
  <c r="AD23" i="3"/>
  <c r="AF23" i="3" s="1"/>
  <c r="AB23" i="3"/>
  <c r="Y23" i="3"/>
  <c r="AA23" i="3" s="1"/>
  <c r="AD22" i="3"/>
  <c r="AF22" i="3" s="1"/>
  <c r="AB22" i="3"/>
  <c r="Y22" i="3"/>
  <c r="AA22" i="3" s="1"/>
  <c r="AD21" i="3"/>
  <c r="AF21" i="3" s="1"/>
  <c r="AB21" i="3"/>
  <c r="Y21" i="3"/>
  <c r="AA21" i="3" s="1"/>
  <c r="AD20" i="3"/>
  <c r="AB20" i="3"/>
  <c r="Y20" i="3"/>
  <c r="AC20" i="3" s="1"/>
  <c r="AD19" i="3"/>
  <c r="AF19" i="3" s="1"/>
  <c r="AB19" i="3"/>
  <c r="Y19" i="3"/>
  <c r="AC19" i="3" s="1"/>
  <c r="AE19" i="3" s="1"/>
  <c r="AD18" i="3"/>
  <c r="AF18" i="3" s="1"/>
  <c r="AB18" i="3"/>
  <c r="Y18" i="3"/>
  <c r="AC18" i="3" s="1"/>
  <c r="AE18" i="3" s="1"/>
  <c r="AD17" i="3"/>
  <c r="AF17" i="3" s="1"/>
  <c r="AB17" i="3"/>
  <c r="Y17" i="3"/>
  <c r="AC17" i="3" s="1"/>
  <c r="AE17" i="3" s="1"/>
  <c r="AD16" i="3"/>
  <c r="AF16" i="3" s="1"/>
  <c r="AB16" i="3"/>
  <c r="Y16" i="3"/>
  <c r="AC16" i="3" s="1"/>
  <c r="AE16" i="3" s="1"/>
  <c r="AD15" i="3"/>
  <c r="AF15" i="3" s="1"/>
  <c r="AB15" i="3"/>
  <c r="Y15" i="3"/>
  <c r="AC15" i="3" s="1"/>
  <c r="AE15" i="3" s="1"/>
  <c r="AD14" i="3"/>
  <c r="AF14" i="3" s="1"/>
  <c r="AB14" i="3"/>
  <c r="Y14" i="3"/>
  <c r="AC14" i="3" s="1"/>
  <c r="AE14" i="3" s="1"/>
  <c r="AD13" i="3"/>
  <c r="AF13" i="3" s="1"/>
  <c r="AB13" i="3"/>
  <c r="Y13" i="3"/>
  <c r="AC13" i="3" s="1"/>
  <c r="AE13" i="3" s="1"/>
  <c r="Z12" i="3"/>
  <c r="Y12" i="3"/>
  <c r="AC12" i="3" s="1"/>
  <c r="AE12" i="3" s="1"/>
  <c r="T12" i="3"/>
  <c r="R12" i="3"/>
  <c r="P12" i="3"/>
  <c r="N12" i="3"/>
  <c r="L12" i="3"/>
  <c r="W65" i="2"/>
  <c r="W64" i="2" s="1"/>
  <c r="U64" i="2"/>
  <c r="W44" i="2"/>
  <c r="W45" i="2"/>
  <c r="W46" i="2"/>
  <c r="W47" i="2"/>
  <c r="W48" i="2"/>
  <c r="W49" i="2"/>
  <c r="W50" i="2"/>
  <c r="W51" i="2"/>
  <c r="W52" i="2"/>
  <c r="W43" i="2"/>
  <c r="Y40" i="2"/>
  <c r="W38" i="2"/>
  <c r="Y38" i="2" s="1"/>
  <c r="W39" i="2"/>
  <c r="Y39" i="2" s="1"/>
  <c r="W40" i="2"/>
  <c r="W41" i="2"/>
  <c r="Y41" i="2" s="1"/>
  <c r="W37" i="2"/>
  <c r="W29" i="2"/>
  <c r="W30" i="2"/>
  <c r="W31" i="2"/>
  <c r="W32" i="2"/>
  <c r="W33" i="2"/>
  <c r="W28" i="2"/>
  <c r="AD86" i="3" l="1"/>
  <c r="AA49" i="3"/>
  <c r="AC46" i="3"/>
  <c r="AA33" i="3"/>
  <c r="AF38" i="3"/>
  <c r="AA32" i="3"/>
  <c r="AB70" i="3"/>
  <c r="AD71" i="3"/>
  <c r="AF71" i="3" s="1"/>
  <c r="AA88" i="3"/>
  <c r="Z92" i="3"/>
  <c r="AD94" i="3"/>
  <c r="AF94" i="3" s="1"/>
  <c r="Y34" i="3"/>
  <c r="AA34" i="3" s="1"/>
  <c r="AC38" i="3"/>
  <c r="AE38" i="3" s="1"/>
  <c r="AA67" i="3"/>
  <c r="AA87" i="3"/>
  <c r="Z26" i="3"/>
  <c r="AD26" i="3" s="1"/>
  <c r="AF26" i="3" s="1"/>
  <c r="AA66" i="3"/>
  <c r="AA92" i="3"/>
  <c r="AB93" i="3"/>
  <c r="V93" i="3"/>
  <c r="AB12" i="3"/>
  <c r="V30" i="3"/>
  <c r="V31" i="3"/>
  <c r="AB31" i="3"/>
  <c r="L36" i="3"/>
  <c r="L105" i="3" s="1"/>
  <c r="AA45" i="3"/>
  <c r="AC53" i="3"/>
  <c r="AB62" i="3"/>
  <c r="AB94" i="3"/>
  <c r="AC96" i="3"/>
  <c r="AE96" i="3" s="1"/>
  <c r="AC97" i="3"/>
  <c r="AE97" i="3" s="1"/>
  <c r="AE101" i="3"/>
  <c r="AF41" i="3"/>
  <c r="AA65" i="3"/>
  <c r="AF101" i="3"/>
  <c r="AA12" i="3"/>
  <c r="AC39" i="3"/>
  <c r="AE39" i="3" s="1"/>
  <c r="AA44" i="3"/>
  <c r="Z60" i="3"/>
  <c r="AB67" i="3"/>
  <c r="V70" i="3"/>
  <c r="AB73" i="3"/>
  <c r="AA86" i="3"/>
  <c r="AB86" i="3"/>
  <c r="V88" i="3"/>
  <c r="AB88" i="3"/>
  <c r="AD90" i="3"/>
  <c r="AF90" i="3" s="1"/>
  <c r="AA91" i="3"/>
  <c r="AE99" i="3"/>
  <c r="AA31" i="3"/>
  <c r="Z34" i="3"/>
  <c r="AB34" i="3" s="1"/>
  <c r="AA35" i="3"/>
  <c r="AA40" i="3"/>
  <c r="AC50" i="3"/>
  <c r="Z56" i="3"/>
  <c r="AA85" i="3"/>
  <c r="AF86" i="3"/>
  <c r="AB90" i="3"/>
  <c r="AF99" i="3"/>
  <c r="AB26" i="3"/>
  <c r="AC34" i="3"/>
  <c r="Y36" i="3"/>
  <c r="AC36" i="3" s="1"/>
  <c r="AE36" i="3" s="1"/>
  <c r="AD34" i="3"/>
  <c r="AC26" i="3"/>
  <c r="AE26" i="3" s="1"/>
  <c r="AC29" i="3"/>
  <c r="AE29" i="3" s="1"/>
  <c r="AD33" i="3"/>
  <c r="AF33" i="3" s="1"/>
  <c r="AF40" i="3"/>
  <c r="AB43" i="3"/>
  <c r="R105" i="3"/>
  <c r="AA13" i="3"/>
  <c r="AA14" i="3"/>
  <c r="AA15" i="3"/>
  <c r="AA16" i="3"/>
  <c r="AA17" i="3"/>
  <c r="AA18" i="3"/>
  <c r="AA19" i="3"/>
  <c r="AA20" i="3"/>
  <c r="AC21" i="3"/>
  <c r="AE21" i="3" s="1"/>
  <c r="AC22" i="3"/>
  <c r="AE22" i="3" s="1"/>
  <c r="AC23" i="3"/>
  <c r="AE23" i="3" s="1"/>
  <c r="AC24" i="3"/>
  <c r="AE24" i="3" s="1"/>
  <c r="AC25" i="3"/>
  <c r="AE25" i="3" s="1"/>
  <c r="AA27" i="3"/>
  <c r="AA28" i="3"/>
  <c r="AD29" i="3"/>
  <c r="AF29" i="3" s="1"/>
  <c r="AC30" i="3"/>
  <c r="AE30" i="3" s="1"/>
  <c r="AC37" i="3"/>
  <c r="AE37" i="3" s="1"/>
  <c r="AD43" i="3"/>
  <c r="AC56" i="3"/>
  <c r="AA56" i="3"/>
  <c r="AB60" i="3"/>
  <c r="AD60" i="3"/>
  <c r="T105" i="3"/>
  <c r="AD12" i="3"/>
  <c r="AF12" i="3" s="1"/>
  <c r="V33" i="3"/>
  <c r="V35" i="3"/>
  <c r="AB35" i="3"/>
  <c r="AB103" i="3" s="1"/>
  <c r="AB40" i="3"/>
  <c r="AC41" i="3"/>
  <c r="AE41" i="3" s="1"/>
  <c r="AD56" i="3"/>
  <c r="AB56" i="3"/>
  <c r="AD92" i="3"/>
  <c r="AB92" i="3"/>
  <c r="P105" i="3"/>
  <c r="V29" i="3"/>
  <c r="AB36" i="3"/>
  <c r="N105" i="3"/>
  <c r="AA48" i="3"/>
  <c r="AA52" i="3"/>
  <c r="AC60" i="3"/>
  <c r="AD61" i="3"/>
  <c r="S62" i="3"/>
  <c r="AC63" i="3"/>
  <c r="AE63" i="3" s="1"/>
  <c r="AC64" i="3"/>
  <c r="AE64" i="3" s="1"/>
  <c r="AC65" i="3"/>
  <c r="AD66" i="3"/>
  <c r="AC67" i="3"/>
  <c r="AC69" i="3"/>
  <c r="AE69" i="3" s="1"/>
  <c r="AC72" i="3"/>
  <c r="AE72" i="3" s="1"/>
  <c r="AC73" i="3"/>
  <c r="AA74" i="3"/>
  <c r="AC75" i="3"/>
  <c r="AA76" i="3"/>
  <c r="AC77" i="3"/>
  <c r="AA78" i="3"/>
  <c r="AC79" i="3"/>
  <c r="AA80" i="3"/>
  <c r="AC81" i="3"/>
  <c r="AA82" i="3"/>
  <c r="AC83" i="3"/>
  <c r="AD85" i="3"/>
  <c r="AD87" i="3"/>
  <c r="Z97" i="3"/>
  <c r="AC98" i="3"/>
  <c r="AE98" i="3" s="1"/>
  <c r="AA43" i="3"/>
  <c r="AA47" i="3"/>
  <c r="AA51" i="3"/>
  <c r="AC57" i="3"/>
  <c r="AD62" i="3"/>
  <c r="AF62" i="3" s="1"/>
  <c r="AD65" i="3"/>
  <c r="AD67" i="3"/>
  <c r="AD69" i="3"/>
  <c r="AF69" i="3" s="1"/>
  <c r="AC70" i="3"/>
  <c r="AE70" i="3" s="1"/>
  <c r="AD72" i="3"/>
  <c r="AF72" i="3" s="1"/>
  <c r="AD73" i="3"/>
  <c r="AC93" i="3"/>
  <c r="AC94" i="3"/>
  <c r="AE94" i="3" s="1"/>
  <c r="AD98" i="3"/>
  <c r="AF98" i="3" s="1"/>
  <c r="V61" i="3"/>
  <c r="Q62" i="3"/>
  <c r="Y62" i="3" s="1"/>
  <c r="V66" i="3"/>
  <c r="V85" i="3"/>
  <c r="V72" i="3"/>
  <c r="V98" i="3"/>
  <c r="X83" i="2"/>
  <c r="V93" i="2"/>
  <c r="V91" i="2" s="1"/>
  <c r="X91" i="2"/>
  <c r="X87" i="2"/>
  <c r="V88" i="2"/>
  <c r="V87" i="2" s="1"/>
  <c r="X70" i="2"/>
  <c r="V80" i="2"/>
  <c r="V79" i="2"/>
  <c r="V78" i="2"/>
  <c r="V77" i="2"/>
  <c r="V76" i="2"/>
  <c r="V75" i="2"/>
  <c r="V74" i="2"/>
  <c r="V73" i="2"/>
  <c r="V72" i="2"/>
  <c r="V71" i="2"/>
  <c r="V65" i="2"/>
  <c r="V64" i="2" s="1"/>
  <c r="X64" i="2"/>
  <c r="X59" i="2"/>
  <c r="V61" i="2"/>
  <c r="V60" i="2"/>
  <c r="V59" i="2" s="1"/>
  <c r="V52" i="2"/>
  <c r="V51" i="2"/>
  <c r="V50" i="2"/>
  <c r="V49" i="2"/>
  <c r="V48" i="2"/>
  <c r="X42" i="2"/>
  <c r="X12" i="2"/>
  <c r="V32" i="2"/>
  <c r="X29" i="2"/>
  <c r="V29" i="2" s="1"/>
  <c r="V28" i="2"/>
  <c r="V47" i="2"/>
  <c r="V46" i="2"/>
  <c r="V45" i="2"/>
  <c r="V44" i="2"/>
  <c r="V43" i="2"/>
  <c r="V41" i="2"/>
  <c r="V39" i="2"/>
  <c r="V38" i="2"/>
  <c r="V37" i="2"/>
  <c r="V27" i="2"/>
  <c r="V25" i="2"/>
  <c r="V24" i="2"/>
  <c r="V23" i="2"/>
  <c r="V22" i="2"/>
  <c r="V21" i="2"/>
  <c r="V20" i="2"/>
  <c r="V19" i="2"/>
  <c r="V18" i="2"/>
  <c r="V17" i="2"/>
  <c r="V16" i="2"/>
  <c r="V14" i="2"/>
  <c r="V15" i="2"/>
  <c r="V13" i="2"/>
  <c r="V26" i="3" l="1"/>
  <c r="V105" i="3" s="1"/>
  <c r="AE103" i="3"/>
  <c r="AC86" i="3"/>
  <c r="AE86" i="3" s="1"/>
  <c r="AF103" i="3"/>
  <c r="AA36" i="3"/>
  <c r="AA103" i="3"/>
  <c r="AE106" i="3"/>
  <c r="AA62" i="3"/>
  <c r="AA106" i="3" s="1"/>
  <c r="AC62" i="3"/>
  <c r="AE62" i="3" s="1"/>
  <c r="AB97" i="3"/>
  <c r="AB106" i="3" s="1"/>
  <c r="Z103" i="3"/>
  <c r="AD36" i="3"/>
  <c r="AF36" i="3" s="1"/>
  <c r="AD97" i="3"/>
  <c r="V42" i="2"/>
  <c r="V70" i="2"/>
  <c r="V12" i="2"/>
  <c r="AB99" i="2"/>
  <c r="AD99" i="2" s="1"/>
  <c r="AA99" i="2"/>
  <c r="AC99" i="2" s="1"/>
  <c r="AB98" i="2"/>
  <c r="AA98" i="2"/>
  <c r="N98" i="2"/>
  <c r="M98" i="2"/>
  <c r="L98" i="2"/>
  <c r="K98" i="2"/>
  <c r="AB96" i="2"/>
  <c r="AA96" i="2"/>
  <c r="N96" i="2"/>
  <c r="M96" i="2"/>
  <c r="L96" i="2"/>
  <c r="K96" i="2"/>
  <c r="X95" i="2"/>
  <c r="V95" i="2" s="1"/>
  <c r="W95" i="2"/>
  <c r="Y95" i="2" s="1"/>
  <c r="T94" i="2"/>
  <c r="R94" i="2"/>
  <c r="Q94" i="2"/>
  <c r="W94" i="2" s="1"/>
  <c r="Y94" i="2" s="1"/>
  <c r="P94" i="2"/>
  <c r="N94" i="2"/>
  <c r="M94" i="2"/>
  <c r="L94" i="2"/>
  <c r="K94" i="2"/>
  <c r="AB93" i="2"/>
  <c r="AD93" i="2" s="1"/>
  <c r="W93" i="2"/>
  <c r="Y93" i="2" s="1"/>
  <c r="X92" i="2"/>
  <c r="AB92" i="2" s="1"/>
  <c r="AD92" i="2" s="1"/>
  <c r="W92" i="2"/>
  <c r="AA92" i="2" s="1"/>
  <c r="AC92" i="2" s="1"/>
  <c r="T91" i="2"/>
  <c r="S91" i="2"/>
  <c r="W91" i="2" s="1"/>
  <c r="P91" i="2"/>
  <c r="N91" i="2"/>
  <c r="AB91" i="2" s="1"/>
  <c r="L91" i="2"/>
  <c r="X90" i="2"/>
  <c r="W90" i="2"/>
  <c r="AA90" i="2" s="1"/>
  <c r="W89" i="2"/>
  <c r="AA89" i="2" s="1"/>
  <c r="T89" i="2"/>
  <c r="X89" i="2" s="1"/>
  <c r="R89" i="2"/>
  <c r="P89" i="2"/>
  <c r="AB88" i="2"/>
  <c r="AD88" i="2" s="1"/>
  <c r="W88" i="2"/>
  <c r="AA88" i="2" s="1"/>
  <c r="AC88" i="2" s="1"/>
  <c r="T87" i="2"/>
  <c r="S87" i="2"/>
  <c r="W87" i="2" s="1"/>
  <c r="Y87" i="2" s="1"/>
  <c r="R87" i="2"/>
  <c r="P87" i="2"/>
  <c r="N87" i="2"/>
  <c r="M87" i="2"/>
  <c r="AA87" i="2" s="1"/>
  <c r="AC87" i="2" s="1"/>
  <c r="L87" i="2"/>
  <c r="K87" i="2"/>
  <c r="X85" i="2"/>
  <c r="W85" i="2"/>
  <c r="AA85" i="2" s="1"/>
  <c r="AC85" i="2" s="1"/>
  <c r="X84" i="2"/>
  <c r="AB84" i="2" s="1"/>
  <c r="W84" i="2"/>
  <c r="Y84" i="2" s="1"/>
  <c r="T83" i="2"/>
  <c r="S83" i="2"/>
  <c r="R83" i="2"/>
  <c r="Q83" i="2"/>
  <c r="P83" i="2"/>
  <c r="O83" i="2"/>
  <c r="N83" i="2"/>
  <c r="M83" i="2"/>
  <c r="L83" i="2"/>
  <c r="K83" i="2"/>
  <c r="X82" i="2"/>
  <c r="W82" i="2"/>
  <c r="Y82" i="2" s="1"/>
  <c r="T81" i="2"/>
  <c r="S81" i="2"/>
  <c r="R81" i="2"/>
  <c r="Q81" i="2"/>
  <c r="W81" i="2" s="1"/>
  <c r="Y81" i="2" s="1"/>
  <c r="P81" i="2"/>
  <c r="O81" i="2"/>
  <c r="N81" i="2"/>
  <c r="M81" i="2"/>
  <c r="AA81" i="2" s="1"/>
  <c r="L81" i="2"/>
  <c r="K81" i="2"/>
  <c r="AB80" i="2"/>
  <c r="W80" i="2"/>
  <c r="AA80" i="2" s="1"/>
  <c r="AB79" i="2"/>
  <c r="W79" i="2"/>
  <c r="Y79" i="2" s="1"/>
  <c r="AB78" i="2"/>
  <c r="W78" i="2"/>
  <c r="AA78" i="2" s="1"/>
  <c r="AB77" i="2"/>
  <c r="W77" i="2"/>
  <c r="Y77" i="2" s="1"/>
  <c r="AB76" i="2"/>
  <c r="W76" i="2"/>
  <c r="AA76" i="2" s="1"/>
  <c r="AB75" i="2"/>
  <c r="W75" i="2"/>
  <c r="Y75" i="2" s="1"/>
  <c r="AB74" i="2"/>
  <c r="W74" i="2"/>
  <c r="AA74" i="2" s="1"/>
  <c r="AB73" i="2"/>
  <c r="W73" i="2"/>
  <c r="Y73" i="2" s="1"/>
  <c r="AB72" i="2"/>
  <c r="W72" i="2"/>
  <c r="AA72" i="2" s="1"/>
  <c r="AB71" i="2"/>
  <c r="W71" i="2"/>
  <c r="Y71" i="2" s="1"/>
  <c r="W70" i="2"/>
  <c r="AA70" i="2" s="1"/>
  <c r="T70" i="2"/>
  <c r="R70" i="2"/>
  <c r="P70" i="2"/>
  <c r="X69" i="2"/>
  <c r="W69" i="2"/>
  <c r="AA69" i="2" s="1"/>
  <c r="AC69" i="2" s="1"/>
  <c r="W68" i="2"/>
  <c r="Y68" i="2" s="1"/>
  <c r="R68" i="2"/>
  <c r="X68" i="2" s="1"/>
  <c r="Z68" i="2" s="1"/>
  <c r="P68" i="2"/>
  <c r="N68" i="2"/>
  <c r="M68" i="2"/>
  <c r="AA68" i="2" s="1"/>
  <c r="L68" i="2"/>
  <c r="K68" i="2"/>
  <c r="X67" i="2"/>
  <c r="W67" i="2"/>
  <c r="AA67" i="2" s="1"/>
  <c r="AC67" i="2" s="1"/>
  <c r="T66" i="2"/>
  <c r="X66" i="2" s="1"/>
  <c r="S66" i="2"/>
  <c r="W66" i="2" s="1"/>
  <c r="AA66" i="2" s="1"/>
  <c r="AC66" i="2" s="1"/>
  <c r="L66" i="2"/>
  <c r="K66" i="2"/>
  <c r="Z65" i="2"/>
  <c r="AA65" i="2"/>
  <c r="AA64" i="2"/>
  <c r="T64" i="2"/>
  <c r="S64" i="2"/>
  <c r="R64" i="2"/>
  <c r="P64" i="2"/>
  <c r="O64" i="2"/>
  <c r="X63" i="2"/>
  <c r="W63" i="2"/>
  <c r="AA63" i="2" s="1"/>
  <c r="R62" i="2"/>
  <c r="X62" i="2" s="1"/>
  <c r="AB62" i="2" s="1"/>
  <c r="Q62" i="2"/>
  <c r="W62" i="2" s="1"/>
  <c r="P62" i="2"/>
  <c r="O62" i="2"/>
  <c r="AB61" i="2"/>
  <c r="AD61" i="2" s="1"/>
  <c r="W61" i="2"/>
  <c r="Y61" i="2" s="1"/>
  <c r="AB60" i="2"/>
  <c r="AD60" i="2" s="1"/>
  <c r="W60" i="2"/>
  <c r="Y60" i="2" s="1"/>
  <c r="T59" i="2"/>
  <c r="R59" i="2"/>
  <c r="P59" i="2"/>
  <c r="O59" i="2"/>
  <c r="N59" i="2"/>
  <c r="L59" i="2"/>
  <c r="K59" i="2"/>
  <c r="X58" i="2"/>
  <c r="Z58" i="2" s="1"/>
  <c r="W58" i="2"/>
  <c r="AA58" i="2" s="1"/>
  <c r="T57" i="2"/>
  <c r="S57" i="2"/>
  <c r="W57" i="2" s="1"/>
  <c r="R57" i="2"/>
  <c r="X57" i="2" s="1"/>
  <c r="P57" i="2"/>
  <c r="O57" i="2"/>
  <c r="X56" i="2"/>
  <c r="W56" i="2"/>
  <c r="Y56" i="2" s="1"/>
  <c r="T55" i="2"/>
  <c r="S55" i="2"/>
  <c r="W55" i="2" s="1"/>
  <c r="R55" i="2"/>
  <c r="P55" i="2"/>
  <c r="O55" i="2"/>
  <c r="Z54" i="2"/>
  <c r="Z53" i="2" s="1"/>
  <c r="L54" i="2"/>
  <c r="R53" i="2"/>
  <c r="Q53" i="2"/>
  <c r="N53" i="2"/>
  <c r="M53" i="2"/>
  <c r="L53" i="2"/>
  <c r="AD53" i="2" s="1"/>
  <c r="K53" i="2"/>
  <c r="AB52" i="2"/>
  <c r="AA52" i="2"/>
  <c r="L52" i="2"/>
  <c r="Z51" i="2"/>
  <c r="AA51" i="2"/>
  <c r="L51" i="2"/>
  <c r="Z50" i="2"/>
  <c r="Y50" i="2"/>
  <c r="L50" i="2"/>
  <c r="AB49" i="2"/>
  <c r="Y49" i="2"/>
  <c r="L49" i="2"/>
  <c r="AB48" i="2"/>
  <c r="AA48" i="2"/>
  <c r="L48" i="2"/>
  <c r="Z47" i="2"/>
  <c r="AA47" i="2"/>
  <c r="L47" i="2"/>
  <c r="Z46" i="2"/>
  <c r="Y46" i="2"/>
  <c r="L46" i="2"/>
  <c r="AB45" i="2"/>
  <c r="Y45" i="2"/>
  <c r="L45" i="2"/>
  <c r="AB44" i="2"/>
  <c r="AA44" i="2"/>
  <c r="L44" i="2"/>
  <c r="Z43" i="2"/>
  <c r="AA43" i="2"/>
  <c r="L43" i="2"/>
  <c r="W42" i="2"/>
  <c r="Y42" i="2" s="1"/>
  <c r="T42" i="2"/>
  <c r="R42" i="2"/>
  <c r="P42" i="2"/>
  <c r="AB41" i="2"/>
  <c r="AD41" i="2" s="1"/>
  <c r="L41" i="2"/>
  <c r="X40" i="2"/>
  <c r="L40" i="2"/>
  <c r="AA39" i="2"/>
  <c r="AC39" i="2" s="1"/>
  <c r="Z38" i="2"/>
  <c r="L38" i="2"/>
  <c r="Z37" i="2"/>
  <c r="AA37" i="2"/>
  <c r="AC37" i="2" s="1"/>
  <c r="T36" i="2"/>
  <c r="S36" i="2"/>
  <c r="R36" i="2"/>
  <c r="Q36" i="2"/>
  <c r="P36" i="2"/>
  <c r="O36" i="2"/>
  <c r="N36" i="2"/>
  <c r="M36" i="2"/>
  <c r="K36" i="2"/>
  <c r="X35" i="2"/>
  <c r="W35" i="2"/>
  <c r="AA35" i="2" s="1"/>
  <c r="L35" i="2"/>
  <c r="L34" i="2" s="1"/>
  <c r="T34" i="2"/>
  <c r="S34" i="2"/>
  <c r="R34" i="2"/>
  <c r="X34" i="2" s="1"/>
  <c r="Z34" i="2" s="1"/>
  <c r="Q34" i="2"/>
  <c r="P34" i="2"/>
  <c r="O34" i="2"/>
  <c r="N34" i="2"/>
  <c r="M34" i="2"/>
  <c r="K34" i="2"/>
  <c r="X33" i="2"/>
  <c r="AB33" i="2" s="1"/>
  <c r="AD33" i="2" s="1"/>
  <c r="AA33" i="2"/>
  <c r="AC33" i="2" s="1"/>
  <c r="AB32" i="2"/>
  <c r="AD32" i="2" s="1"/>
  <c r="AA32" i="2"/>
  <c r="AC32" i="2" s="1"/>
  <c r="X31" i="2"/>
  <c r="AA31" i="2"/>
  <c r="AC31" i="2" s="1"/>
  <c r="X30" i="2"/>
  <c r="AA30" i="2"/>
  <c r="AC30" i="2" s="1"/>
  <c r="AB29" i="2"/>
  <c r="AD29" i="2" s="1"/>
  <c r="AA29" i="2"/>
  <c r="AC29" i="2" s="1"/>
  <c r="AA28" i="2"/>
  <c r="AC28" i="2" s="1"/>
  <c r="Z27" i="2"/>
  <c r="W27" i="2"/>
  <c r="AA27" i="2" s="1"/>
  <c r="AC27" i="2" s="1"/>
  <c r="T26" i="2"/>
  <c r="S26" i="2"/>
  <c r="R26" i="2"/>
  <c r="Q26" i="2"/>
  <c r="P26" i="2"/>
  <c r="N26" i="2"/>
  <c r="M26" i="2"/>
  <c r="L26" i="2"/>
  <c r="K26" i="2"/>
  <c r="AB25" i="2"/>
  <c r="AD25" i="2" s="1"/>
  <c r="W25" i="2"/>
  <c r="AA25" i="2" s="1"/>
  <c r="AC25" i="2" s="1"/>
  <c r="AB24" i="2"/>
  <c r="AD24" i="2" s="1"/>
  <c r="W24" i="2"/>
  <c r="AA24" i="2" s="1"/>
  <c r="AC24" i="2" s="1"/>
  <c r="AB23" i="2"/>
  <c r="AD23" i="2" s="1"/>
  <c r="W23" i="2"/>
  <c r="AA23" i="2" s="1"/>
  <c r="AC23" i="2" s="1"/>
  <c r="AB22" i="2"/>
  <c r="AD22" i="2" s="1"/>
  <c r="W22" i="2"/>
  <c r="AA22" i="2" s="1"/>
  <c r="AC22" i="2" s="1"/>
  <c r="AB21" i="2"/>
  <c r="AD21" i="2" s="1"/>
  <c r="W21" i="2"/>
  <c r="AA21" i="2" s="1"/>
  <c r="AC21" i="2" s="1"/>
  <c r="AB20" i="2"/>
  <c r="W20" i="2"/>
  <c r="AA20" i="2" s="1"/>
  <c r="Z19" i="2"/>
  <c r="AB19" i="2"/>
  <c r="AD19" i="2" s="1"/>
  <c r="W19" i="2"/>
  <c r="AA19" i="2" s="1"/>
  <c r="AC19" i="2" s="1"/>
  <c r="AB18" i="2"/>
  <c r="AD18" i="2" s="1"/>
  <c r="W18" i="2"/>
  <c r="AA18" i="2" s="1"/>
  <c r="AC18" i="2" s="1"/>
  <c r="Z17" i="2"/>
  <c r="AB17" i="2"/>
  <c r="AD17" i="2" s="1"/>
  <c r="W17" i="2"/>
  <c r="AA17" i="2" s="1"/>
  <c r="AC17" i="2" s="1"/>
  <c r="AB16" i="2"/>
  <c r="AD16" i="2" s="1"/>
  <c r="W16" i="2"/>
  <c r="Y16" i="2" s="1"/>
  <c r="Z15" i="2"/>
  <c r="AB15" i="2"/>
  <c r="AD15" i="2" s="1"/>
  <c r="W15" i="2"/>
  <c r="Y15" i="2" s="1"/>
  <c r="Z14" i="2"/>
  <c r="AB14" i="2"/>
  <c r="AD14" i="2" s="1"/>
  <c r="W14" i="2"/>
  <c r="Y14" i="2" s="1"/>
  <c r="Z13" i="2"/>
  <c r="AB13" i="2"/>
  <c r="AD13" i="2" s="1"/>
  <c r="W13" i="2"/>
  <c r="W12" i="2"/>
  <c r="T12" i="2"/>
  <c r="R12" i="2"/>
  <c r="P12" i="2"/>
  <c r="N12" i="2"/>
  <c r="AB12" i="2" s="1"/>
  <c r="AD12" i="2" s="1"/>
  <c r="L12" i="2"/>
  <c r="L35" i="1"/>
  <c r="L44" i="1"/>
  <c r="L45" i="1"/>
  <c r="L46" i="1"/>
  <c r="L47" i="1"/>
  <c r="L48" i="1"/>
  <c r="L49" i="1"/>
  <c r="L50" i="1"/>
  <c r="L51" i="1"/>
  <c r="L52" i="1"/>
  <c r="L53" i="1"/>
  <c r="L54" i="1"/>
  <c r="L43" i="1"/>
  <c r="Z41" i="1"/>
  <c r="AB41" i="1" s="1"/>
  <c r="Y41" i="1"/>
  <c r="W41" i="1"/>
  <c r="AA41" i="1" s="1"/>
  <c r="V41" i="1"/>
  <c r="X41" i="1" s="1"/>
  <c r="L41" i="1"/>
  <c r="L40" i="1"/>
  <c r="L38" i="1"/>
  <c r="W40" i="1"/>
  <c r="Y40" i="1" s="1"/>
  <c r="V40" i="1"/>
  <c r="X40" i="1" s="1"/>
  <c r="AD105" i="3" l="1"/>
  <c r="AF97" i="3"/>
  <c r="AF106" i="3" s="1"/>
  <c r="S59" i="2"/>
  <c r="U59" i="2"/>
  <c r="AA83" i="2"/>
  <c r="AC83" i="2" s="1"/>
  <c r="W83" i="2"/>
  <c r="Y83" i="2" s="1"/>
  <c r="Y85" i="2"/>
  <c r="L36" i="2"/>
  <c r="Z83" i="2"/>
  <c r="Z59" i="2"/>
  <c r="Y62" i="2"/>
  <c r="AC68" i="2"/>
  <c r="AB68" i="2"/>
  <c r="AD68" i="2" s="1"/>
  <c r="Y27" i="2"/>
  <c r="Y70" i="2"/>
  <c r="AB58" i="2"/>
  <c r="V58" i="2"/>
  <c r="Z69" i="2"/>
  <c r="V69" i="2"/>
  <c r="X81" i="2"/>
  <c r="Z81" i="2" s="1"/>
  <c r="AB85" i="2"/>
  <c r="AD85" i="2" s="1"/>
  <c r="V85" i="2"/>
  <c r="AD91" i="2"/>
  <c r="AC98" i="2"/>
  <c r="Z35" i="2"/>
  <c r="V35" i="2"/>
  <c r="Z40" i="2"/>
  <c r="V40" i="2"/>
  <c r="V36" i="2" s="1"/>
  <c r="X36" i="2"/>
  <c r="AB56" i="2"/>
  <c r="V56" i="2"/>
  <c r="AB63" i="2"/>
  <c r="V63" i="2"/>
  <c r="AB67" i="2"/>
  <c r="AD67" i="2" s="1"/>
  <c r="V67" i="2"/>
  <c r="AB95" i="2"/>
  <c r="AD95" i="2" s="1"/>
  <c r="AD98" i="2"/>
  <c r="Y22" i="2"/>
  <c r="Y35" i="2"/>
  <c r="Y37" i="2"/>
  <c r="Z63" i="2"/>
  <c r="Y74" i="2"/>
  <c r="AB82" i="2"/>
  <c r="V82" i="2"/>
  <c r="Z85" i="2"/>
  <c r="Z90" i="2"/>
  <c r="V90" i="2"/>
  <c r="X94" i="2"/>
  <c r="AC96" i="2"/>
  <c r="Z12" i="2"/>
  <c r="W34" i="2"/>
  <c r="AA34" i="2" s="1"/>
  <c r="X55" i="2"/>
  <c r="Q59" i="2"/>
  <c r="W59" i="2" s="1"/>
  <c r="Z91" i="2"/>
  <c r="AD96" i="2"/>
  <c r="AA13" i="2"/>
  <c r="AC13" i="2" s="1"/>
  <c r="Y13" i="2"/>
  <c r="Y23" i="2"/>
  <c r="Y65" i="2"/>
  <c r="Y78" i="2"/>
  <c r="Z30" i="2"/>
  <c r="V30" i="2"/>
  <c r="X26" i="2"/>
  <c r="Z26" i="2" s="1"/>
  <c r="AA12" i="2"/>
  <c r="AC12" i="2" s="1"/>
  <c r="Y12" i="2"/>
  <c r="Y28" i="2"/>
  <c r="Y29" i="2"/>
  <c r="Z31" i="2"/>
  <c r="V31" i="2"/>
  <c r="Z33" i="2"/>
  <c r="V33" i="2"/>
  <c r="Y69" i="2"/>
  <c r="AB34" i="2"/>
  <c r="Z72" i="2"/>
  <c r="Z76" i="2"/>
  <c r="Z80" i="2"/>
  <c r="AB81" i="2"/>
  <c r="AB87" i="2"/>
  <c r="AD87" i="2" s="1"/>
  <c r="Z87" i="2"/>
  <c r="Z88" i="2"/>
  <c r="Z18" i="2"/>
  <c r="AB38" i="2"/>
  <c r="AD38" i="2" s="1"/>
  <c r="AB40" i="2"/>
  <c r="AD40" i="2" s="1"/>
  <c r="Z41" i="2"/>
  <c r="Z67" i="2"/>
  <c r="Y31" i="2"/>
  <c r="Y43" i="2"/>
  <c r="Y44" i="2"/>
  <c r="Y47" i="2"/>
  <c r="Y48" i="2"/>
  <c r="Y51" i="2"/>
  <c r="Y52" i="2"/>
  <c r="Z74" i="2"/>
  <c r="Z78" i="2"/>
  <c r="Y21" i="2"/>
  <c r="Y25" i="2"/>
  <c r="AB27" i="2"/>
  <c r="AD27" i="2" s="1"/>
  <c r="Z29" i="2"/>
  <c r="Y30" i="2"/>
  <c r="Y32" i="2"/>
  <c r="Y33" i="2"/>
  <c r="Z16" i="2"/>
  <c r="Z20" i="2"/>
  <c r="Y24" i="2"/>
  <c r="Z25" i="2"/>
  <c r="AB31" i="2"/>
  <c r="AD31" i="2" s="1"/>
  <c r="Y34" i="2"/>
  <c r="Z36" i="2"/>
  <c r="Z44" i="2"/>
  <c r="Z45" i="2"/>
  <c r="Z48" i="2"/>
  <c r="Z49" i="2"/>
  <c r="Z52" i="2"/>
  <c r="Y63" i="2"/>
  <c r="Y72" i="2"/>
  <c r="Y76" i="2"/>
  <c r="Y80" i="2"/>
  <c r="Y88" i="2"/>
  <c r="Y90" i="2"/>
  <c r="AA14" i="2"/>
  <c r="AC14" i="2" s="1"/>
  <c r="AA15" i="2"/>
  <c r="AC15" i="2" s="1"/>
  <c r="AA16" i="2"/>
  <c r="AC16" i="2" s="1"/>
  <c r="Z21" i="2"/>
  <c r="Z22" i="2"/>
  <c r="Z23" i="2"/>
  <c r="Z24" i="2"/>
  <c r="AB30" i="2"/>
  <c r="AD30" i="2" s="1"/>
  <c r="AA41" i="2"/>
  <c r="AC41" i="2" s="1"/>
  <c r="AA45" i="2"/>
  <c r="AB46" i="2"/>
  <c r="Z55" i="2"/>
  <c r="AB55" i="2"/>
  <c r="Y59" i="2"/>
  <c r="AA59" i="2"/>
  <c r="AC59" i="2" s="1"/>
  <c r="Z70" i="2"/>
  <c r="AB70" i="2"/>
  <c r="N102" i="2"/>
  <c r="W26" i="2"/>
  <c r="Y26" i="2" s="1"/>
  <c r="Z42" i="2"/>
  <c r="Z57" i="2"/>
  <c r="AB57" i="2"/>
  <c r="AB59" i="2"/>
  <c r="AD59" i="2" s="1"/>
  <c r="AB64" i="2"/>
  <c r="Z64" i="2"/>
  <c r="AB66" i="2"/>
  <c r="AD66" i="2" s="1"/>
  <c r="Z66" i="2"/>
  <c r="AB94" i="2"/>
  <c r="X100" i="2"/>
  <c r="Z94" i="2"/>
  <c r="L102" i="2"/>
  <c r="Y17" i="2"/>
  <c r="Y18" i="2"/>
  <c r="Y19" i="2"/>
  <c r="Y20" i="2"/>
  <c r="Z32" i="2"/>
  <c r="Z39" i="2"/>
  <c r="AB39" i="2"/>
  <c r="AD39" i="2" s="1"/>
  <c r="AA36" i="2"/>
  <c r="AC36" i="2" s="1"/>
  <c r="W36" i="2"/>
  <c r="Y36" i="2" s="1"/>
  <c r="AB42" i="2"/>
  <c r="AA49" i="2"/>
  <c r="AB50" i="2"/>
  <c r="Y57" i="2"/>
  <c r="AA57" i="2"/>
  <c r="T102" i="2"/>
  <c r="AA55" i="2"/>
  <c r="Y55" i="2"/>
  <c r="AB89" i="2"/>
  <c r="Z89" i="2"/>
  <c r="AA91" i="2"/>
  <c r="AC91" i="2" s="1"/>
  <c r="Y91" i="2"/>
  <c r="P102" i="2"/>
  <c r="AB35" i="2"/>
  <c r="AB37" i="2"/>
  <c r="AD37" i="2" s="1"/>
  <c r="AA38" i="2"/>
  <c r="AC38" i="2" s="1"/>
  <c r="AA40" i="2"/>
  <c r="AC40" i="2" s="1"/>
  <c r="AA42" i="2"/>
  <c r="AB43" i="2"/>
  <c r="AA46" i="2"/>
  <c r="AB47" i="2"/>
  <c r="AA50" i="2"/>
  <c r="AB51" i="2"/>
  <c r="Z56" i="2"/>
  <c r="Y58" i="2"/>
  <c r="Z60" i="2"/>
  <c r="Z61" i="2"/>
  <c r="Z62" i="2"/>
  <c r="Y64" i="2"/>
  <c r="Y66" i="2"/>
  <c r="Y67" i="2"/>
  <c r="Z71" i="2"/>
  <c r="Z73" i="2"/>
  <c r="Z75" i="2"/>
  <c r="Z77" i="2"/>
  <c r="Z79" i="2"/>
  <c r="Z82" i="2"/>
  <c r="Z84" i="2"/>
  <c r="Y89" i="2"/>
  <c r="Z93" i="2"/>
  <c r="Z95" i="2"/>
  <c r="AA56" i="2"/>
  <c r="AA60" i="2"/>
  <c r="AC60" i="2" s="1"/>
  <c r="AA61" i="2"/>
  <c r="AC61" i="2" s="1"/>
  <c r="AA62" i="2"/>
  <c r="AB65" i="2"/>
  <c r="AB69" i="2"/>
  <c r="AD69" i="2" s="1"/>
  <c r="AA71" i="2"/>
  <c r="AA73" i="2"/>
  <c r="AA75" i="2"/>
  <c r="AA77" i="2"/>
  <c r="AA79" i="2"/>
  <c r="AA82" i="2"/>
  <c r="AA84" i="2"/>
  <c r="AB90" i="2"/>
  <c r="AA93" i="2"/>
  <c r="AC93" i="2" s="1"/>
  <c r="AA94" i="2"/>
  <c r="AC94" i="2" s="1"/>
  <c r="AA95" i="2"/>
  <c r="AC95" i="2" s="1"/>
  <c r="R102" i="2"/>
  <c r="AB83" i="2"/>
  <c r="AD83" i="2" s="1"/>
  <c r="AC41" i="1"/>
  <c r="Z40" i="1"/>
  <c r="AB40" i="1" s="1"/>
  <c r="AA40" i="1"/>
  <c r="AC40" i="1" s="1"/>
  <c r="V102" i="2" l="1"/>
  <c r="V26" i="2"/>
  <c r="Y100" i="2"/>
  <c r="AB26" i="2"/>
  <c r="AD26" i="2" s="1"/>
  <c r="Y103" i="2"/>
  <c r="AB36" i="2"/>
  <c r="AD36" i="2" s="1"/>
  <c r="AC100" i="2"/>
  <c r="AA26" i="2"/>
  <c r="AC26" i="2" s="1"/>
  <c r="AC103" i="2" s="1"/>
  <c r="Z103" i="2"/>
  <c r="AD94" i="2"/>
  <c r="K26" i="1"/>
  <c r="S26" i="1"/>
  <c r="Q26" i="1"/>
  <c r="L66" i="1"/>
  <c r="K66" i="1"/>
  <c r="P83" i="1"/>
  <c r="S83" i="1"/>
  <c r="T83" i="1"/>
  <c r="S90" i="1"/>
  <c r="S86" i="1"/>
  <c r="T86" i="1"/>
  <c r="S55" i="1"/>
  <c r="S36" i="1"/>
  <c r="AD103" i="2" l="1"/>
  <c r="AB102" i="2"/>
  <c r="T66" i="1"/>
  <c r="S66" i="1"/>
  <c r="V66" i="1" s="1"/>
  <c r="Z66" i="1" s="1"/>
  <c r="AB66" i="1" s="1"/>
  <c r="T88" i="1"/>
  <c r="T57" i="1"/>
  <c r="S57" i="1"/>
  <c r="V90" i="1"/>
  <c r="T90" i="1"/>
  <c r="T93" i="1"/>
  <c r="O57" i="1"/>
  <c r="T81" i="1"/>
  <c r="S81" i="1"/>
  <c r="T70" i="1"/>
  <c r="S64" i="1"/>
  <c r="V64" i="1" s="1"/>
  <c r="Z64" i="1" s="1"/>
  <c r="T64" i="1"/>
  <c r="T59" i="1"/>
  <c r="T55" i="1"/>
  <c r="T36" i="1"/>
  <c r="T42" i="1"/>
  <c r="T34" i="1"/>
  <c r="S34" i="1"/>
  <c r="T26" i="1"/>
  <c r="W94" i="1"/>
  <c r="W92" i="1"/>
  <c r="AA92" i="1" s="1"/>
  <c r="AC92" i="1" s="1"/>
  <c r="W91" i="1"/>
  <c r="AA91" i="1" s="1"/>
  <c r="W89" i="1"/>
  <c r="AA89" i="1" s="1"/>
  <c r="W87" i="1"/>
  <c r="AA87" i="1" s="1"/>
  <c r="W84" i="1"/>
  <c r="AA84" i="1" s="1"/>
  <c r="W82" i="1"/>
  <c r="AA82" i="1" s="1"/>
  <c r="W80" i="1"/>
  <c r="Y80" i="1" s="1"/>
  <c r="W79" i="1"/>
  <c r="AA79" i="1" s="1"/>
  <c r="W78" i="1"/>
  <c r="AA78" i="1" s="1"/>
  <c r="W77" i="1"/>
  <c r="Y77" i="1" s="1"/>
  <c r="W76" i="1"/>
  <c r="Y76" i="1" s="1"/>
  <c r="W75" i="1"/>
  <c r="AA75" i="1" s="1"/>
  <c r="W74" i="1"/>
  <c r="AA74" i="1" s="1"/>
  <c r="W73" i="1"/>
  <c r="Y73" i="1" s="1"/>
  <c r="W72" i="1"/>
  <c r="Y72" i="1" s="1"/>
  <c r="W71" i="1"/>
  <c r="AA71" i="1" s="1"/>
  <c r="W69" i="1"/>
  <c r="AA69" i="1" s="1"/>
  <c r="W67" i="1"/>
  <c r="AA67" i="1" s="1"/>
  <c r="AC67" i="1" s="1"/>
  <c r="W65" i="1"/>
  <c r="W63" i="1"/>
  <c r="AA63" i="1" s="1"/>
  <c r="W61" i="1"/>
  <c r="Y61" i="1" s="1"/>
  <c r="W60" i="1"/>
  <c r="AA60" i="1" s="1"/>
  <c r="W90" i="1"/>
  <c r="W66" i="1"/>
  <c r="Y66" i="1" s="1"/>
  <c r="W58" i="1"/>
  <c r="AA58" i="1" s="1"/>
  <c r="W56" i="1"/>
  <c r="AA56" i="1" s="1"/>
  <c r="W52" i="1"/>
  <c r="W51" i="1"/>
  <c r="W50" i="1"/>
  <c r="W49" i="1"/>
  <c r="W48" i="1"/>
  <c r="W47" i="1"/>
  <c r="W46" i="1"/>
  <c r="W45" i="1"/>
  <c r="W44" i="1"/>
  <c r="W43" i="1"/>
  <c r="W39" i="1"/>
  <c r="Y39" i="1" s="1"/>
  <c r="W38" i="1"/>
  <c r="W37" i="1"/>
  <c r="W35" i="1"/>
  <c r="W33" i="1"/>
  <c r="W32" i="1"/>
  <c r="W31" i="1"/>
  <c r="W30" i="1"/>
  <c r="W29" i="1"/>
  <c r="W28" i="1"/>
  <c r="W27" i="1"/>
  <c r="W25" i="1"/>
  <c r="W24" i="1"/>
  <c r="W23" i="1"/>
  <c r="W22" i="1"/>
  <c r="W21" i="1"/>
  <c r="W20" i="1"/>
  <c r="W19" i="1"/>
  <c r="W18" i="1"/>
  <c r="W17" i="1"/>
  <c r="W16" i="1"/>
  <c r="W15" i="1"/>
  <c r="W14" i="1"/>
  <c r="W13" i="1"/>
  <c r="V94" i="1"/>
  <c r="Z94" i="1" s="1"/>
  <c r="V92" i="1"/>
  <c r="Z92" i="1" s="1"/>
  <c r="AB92" i="1" s="1"/>
  <c r="V91" i="1"/>
  <c r="Z91" i="1" s="1"/>
  <c r="AB91" i="1" s="1"/>
  <c r="V89" i="1"/>
  <c r="Z89" i="1" s="1"/>
  <c r="V88" i="1"/>
  <c r="Z88" i="1" s="1"/>
  <c r="V87" i="1"/>
  <c r="Z87" i="1" s="1"/>
  <c r="V86" i="1"/>
  <c r="V84" i="1"/>
  <c r="V82" i="1"/>
  <c r="X82" i="1" s="1"/>
  <c r="V80" i="1"/>
  <c r="Z80" i="1" s="1"/>
  <c r="V79" i="1"/>
  <c r="X79" i="1" s="1"/>
  <c r="V78" i="1"/>
  <c r="Z78" i="1" s="1"/>
  <c r="V77" i="1"/>
  <c r="Z77" i="1" s="1"/>
  <c r="V76" i="1"/>
  <c r="X76" i="1" s="1"/>
  <c r="V75" i="1"/>
  <c r="Z75" i="1" s="1"/>
  <c r="V74" i="1"/>
  <c r="X74" i="1" s="1"/>
  <c r="V73" i="1"/>
  <c r="X73" i="1" s="1"/>
  <c r="V72" i="1"/>
  <c r="Z72" i="1" s="1"/>
  <c r="V71" i="1"/>
  <c r="Z71" i="1" s="1"/>
  <c r="V69" i="1"/>
  <c r="Z69" i="1" s="1"/>
  <c r="V68" i="1"/>
  <c r="V67" i="1"/>
  <c r="X67" i="1" s="1"/>
  <c r="V65" i="1"/>
  <c r="Z65" i="1" s="1"/>
  <c r="V63" i="1"/>
  <c r="X63" i="1" s="1"/>
  <c r="V61" i="1"/>
  <c r="X61" i="1" s="1"/>
  <c r="V60" i="1"/>
  <c r="X60" i="1" s="1"/>
  <c r="V58" i="1"/>
  <c r="Z58" i="1" s="1"/>
  <c r="V57" i="1"/>
  <c r="Z57" i="1" s="1"/>
  <c r="V56" i="1"/>
  <c r="Z56" i="1" s="1"/>
  <c r="V55" i="1"/>
  <c r="Z55" i="1" s="1"/>
  <c r="V52" i="1"/>
  <c r="V51" i="1"/>
  <c r="V50" i="1"/>
  <c r="V49" i="1"/>
  <c r="V48" i="1"/>
  <c r="V47" i="1"/>
  <c r="V46" i="1"/>
  <c r="V45" i="1"/>
  <c r="V44" i="1"/>
  <c r="V43" i="1"/>
  <c r="V42" i="1"/>
  <c r="V39" i="1"/>
  <c r="V38" i="1"/>
  <c r="V37" i="1"/>
  <c r="V35" i="1"/>
  <c r="V33" i="1"/>
  <c r="V32" i="1"/>
  <c r="V31" i="1"/>
  <c r="V30" i="1"/>
  <c r="V29" i="1"/>
  <c r="V28" i="1"/>
  <c r="V27" i="1"/>
  <c r="V25" i="1"/>
  <c r="V24" i="1"/>
  <c r="V23" i="1"/>
  <c r="V22" i="1"/>
  <c r="V21" i="1"/>
  <c r="V20" i="1"/>
  <c r="V19" i="1"/>
  <c r="V18" i="1"/>
  <c r="V17" i="1"/>
  <c r="V16" i="1"/>
  <c r="V15" i="1"/>
  <c r="V14" i="1"/>
  <c r="V13" i="1"/>
  <c r="V12" i="1"/>
  <c r="V26" i="1"/>
  <c r="O59" i="1"/>
  <c r="Q59" i="1" s="1"/>
  <c r="N36" i="1"/>
  <c r="M26" i="1"/>
  <c r="Z90" i="1" l="1"/>
  <c r="AB90" i="1" s="1"/>
  <c r="X90" i="1"/>
  <c r="X69" i="1"/>
  <c r="X87" i="1"/>
  <c r="Z67" i="1"/>
  <c r="AB67" i="1" s="1"/>
  <c r="Z79" i="1"/>
  <c r="Z60" i="1"/>
  <c r="S59" i="1"/>
  <c r="X92" i="1"/>
  <c r="X86" i="1"/>
  <c r="X68" i="1"/>
  <c r="Z61" i="1"/>
  <c r="X56" i="1"/>
  <c r="AA66" i="1"/>
  <c r="AC66" i="1" s="1"/>
  <c r="X66" i="1"/>
  <c r="X88" i="1"/>
  <c r="X89" i="1"/>
  <c r="Y92" i="1"/>
  <c r="X94" i="1"/>
  <c r="X58" i="1"/>
  <c r="Y75" i="1"/>
  <c r="Y79" i="1"/>
  <c r="AA73" i="1"/>
  <c r="AA77" i="1"/>
  <c r="Y74" i="1"/>
  <c r="Y78" i="1"/>
  <c r="AA72" i="1"/>
  <c r="AA76" i="1"/>
  <c r="AA80" i="1"/>
  <c r="Y71" i="1"/>
  <c r="X78" i="1"/>
  <c r="Z76" i="1"/>
  <c r="X80" i="1"/>
  <c r="X77" i="1"/>
  <c r="X75" i="1"/>
  <c r="Z74" i="1"/>
  <c r="Z73" i="1"/>
  <c r="X72" i="1"/>
  <c r="X71" i="1"/>
  <c r="X65" i="1"/>
  <c r="AA61" i="1"/>
  <c r="Y89" i="1"/>
  <c r="R88" i="1"/>
  <c r="W88" i="1" s="1"/>
  <c r="AA88" i="1" s="1"/>
  <c r="P88" i="1"/>
  <c r="Z84" i="1"/>
  <c r="Z82" i="1"/>
  <c r="R81" i="1"/>
  <c r="W81" i="1" s="1"/>
  <c r="Q81" i="1"/>
  <c r="V81" i="1" s="1"/>
  <c r="P81" i="1"/>
  <c r="O81" i="1"/>
  <c r="N81" i="1"/>
  <c r="M81" i="1"/>
  <c r="Z81" i="1" s="1"/>
  <c r="L81" i="1"/>
  <c r="K81" i="1"/>
  <c r="T12" i="1"/>
  <c r="T101" i="1" s="1"/>
  <c r="W85" i="1"/>
  <c r="AA85" i="1" s="1"/>
  <c r="AC85" i="1" s="1"/>
  <c r="V85" i="1"/>
  <c r="Z85" i="1" s="1"/>
  <c r="AB85" i="1" s="1"/>
  <c r="O83" i="1"/>
  <c r="P57" i="1"/>
  <c r="X57" i="1"/>
  <c r="Y58" i="1"/>
  <c r="R57" i="1"/>
  <c r="W57" i="1" s="1"/>
  <c r="P64" i="1"/>
  <c r="O64" i="1"/>
  <c r="X64" i="1" s="1"/>
  <c r="Y57" i="1" l="1"/>
  <c r="AA81" i="1"/>
  <c r="Y88" i="1"/>
  <c r="AA57" i="1"/>
  <c r="X81" i="1"/>
  <c r="Y84" i="1"/>
  <c r="X84" i="1"/>
  <c r="Y81" i="1"/>
  <c r="Y82" i="1"/>
  <c r="Y85" i="1"/>
  <c r="X85" i="1"/>
  <c r="Z63" i="1"/>
  <c r="P62" i="1" l="1"/>
  <c r="O62" i="1"/>
  <c r="Q62" i="1"/>
  <c r="V62" i="1" s="1"/>
  <c r="Z62" i="1" l="1"/>
  <c r="X62" i="1"/>
  <c r="P55" i="1"/>
  <c r="O55" i="1"/>
  <c r="X55" i="1" s="1"/>
  <c r="Y56" i="1"/>
  <c r="R55" i="1"/>
  <c r="W55" i="1" s="1"/>
  <c r="Z35" i="1"/>
  <c r="X35" i="1"/>
  <c r="AA35" i="1"/>
  <c r="R34" i="1"/>
  <c r="W34" i="1" s="1"/>
  <c r="Q34" i="1"/>
  <c r="V34" i="1" s="1"/>
  <c r="P34" i="1"/>
  <c r="O34" i="1"/>
  <c r="N34" i="1"/>
  <c r="AA34" i="1" s="1"/>
  <c r="M34" i="1"/>
  <c r="Z34" i="1" s="1"/>
  <c r="L34" i="1"/>
  <c r="K34" i="1"/>
  <c r="Z52" i="1"/>
  <c r="Z51" i="1"/>
  <c r="Z50" i="1"/>
  <c r="Z49" i="1"/>
  <c r="Z48" i="1"/>
  <c r="Z47" i="1"/>
  <c r="Z46" i="1"/>
  <c r="Z45" i="1"/>
  <c r="Z44" i="1"/>
  <c r="X43" i="1"/>
  <c r="Z42" i="1"/>
  <c r="AA38" i="1"/>
  <c r="AC38" i="1" s="1"/>
  <c r="Z39" i="1"/>
  <c r="AB39" i="1" s="1"/>
  <c r="Z38" i="1"/>
  <c r="AB38" i="1" s="1"/>
  <c r="Z37" i="1"/>
  <c r="AB37" i="1" s="1"/>
  <c r="X38" i="1"/>
  <c r="X37" i="1"/>
  <c r="Y38" i="1"/>
  <c r="O36" i="1"/>
  <c r="L36" i="1"/>
  <c r="AA33" i="1"/>
  <c r="AA31" i="1"/>
  <c r="AA30" i="1"/>
  <c r="AA29" i="1"/>
  <c r="AA28" i="1"/>
  <c r="Z33" i="1"/>
  <c r="Z32" i="1"/>
  <c r="Z31" i="1"/>
  <c r="Z30" i="1"/>
  <c r="Z29" i="1"/>
  <c r="Z28" i="1"/>
  <c r="AA27" i="1"/>
  <c r="Z27" i="1"/>
  <c r="Y33" i="1"/>
  <c r="Y31" i="1"/>
  <c r="Y30" i="1"/>
  <c r="Y29" i="1"/>
  <c r="Y28" i="1"/>
  <c r="X33" i="1"/>
  <c r="X32" i="1"/>
  <c r="X31" i="1"/>
  <c r="X30" i="1"/>
  <c r="X29" i="1"/>
  <c r="X28" i="1"/>
  <c r="Y27" i="1"/>
  <c r="X27" i="1"/>
  <c r="Z25" i="1"/>
  <c r="AB25" i="1" s="1"/>
  <c r="Z23" i="1"/>
  <c r="AB23" i="1" s="1"/>
  <c r="Z22" i="1"/>
  <c r="AB22" i="1" s="1"/>
  <c r="Z20" i="1"/>
  <c r="Z18" i="1"/>
  <c r="Z16" i="1"/>
  <c r="Z14" i="1"/>
  <c r="Z12" i="1"/>
  <c r="X25" i="1"/>
  <c r="X24" i="1"/>
  <c r="X23" i="1"/>
  <c r="X22" i="1"/>
  <c r="X21" i="1"/>
  <c r="X20" i="1"/>
  <c r="X19" i="1"/>
  <c r="X18" i="1"/>
  <c r="X26" i="1"/>
  <c r="Z26" i="1"/>
  <c r="Z21" i="1"/>
  <c r="AB21" i="1" s="1"/>
  <c r="Z24" i="1"/>
  <c r="AB24" i="1" s="1"/>
  <c r="Z19" i="1"/>
  <c r="Z17" i="1"/>
  <c r="Z15" i="1"/>
  <c r="Z13" i="1"/>
  <c r="R12" i="1"/>
  <c r="W12" i="1" s="1"/>
  <c r="N12" i="1"/>
  <c r="L12" i="1"/>
  <c r="P12" i="1"/>
  <c r="X34" i="1" l="1"/>
  <c r="AA55" i="1"/>
  <c r="Y55" i="1"/>
  <c r="Y34" i="1"/>
  <c r="Y35" i="1"/>
  <c r="Z43" i="1"/>
  <c r="X42" i="1"/>
  <c r="X44" i="1"/>
  <c r="X45" i="1"/>
  <c r="X46" i="1"/>
  <c r="X47" i="1"/>
  <c r="X48" i="1"/>
  <c r="X49" i="1"/>
  <c r="X50" i="1"/>
  <c r="X99" i="1" s="1"/>
  <c r="X51" i="1"/>
  <c r="X52" i="1"/>
  <c r="X17" i="1"/>
  <c r="X16" i="1"/>
  <c r="X15" i="1"/>
  <c r="X14" i="1"/>
  <c r="X13" i="1"/>
  <c r="X12" i="1"/>
  <c r="V70" i="1"/>
  <c r="R70" i="1"/>
  <c r="W70" i="1" s="1"/>
  <c r="P70" i="1"/>
  <c r="AA70" i="1" l="1"/>
  <c r="Y70" i="1"/>
  <c r="Z70" i="1"/>
  <c r="X70" i="1"/>
  <c r="Y67" i="1"/>
  <c r="Y60" i="1"/>
  <c r="Y69" i="1"/>
  <c r="Y87" i="1"/>
  <c r="R62" i="1"/>
  <c r="W62" i="1" s="1"/>
  <c r="AA62" i="1" s="1"/>
  <c r="R64" i="1"/>
  <c r="R42" i="1"/>
  <c r="W42" i="1" s="1"/>
  <c r="P42" i="1"/>
  <c r="R68" i="1"/>
  <c r="W68" i="1" s="1"/>
  <c r="W64" i="1" l="1"/>
  <c r="Y64" i="1" s="1"/>
  <c r="Y94" i="1"/>
  <c r="AA94" i="1"/>
  <c r="Y63" i="1"/>
  <c r="AA12" i="1"/>
  <c r="Y62" i="1"/>
  <c r="Y65" i="1"/>
  <c r="AA65" i="1"/>
  <c r="AA42" i="1"/>
  <c r="Y42" i="1"/>
  <c r="Y13" i="1"/>
  <c r="AA13" i="1"/>
  <c r="Y15" i="1"/>
  <c r="AA15" i="1"/>
  <c r="Y17" i="1"/>
  <c r="AA17" i="1"/>
  <c r="Y19" i="1"/>
  <c r="AA19" i="1"/>
  <c r="Y21" i="1"/>
  <c r="AA21" i="1"/>
  <c r="Y23" i="1"/>
  <c r="AA23" i="1"/>
  <c r="Y24" i="1"/>
  <c r="AA24" i="1"/>
  <c r="AA37" i="1"/>
  <c r="AC37" i="1" s="1"/>
  <c r="Y37" i="1"/>
  <c r="AA44" i="1"/>
  <c r="Y44" i="1"/>
  <c r="AA46" i="1"/>
  <c r="Y46" i="1"/>
  <c r="AA48" i="1"/>
  <c r="Y48" i="1"/>
  <c r="AA50" i="1"/>
  <c r="Y50" i="1"/>
  <c r="AA52" i="1"/>
  <c r="Y52" i="1"/>
  <c r="Y14" i="1"/>
  <c r="AA14" i="1"/>
  <c r="Y16" i="1"/>
  <c r="AA16" i="1"/>
  <c r="Y18" i="1"/>
  <c r="AA18" i="1"/>
  <c r="Y20" i="1"/>
  <c r="AA20" i="1"/>
  <c r="Y22" i="1"/>
  <c r="AA22" i="1"/>
  <c r="Y25" i="1"/>
  <c r="AA25" i="1"/>
  <c r="AA32" i="1"/>
  <c r="Y32" i="1"/>
  <c r="AA39" i="1"/>
  <c r="AC39" i="1" s="1"/>
  <c r="AA43" i="1"/>
  <c r="Y43" i="1"/>
  <c r="AA45" i="1"/>
  <c r="Y45" i="1"/>
  <c r="AA47" i="1"/>
  <c r="Y47" i="1"/>
  <c r="AA49" i="1"/>
  <c r="Y49" i="1"/>
  <c r="AA51" i="1"/>
  <c r="Y51" i="1"/>
  <c r="P59" i="1"/>
  <c r="P93" i="1"/>
  <c r="P68" i="1"/>
  <c r="Y68" i="1" s="1"/>
  <c r="P86" i="1"/>
  <c r="P90" i="1"/>
  <c r="Y90" i="1" s="1"/>
  <c r="P36" i="1"/>
  <c r="P26" i="1"/>
  <c r="Y99" i="1" l="1"/>
  <c r="AA64" i="1"/>
  <c r="P101" i="1"/>
  <c r="AA98" i="1"/>
  <c r="AC98" i="1" s="1"/>
  <c r="Z98" i="1"/>
  <c r="AB98" i="1" s="1"/>
  <c r="Z97" i="1"/>
  <c r="AA97" i="1"/>
  <c r="N97" i="1"/>
  <c r="M97" i="1"/>
  <c r="L97" i="1"/>
  <c r="K97" i="1"/>
  <c r="AA95" i="1"/>
  <c r="N95" i="1"/>
  <c r="M95" i="1"/>
  <c r="L95" i="1"/>
  <c r="K95" i="1"/>
  <c r="R83" i="1"/>
  <c r="W83" i="1" s="1"/>
  <c r="Q83" i="1"/>
  <c r="N83" i="1"/>
  <c r="M83" i="1"/>
  <c r="L83" i="1"/>
  <c r="K83" i="1"/>
  <c r="AC61" i="1"/>
  <c r="AB61" i="1"/>
  <c r="AC60" i="1"/>
  <c r="R59" i="1"/>
  <c r="V59" i="1"/>
  <c r="N59" i="1"/>
  <c r="L59" i="1"/>
  <c r="K59" i="1"/>
  <c r="AC94" i="1"/>
  <c r="AB94" i="1"/>
  <c r="R93" i="1"/>
  <c r="Q93" i="1"/>
  <c r="V93" i="1" s="1"/>
  <c r="N93" i="1"/>
  <c r="M93" i="1"/>
  <c r="L93" i="1"/>
  <c r="K93" i="1"/>
  <c r="AC69" i="1"/>
  <c r="AB69" i="1"/>
  <c r="N68" i="1"/>
  <c r="AA68" i="1" s="1"/>
  <c r="M68" i="1"/>
  <c r="Z68" i="1" s="1"/>
  <c r="L68" i="1"/>
  <c r="K68" i="1"/>
  <c r="AC87" i="1"/>
  <c r="AB87" i="1"/>
  <c r="R86" i="1"/>
  <c r="W86" i="1" s="1"/>
  <c r="N86" i="1"/>
  <c r="M86" i="1"/>
  <c r="Z86" i="1" s="1"/>
  <c r="L86" i="1"/>
  <c r="K86" i="1"/>
  <c r="AC91" i="1"/>
  <c r="N90" i="1"/>
  <c r="AA90" i="1" s="1"/>
  <c r="L90" i="1"/>
  <c r="Y54" i="1"/>
  <c r="R53" i="1"/>
  <c r="Q53" i="1"/>
  <c r="N53" i="1"/>
  <c r="M53" i="1"/>
  <c r="AC53" i="1"/>
  <c r="K53" i="1"/>
  <c r="R36" i="1"/>
  <c r="Q36" i="1"/>
  <c r="V36" i="1" s="1"/>
  <c r="X36" i="1" s="1"/>
  <c r="M36" i="1"/>
  <c r="K36" i="1"/>
  <c r="AC33" i="1"/>
  <c r="AB33" i="1"/>
  <c r="AC32" i="1"/>
  <c r="AB31" i="1"/>
  <c r="AC31" i="1"/>
  <c r="AC30" i="1"/>
  <c r="AB30" i="1"/>
  <c r="AC29" i="1"/>
  <c r="AB29" i="1"/>
  <c r="AC28" i="1"/>
  <c r="AB28" i="1"/>
  <c r="AC27" i="1"/>
  <c r="R26" i="1"/>
  <c r="N26" i="1"/>
  <c r="L26" i="1"/>
  <c r="AC24" i="1"/>
  <c r="AC25" i="1"/>
  <c r="AC23" i="1"/>
  <c r="AC22" i="1"/>
  <c r="AC21" i="1"/>
  <c r="AC19" i="1"/>
  <c r="AB19" i="1"/>
  <c r="AC18" i="1"/>
  <c r="AC17" i="1"/>
  <c r="AB17" i="1"/>
  <c r="AC16" i="1"/>
  <c r="AB16" i="1"/>
  <c r="AC15" i="1"/>
  <c r="AC14" i="1"/>
  <c r="AC13" i="1"/>
  <c r="AB12" i="1"/>
  <c r="AC99" i="1" l="1"/>
  <c r="Z93" i="1"/>
  <c r="AB93" i="1" s="1"/>
  <c r="X93" i="1"/>
  <c r="V83" i="1"/>
  <c r="X83" i="1" s="1"/>
  <c r="L101" i="1"/>
  <c r="W93" i="1"/>
  <c r="Y93" i="1" s="1"/>
  <c r="Y86" i="1"/>
  <c r="AA86" i="1"/>
  <c r="AC86" i="1" s="1"/>
  <c r="W59" i="1"/>
  <c r="AA59" i="1" s="1"/>
  <c r="AC59" i="1" s="1"/>
  <c r="X59" i="1"/>
  <c r="Z59" i="1"/>
  <c r="AB59" i="1" s="1"/>
  <c r="W36" i="1"/>
  <c r="AA36" i="1" s="1"/>
  <c r="AC36" i="1" s="1"/>
  <c r="Z36" i="1"/>
  <c r="AB36" i="1" s="1"/>
  <c r="W26" i="1"/>
  <c r="R101" i="1"/>
  <c r="AA83" i="1"/>
  <c r="AC83" i="1" s="1"/>
  <c r="Y83" i="1"/>
  <c r="AB97" i="1"/>
  <c r="Z95" i="1"/>
  <c r="AB95" i="1" s="1"/>
  <c r="Y53" i="1"/>
  <c r="AB13" i="1"/>
  <c r="AC95" i="1"/>
  <c r="AB15" i="1"/>
  <c r="AB27" i="1"/>
  <c r="AB26" i="1"/>
  <c r="AC97" i="1"/>
  <c r="Y12" i="1"/>
  <c r="AB86" i="1"/>
  <c r="N101" i="1"/>
  <c r="AB14" i="1"/>
  <c r="AB18" i="1"/>
  <c r="AB32" i="1"/>
  <c r="AB60" i="1"/>
  <c r="AB99" i="1" s="1"/>
  <c r="AC90" i="1"/>
  <c r="AC68" i="1"/>
  <c r="X102" i="1" l="1"/>
  <c r="AA93" i="1"/>
  <c r="AC93" i="1" s="1"/>
  <c r="Z83" i="1"/>
  <c r="AB83" i="1" s="1"/>
  <c r="W99" i="1"/>
  <c r="Y26" i="1"/>
  <c r="Y59" i="1"/>
  <c r="Y36" i="1"/>
  <c r="AA26" i="1"/>
  <c r="AB68" i="1"/>
  <c r="AB102" i="1" s="1"/>
  <c r="AC12" i="1"/>
  <c r="Y102" i="1" l="1"/>
  <c r="AA101" i="1"/>
  <c r="AC26" i="1"/>
  <c r="AC102" i="1" s="1"/>
  <c r="Z100" i="2" l="1"/>
  <c r="Z28" i="2"/>
  <c r="AB28" i="2"/>
  <c r="AD28" i="2" s="1"/>
  <c r="AD100" i="2" s="1"/>
</calcChain>
</file>

<file path=xl/sharedStrings.xml><?xml version="1.0" encoding="utf-8"?>
<sst xmlns="http://schemas.openxmlformats.org/spreadsheetml/2006/main" count="1541" uniqueCount="291">
  <si>
    <t>Lampiran 2.</t>
  </si>
  <si>
    <t>Formulir Evaluasi Hasil Renja SKPD</t>
  </si>
  <si>
    <t>SKPD Kecamatan Curug Kota Serang</t>
  </si>
  <si>
    <t>NO</t>
  </si>
  <si>
    <t>Kode Rek</t>
  </si>
  <si>
    <t>Urusan/Bidang Urusan Pemerintahan Daerah dan Program/Kegiatan</t>
  </si>
  <si>
    <t>Indikator Kinerja Program (outcome)/ Kegiatan (output)</t>
  </si>
  <si>
    <t>Target Renstra Perubahan  SKPD pada Tahun 2018 (Akhir Periode Renstra SKPD)</t>
  </si>
  <si>
    <t>Realisasi Kinerja Pada Triwulan</t>
  </si>
  <si>
    <t>Unit SKPD Penanggung Jawab</t>
  </si>
  <si>
    <t>Keterangan</t>
  </si>
  <si>
    <t>I</t>
  </si>
  <si>
    <t>II</t>
  </si>
  <si>
    <t>III</t>
  </si>
  <si>
    <t>IV</t>
  </si>
  <si>
    <t>12=8+9+10+11</t>
  </si>
  <si>
    <t>13=12/7x100</t>
  </si>
  <si>
    <t>14=6+12</t>
  </si>
  <si>
    <t>15=14/5x100</t>
  </si>
  <si>
    <t>K</t>
  </si>
  <si>
    <t>Rp</t>
  </si>
  <si>
    <t>Otonomi Daerah, Pemerintahan Umum, Adm KeuDa, Perangkat Daerah, Kepegawaian</t>
  </si>
  <si>
    <t>01</t>
  </si>
  <si>
    <t>Program Pelayanan Administrasi Perkantoran</t>
  </si>
  <si>
    <t>Terwujudnya pelayanan administrasi yang optimal untuk mendukung program/kegiatan pegawai Kecamatan Curug (bulan)</t>
  </si>
  <si>
    <t>Kec. Curug</t>
  </si>
  <si>
    <t xml:space="preserve">   - Penyediaan jasa surat menyurat</t>
  </si>
  <si>
    <t>Terlaksananya jasa surat menyurat (bulan)</t>
  </si>
  <si>
    <t>02</t>
  </si>
  <si>
    <t xml:space="preserve">   - Penyediaan jasa komunikasi, sumber daya air dan listrik</t>
  </si>
  <si>
    <t>Tersedianya jasa komunikasi sumber daya air dan listrik (bulan)</t>
  </si>
  <si>
    <t>06</t>
  </si>
  <si>
    <t xml:space="preserve">   - Penyediaan jasa pemeliharaan dan perizinan Kendaraan Dinas/Operasional</t>
  </si>
  <si>
    <t>Terpeliharanya dan terpenuhinya izin kendaraan dinas/operasional (bulan)</t>
  </si>
  <si>
    <t>08</t>
  </si>
  <si>
    <t xml:space="preserve">   - Penyediaan jasa kebersihan kantor</t>
  </si>
  <si>
    <t>Terlaksananya kebersihan kantor (bulan)</t>
  </si>
  <si>
    <t xml:space="preserve">  - Penyediaan alat tulis kantor</t>
  </si>
  <si>
    <t>Tersedianya ATK Kec dan Kelurahan (bulan)</t>
  </si>
  <si>
    <t xml:space="preserve">   - Penyediaan barang cetakan dan pengadaan</t>
  </si>
  <si>
    <t>Tersedianya barang cetakan untuk Kecamatan dan 8 Kelurahan (bulan)</t>
  </si>
  <si>
    <t xml:space="preserve">   - Penyediaan  komponen instalasi listrik/penerangan bangunan kantor</t>
  </si>
  <si>
    <t>Tersedianya komponen instalasi listrik/penerangan bngunan kantor (bulan)</t>
  </si>
  <si>
    <t xml:space="preserve">  - Penyediaan peralatan rumah tangga</t>
  </si>
  <si>
    <t>Tersedianya Peralatan rumah tanggan di Kantor Kecamatan</t>
  </si>
  <si>
    <t xml:space="preserve">  - Penyediaan bahan bacaan dan peraturan perundang-undangan</t>
  </si>
  <si>
    <t>Tersedianya bahan bacaan dan peraturan perundang-undangan serta pemberitaan (ucapan) di media massa (bulan)</t>
  </si>
  <si>
    <t xml:space="preserve">  - Penyediaan makanan dan minuman</t>
  </si>
  <si>
    <t>Terciptanya kelancaran pelayanan administrai perkantoran (bulan)</t>
  </si>
  <si>
    <t xml:space="preserve">   - Rapat-rapat koordinasi dan konsultasi ke luar Daerah</t>
  </si>
  <si>
    <t>Terlaksananya rapat-rapat koordinasi dan konsultasi pegawai ke luar daerah (bulan)</t>
  </si>
  <si>
    <t xml:space="preserve">  - Penyediaan jasa pengamanan lingkungan Kantor</t>
  </si>
  <si>
    <t>Tersedianya jasa pengamanan lingkungan kantor (bulan)</t>
  </si>
  <si>
    <t xml:space="preserve">  - Rapat-rapat koordinasi dan konsultasi dalam Daerah</t>
  </si>
  <si>
    <t>Terlaksananya rapat-rapat koordinasi dan konsultasi pegawai di dalam daerah (bulan)</t>
  </si>
  <si>
    <t>Rata-rata capaian kinerja (%)</t>
  </si>
  <si>
    <t>Predikat kinerja</t>
  </si>
  <si>
    <t>Program Peningkatan Sarana dan Prasarana Aparatur</t>
  </si>
  <si>
    <t>Terwujudnya sarana dan prasarana yang optimal untuk mendukung kegiatan pegawai Kecamtan Curug</t>
  </si>
  <si>
    <t>05</t>
  </si>
  <si>
    <t xml:space="preserve"> - Pengadaan Kendaraan Dinas/Operasional</t>
  </si>
  <si>
    <t xml:space="preserve">Terpenuhinya kebutuhan kendaraan dinas/operasional (unit) </t>
  </si>
  <si>
    <t>07</t>
  </si>
  <si>
    <t xml:space="preserve">   - Pengadaan Perlengkapan Gedung Kantor</t>
  </si>
  <si>
    <t>Tersedianya Perlengkapan Gedung Kantor(Unit)</t>
  </si>
  <si>
    <t>09</t>
  </si>
  <si>
    <t xml:space="preserve">   - Pengadaan Peralatan Gedung Kantor</t>
  </si>
  <si>
    <t>Tersedianya Peralatan Gedung Kantor(Unit)</t>
  </si>
  <si>
    <t xml:space="preserve">   - Pengadaan mebeleur</t>
  </si>
  <si>
    <t>Tersedianya mebeleur Kecamatan dan 8 Kelurahan (Unit)</t>
  </si>
  <si>
    <t xml:space="preserve">   - Pemeliharaan rutin/berkala gedung kantor</t>
  </si>
  <si>
    <t>Tersedianya jasa pemeliharaan rutin/berkala gedung kantor Kecamatan dan Kelurahan(bulan)</t>
  </si>
  <si>
    <t xml:space="preserve">   - Pemeliharaan rutin/berkala peralatan gedung kantor</t>
  </si>
  <si>
    <t>Tersedianya jasa pemeliharaan rutin/berkala peralatan gedung kantor Kecamatan dan Kelurahan (bulan)</t>
  </si>
  <si>
    <t xml:space="preserve">   - Rehabilitasi Sedang/Berat gedung kantor</t>
  </si>
  <si>
    <t>Perbaikan/ rehab gedung kantor (Unit)</t>
  </si>
  <si>
    <t>Program Peningkatan Pengembangan Sistem Pelaporan Capaian Kinerja dan Keuangan</t>
  </si>
  <si>
    <t>Terselenggarnya sistem pelaporan dan capaian kinerja dalam penyelenggaraan pemerintahan di lingkungan Kecmatan Curug</t>
  </si>
  <si>
    <t>Program Peningkatan Kelembangaan Perangkat daerah</t>
  </si>
  <si>
    <t>Meningkatnya Kelembangaan Perangkat daerah</t>
  </si>
  <si>
    <t xml:space="preserve">   - Penyusunan LAKIP SKPD</t>
  </si>
  <si>
    <t>Tersusunnya LAKIP SKPD</t>
  </si>
  <si>
    <t>V</t>
  </si>
  <si>
    <t>Program Peningkatan dan Pembinaan Pemerintahan Kelurahan</t>
  </si>
  <si>
    <t>Meningkatnya pembinaan pemerintahan Kelurahan</t>
  </si>
  <si>
    <t>24 Kelurahan</t>
  </si>
  <si>
    <t xml:space="preserve">   - Penilaian Lomba  Kelurahan</t>
  </si>
  <si>
    <t>Terpilihnya Kelurahan terbaik dalam segala bidang baik pelayanan maupun kinerjanya (Kelurahan)</t>
  </si>
  <si>
    <t>5 Tahun</t>
  </si>
  <si>
    <t xml:space="preserve">   - Pemberdayaan Lembaga dan Organisasi Masyarakat</t>
  </si>
  <si>
    <t>Meningkatnya partisipasi RT dan RW dalam penyelenggaraan pemerintahan (Kel)</t>
  </si>
  <si>
    <t>8 Kelurahan</t>
  </si>
  <si>
    <t>VI</t>
  </si>
  <si>
    <t>Program Pengelolaan Kekayaan Budaya</t>
  </si>
  <si>
    <t>Meningkatnya Pengembangan dan Pengelolaan Kekayaan Budaya</t>
  </si>
  <si>
    <t xml:space="preserve">  - Fasilitasi partisipasi masyarakat dalam pengelolaan kekayaan budaya</t>
  </si>
  <si>
    <t>Terfasilitasi partisipasi masyarakat dalam pengelolaan kekayaan budaya</t>
  </si>
  <si>
    <t>VII</t>
  </si>
  <si>
    <t>Program Peningkatan Partisipasi Masyarakat Dalam Membangun Kelurahan</t>
  </si>
  <si>
    <t>Meningkatan Partisipasi Masyarakat Dalam Membangun Kelurahan</t>
  </si>
  <si>
    <t xml:space="preserve">  - Pelaksanaan Musyawarah dalam pembangunan Desa/Kelurahan</t>
  </si>
  <si>
    <t>Terlaksananya Musyawarah dalam pembangunan Desa/Kelurahan</t>
  </si>
  <si>
    <t>VIII</t>
  </si>
  <si>
    <t>Program Kemitraan Pengembangan Wawasan Kebangsaan</t>
  </si>
  <si>
    <t>Terwujudnya rasa kebersamaan berbangsa dan bernegara</t>
  </si>
  <si>
    <t>03</t>
  </si>
  <si>
    <t xml:space="preserve">  - Pentas seni dan budaya, festival, lomba cipta dalam upaya peningkatan wawasan kebangsaan</t>
  </si>
  <si>
    <t xml:space="preserve"> Meningkatnya peran serta masyarakat, khususnya dalam Pentas seni dan budaya, festival, lomba cipta dalam upaya peningkatan wawasan kebangsaan</t>
  </si>
  <si>
    <t>-</t>
  </si>
  <si>
    <t>IX</t>
  </si>
  <si>
    <t>Program Peningkatan Peran serta dan Kesetaraan Gender Dalam Pembangunan</t>
  </si>
  <si>
    <t>Meningkatnya Peran Aktif dan Keterlibatan Perempuan dalam Pembangunan (kegiatan)</t>
  </si>
  <si>
    <t xml:space="preserve">   - Kegiatan Pembinaan Organisasi Perempuan</t>
  </si>
  <si>
    <t>Terlaksananya pembinaan yang baik bagi kelompok PKK se- Kecamatan Curug</t>
  </si>
  <si>
    <t xml:space="preserve">   - Kegiatan Penyuluhan Bagi Ibu Rumah Tangga Dalam Membangun Keluarga Sejahtera</t>
  </si>
  <si>
    <t>Meningkatnya pengetahuan ibu rumah tangga dalam membangun keluarga sejahtera (kegiatan)</t>
  </si>
  <si>
    <t>X</t>
  </si>
  <si>
    <t xml:space="preserve">Program Pembinaan dan Pemasyarakatan Olah Raga </t>
  </si>
  <si>
    <t>Terpasilitasinya atlet dalam penyelenggaraan Event  olahraga (Event)</t>
  </si>
  <si>
    <t>-Penyelenggaraan kompetisi olahraga</t>
  </si>
  <si>
    <t>Terpasilitasinya masyarakat/atlet terhadap event olahraga (Event)</t>
  </si>
  <si>
    <t>XI</t>
  </si>
  <si>
    <t>Program Peningkatan Peran Perempuan di Pedesaan</t>
  </si>
  <si>
    <t>Meningkatnya  Peran Perempuan di Pedesaan</t>
  </si>
  <si>
    <t>- Pelatihan perempuan di pedesaan bidang usaha ekonomi produktif</t>
  </si>
  <si>
    <t>Terlatihnya perempuan di pedesaan bidang usaha ekonomi produktif</t>
  </si>
  <si>
    <t>XII</t>
  </si>
  <si>
    <t>Program Perbaikan Gizi Masyarakat</t>
  </si>
  <si>
    <t>Berkurangnya Balita Gizi Kurang(keg)</t>
  </si>
  <si>
    <t>- Pemberdayaan Keluarga Sadar Gizi</t>
  </si>
  <si>
    <t>Fasilitasi dapur gizi dan launching dapur gizi(keg)</t>
  </si>
  <si>
    <t>JUMLAH ANGGARAN DAN REALISASI DARI SELURUH PROGRAM</t>
  </si>
  <si>
    <t>Total Rata-rata Capaian Kinerja Dan Anggaran Dari Seluruh Program</t>
  </si>
  <si>
    <t>Predikat Kinerja Dari Seluruh Program</t>
  </si>
  <si>
    <t>Faktor Pendorong Keberhasilan Kinerja :</t>
  </si>
  <si>
    <t>Faktor Penghambat Pencapaian Kinerja :</t>
  </si>
  <si>
    <t>Dievaluasi</t>
  </si>
  <si>
    <t>Serang,     April 2016</t>
  </si>
  <si>
    <t>Kepala Bappeda</t>
  </si>
  <si>
    <t>Drs. H. DJOKO SUTRISNO, MT</t>
  </si>
  <si>
    <t>NIP. 19600323 199003 1 002</t>
  </si>
  <si>
    <t>Realisasi Capaian  Kinerja Renstra SKPD s.d Renja tahun 2016</t>
  </si>
  <si>
    <t>Target Renja dan Anggaran Renja SKPD Tahun Berjalan yang dievaluasi (Tahun 2017)</t>
  </si>
  <si>
    <t xml:space="preserve">- </t>
  </si>
  <si>
    <t>Terlaksananya Sosialisasi tentang Pengelolaan Sampah</t>
  </si>
  <si>
    <t>Sosialisasi kebijakan pengelolaan persampahan</t>
  </si>
  <si>
    <t>Program penataan Administrasi Kependudukan</t>
  </si>
  <si>
    <t xml:space="preserve">Implementasi sistem  Administrasi   kependudukan   (membangun Updating, dan Pemeliharaan </t>
  </si>
  <si>
    <t>Terwujudnya sistem kependudukan yang baik di Kecamatan  Curug</t>
  </si>
  <si>
    <t>Program Pengembangan   Kinerja Pengelolaan persampahan</t>
  </si>
  <si>
    <t xml:space="preserve">Program   peningkatan keberdayaan masyarakat pedesaan </t>
  </si>
  <si>
    <t>Meningkatnya kapasitas kelembagaan kelurahan</t>
  </si>
  <si>
    <t xml:space="preserve">Peningkatan kapasitas lembaga dan organisasi masyarakat </t>
  </si>
  <si>
    <t>XIII</t>
  </si>
  <si>
    <t>XIV</t>
  </si>
  <si>
    <t>XV</t>
  </si>
  <si>
    <t>Program  Pemberdayaan  Masyarakat</t>
  </si>
  <si>
    <t>Terwujudnya Pemberdayaan Masyarakat Kelurahan</t>
  </si>
  <si>
    <t xml:space="preserve">Pemberdayaan Masyarakat Kelurahan Curug </t>
  </si>
  <si>
    <t>Terwujudnya Pemberdayaan Masyarakat Kelurahan curug</t>
  </si>
  <si>
    <t>10</t>
  </si>
  <si>
    <t>04</t>
  </si>
  <si>
    <t>11</t>
  </si>
  <si>
    <t>12</t>
  </si>
  <si>
    <t>13</t>
  </si>
  <si>
    <t>14</t>
  </si>
  <si>
    <t>15</t>
  </si>
  <si>
    <t>16</t>
  </si>
  <si>
    <t xml:space="preserve">Pemberdayaan Masyarakat Kelurahan Tinggar </t>
  </si>
  <si>
    <t xml:space="preserve">Pemberdayaan Masyarakat Kelurahan Kemanisan </t>
  </si>
  <si>
    <t xml:space="preserve">Pemberdayaan Masyarakat Kelurahan Cipete </t>
  </si>
  <si>
    <t xml:space="preserve">Pemberdayaan Masyarakat Kelurahan Cilaku </t>
  </si>
  <si>
    <t xml:space="preserve">Pemberdayaan Masyarakat Kelurahan Pancalaksana </t>
  </si>
  <si>
    <t xml:space="preserve">Pemberdayaan Masyarakat Kelurahan Sukawana  </t>
  </si>
  <si>
    <t xml:space="preserve">Pemberdayaan Masyarakat Kelurahan Sukalaksana </t>
  </si>
  <si>
    <t xml:space="preserve">Pemberdayaan Masyarakat Kelurahan Curug Manis </t>
  </si>
  <si>
    <t xml:space="preserve">Pemberdayaan Masyarakat Kelurahan Sukajaya </t>
  </si>
  <si>
    <t xml:space="preserve">Terwujudnya Pemberdayaan Masyarakat Kelurahan Tinggar </t>
  </si>
  <si>
    <t xml:space="preserve">Terwujudnya Pemberdayaan Masyarakat Kelurahan Kemanisan </t>
  </si>
  <si>
    <t xml:space="preserve">Terwujudnya Pemberdayaan Masyarakat Kelurahan Cipete </t>
  </si>
  <si>
    <t xml:space="preserve">Terwujudnya Pemberdayaan Masyarakat Kelurahan Cilaku </t>
  </si>
  <si>
    <t xml:space="preserve">Terwujudnya Pemberdayaan Masyarakat Kelurahan Pancalaksana </t>
  </si>
  <si>
    <t xml:space="preserve">Terwujudnya Pemberdayaan Masyarakat Kelurahan Sukawana </t>
  </si>
  <si>
    <t xml:space="preserve">Terwujudnya Pemberdayaan Masyarakat Kelurahan Sukalaksana </t>
  </si>
  <si>
    <t xml:space="preserve">Terwujudnya Pemberdayaan Masyarakat Kelurahan Sukajaya </t>
  </si>
  <si>
    <t>Terwujudnya Pemberdayaan Masyarakat Kelurahan curug Manis</t>
  </si>
  <si>
    <t>Program Pelayanan Administrasi Kelurahan</t>
  </si>
  <si>
    <t>Terlaksananya Pelayanan di Kelurahan</t>
  </si>
  <si>
    <t>057</t>
  </si>
  <si>
    <t>Operasional pelayanan kelurahan curug</t>
  </si>
  <si>
    <t>Operasional pelayanan kelurahan tinggar</t>
  </si>
  <si>
    <t>Operasional pelayanan kelurahan kemanisan</t>
  </si>
  <si>
    <t>Operasional pelayanan kelurahan cipete</t>
  </si>
  <si>
    <t>Operasional pelayanan kelurahan cilaku</t>
  </si>
  <si>
    <t>Operasional pelayanan kelurahan pancalaksana</t>
  </si>
  <si>
    <t>Operasional pelayanan kelurahan sukawana</t>
  </si>
  <si>
    <t>Operasional pelayanan kelurahan sukalaksana</t>
  </si>
  <si>
    <t>Operasional pelayanan kelurahan curug manis</t>
  </si>
  <si>
    <t>Operasional pelayanan kelurahan sukajaya</t>
  </si>
  <si>
    <t>058</t>
  </si>
  <si>
    <t>059</t>
  </si>
  <si>
    <t>060</t>
  </si>
  <si>
    <t>061</t>
  </si>
  <si>
    <t>062</t>
  </si>
  <si>
    <t>063</t>
  </si>
  <si>
    <t>064</t>
  </si>
  <si>
    <t>065</t>
  </si>
  <si>
    <t>066</t>
  </si>
  <si>
    <t xml:space="preserve">Terlaksananya Operasional Kelurahan </t>
  </si>
  <si>
    <t xml:space="preserve">Terlaksananya Operasional Kelurahan curug </t>
  </si>
  <si>
    <t>Terlaksananya Operasional Kelurahan   tinggar</t>
  </si>
  <si>
    <t xml:space="preserve">Terlaksananya Operasional Kelurahan  kemanisan </t>
  </si>
  <si>
    <t xml:space="preserve">Terlaksananya Operasional Kelurahan  cipete </t>
  </si>
  <si>
    <t xml:space="preserve">Terlaksananya Operasional Kelurahan cilaku </t>
  </si>
  <si>
    <t>Terlaksananya Operasional Kelurahan pancalaksana</t>
  </si>
  <si>
    <t xml:space="preserve">Terlaksananya Operasional Kelurahan sukawana </t>
  </si>
  <si>
    <t>Terlaksananya Operasional Kelurahan curug manis</t>
  </si>
  <si>
    <t xml:space="preserve">Terlaksananya Operasional Kelurahan  sukajaya </t>
  </si>
  <si>
    <t>Triwulan I Tahun 2017</t>
  </si>
  <si>
    <t xml:space="preserve">Realisasi Capaian Kinerja dan Anggaran Renja SKPD yang dievaluasi </t>
  </si>
  <si>
    <t>Tingkat Capaian Kinerja dan Realisasi Anggaran Renja SKPD  (%)</t>
  </si>
  <si>
    <t>Realisasi Kinerja dan Anggaran Renstra SKPD s/d 2017 (Akhir Tahun Pelaksanaan Renja SKPD )</t>
  </si>
  <si>
    <t xml:space="preserve">Tingkat Capaian Kinerja dan Realisasi Anggaran Renstra SKPD </t>
  </si>
  <si>
    <t>%</t>
  </si>
  <si>
    <t xml:space="preserve">Pemberdayaan lembaga dan organisasi masyarakat perdesaan </t>
  </si>
  <si>
    <t>Penyusunan laporan capaian kinerja dan ikhtisar realisasi kinerja SKPD</t>
  </si>
  <si>
    <t xml:space="preserve">Tersedianya dana untuk kegiatan laporan capaian kinerja </t>
  </si>
  <si>
    <t>Penyusunan Pelaporan Prognosis Realisasi Anggaran SKPD</t>
  </si>
  <si>
    <t xml:space="preserve">Tersusunnya laporan prognosis realisasi anggaran kecamatan </t>
  </si>
  <si>
    <t>Penyusunan Rencana Kerja dan Anggaran SKPD</t>
  </si>
  <si>
    <t>Tersusunnya RKA/DPA Kecamatan</t>
  </si>
  <si>
    <t>Penyusunan Rencana Strategis SKPD</t>
  </si>
  <si>
    <t>Penyusunan Rencana Kerja SKPD</t>
  </si>
  <si>
    <t>Tersusunnya dokumen rencana strategis SKPD Kecamatan Curug</t>
  </si>
  <si>
    <t>Program Peningkatan Kapasitas Sumber Daya Aparatur</t>
  </si>
  <si>
    <t>Terlaksananya kegiatan sosialisasi keuangan aparat kelurahan</t>
  </si>
  <si>
    <t>Peningkatan Kemampuan Teknis Aparatur</t>
  </si>
  <si>
    <t xml:space="preserve">Terlaksananya kegiatan peningkatan kemampuan teknis aparatur </t>
  </si>
  <si>
    <t>Program Peningkatan dan Pengembangan Pengelola Keuangan Daerah</t>
  </si>
  <si>
    <t>Pendistribusian dan pengendalian SPT PBB</t>
  </si>
  <si>
    <t>Tersampaikannya SPPT PBB kepada Wajib Pajak dan terealisasikannya target pendapatan PBB Kecamatan Walantaka thn,2017</t>
  </si>
  <si>
    <t>Program pembangunan saluran darainase/gorong-gorong</t>
  </si>
  <si>
    <t>Meningkatnya Kapasitas Ketersediaan Saluran Gorong-Gorong (lokasi)</t>
  </si>
  <si>
    <t>Pembangunan Saluran Drainase/Gorong-Gorong</t>
  </si>
  <si>
    <t>Tersedianya Anggaran untuk pembangunan saluran Drainase  (lokasi)</t>
  </si>
  <si>
    <t>Program peningkatan pemberantasan penyakit masyarakat (PEKAT)</t>
  </si>
  <si>
    <t xml:space="preserve">Meningkatnya pemberantasan penyakit masyarakat (PEKAT) </t>
  </si>
  <si>
    <t>Penyuluhan pencegahan peredaran miras dan narkoba</t>
  </si>
  <si>
    <t>Terlaksananya penyuluhan pencegahan peredaran penggunaan minuman keras dan narkoba</t>
  </si>
  <si>
    <t>Program peningkatan peran serta pemuda</t>
  </si>
  <si>
    <t>Meningkatnya peran serta pemuda</t>
  </si>
  <si>
    <t>Kegiatan Pelatihan kewirausahaan pemuda</t>
  </si>
  <si>
    <t>Terlaksananya Pelatihan kewirausahaan pemuda</t>
  </si>
  <si>
    <t>Kegiatan pembibitan dan pembinaan olahragawan berbakat</t>
  </si>
  <si>
    <t>terlaksananya pembibitan dan pembinaan olahragawan berbakat melalui event keolahragaan</t>
  </si>
  <si>
    <t>Tersusunnya dokumen rencana kerja SKPD Kecamatan Curug</t>
  </si>
  <si>
    <t>pembibitan dan pembinaan olahraga berbakat</t>
  </si>
  <si>
    <t>Triwulan III Tahun 2017</t>
  </si>
  <si>
    <t>Pengelolaan Barang Milik Daerah</t>
  </si>
  <si>
    <t xml:space="preserve">Terlaksananya penyususnan Dokumen Pengelolaan Barang Milik Daerah </t>
  </si>
  <si>
    <t xml:space="preserve">Dokumentasi </t>
  </si>
  <si>
    <t>ok</t>
  </si>
  <si>
    <t>spanduk</t>
  </si>
  <si>
    <t>m2</t>
  </si>
  <si>
    <t xml:space="preserve">sewa kursi </t>
  </si>
  <si>
    <t>buah</t>
  </si>
  <si>
    <t xml:space="preserve">makmin </t>
  </si>
  <si>
    <t>om</t>
  </si>
  <si>
    <t>Narasumber</t>
  </si>
  <si>
    <t>Esselon 3</t>
  </si>
  <si>
    <t>Esselon 4</t>
  </si>
  <si>
    <t>O/M</t>
  </si>
  <si>
    <t xml:space="preserve">Notulen </t>
  </si>
  <si>
    <t xml:space="preserve">Uang saku Musrenbang </t>
  </si>
  <si>
    <t>Jumlah</t>
  </si>
  <si>
    <t>Musrenbang Kelurahan Curug</t>
  </si>
  <si>
    <t>Musrenbang Kelurahan Tinggar</t>
  </si>
  <si>
    <t xml:space="preserve">Musrenbang Kelurahan Kemanisan </t>
  </si>
  <si>
    <t xml:space="preserve">Musrenbang Kelurahan Cipete </t>
  </si>
  <si>
    <t xml:space="preserve">Musrenbang Kelurahan Cilaku </t>
  </si>
  <si>
    <t>Musrenbang Kelurahan Pancalaksana</t>
  </si>
  <si>
    <t>Musrenbang Kelurahan Sukawana</t>
  </si>
  <si>
    <t>Musrenbang Kelurahan Sukalaksana</t>
  </si>
  <si>
    <t xml:space="preserve">Musrenbang Kelurahan Curug Manis </t>
  </si>
  <si>
    <t>Musrenbang Kelurahan Sukajaya</t>
  </si>
  <si>
    <t xml:space="preserve">Program Pembangunan Infrastruktur Perdesaan </t>
  </si>
  <si>
    <t xml:space="preserve">Perencanaan Pembangunan Jalan dan Jembatan Perdesaan </t>
  </si>
  <si>
    <t xml:space="preserve">Meningkatnya Perencanaan Gambar Perencanaan (DED) Jalan Llingkungan  </t>
  </si>
  <si>
    <t xml:space="preserve">Terlaksnanya Perencanaan (DED) jalan Lingkungan </t>
  </si>
  <si>
    <t>`1</t>
  </si>
  <si>
    <t>Triwulan I &amp; IV Tahun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</si>
</sst>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164" formatCode="_(* #,##0_);_(* \(#,##0\);_(* &quot;-&quot;_);_(@_)"/>
    <numFmt numFmtId="165" formatCode="_(* #,##0.00_);_(* \(#,##0.00\);_(* &quot;-&quot;??_);_(@_)"/>
    <numFmt numFmtId="166" formatCode="_(* #,##0.00_);_(* \(#,##0.00\);_(* &quot;-&quot;_);_(@_)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b/>
      <sz val="8"/>
      <color indexed="8"/>
      <name val="Calibri"/>
      <family val="2"/>
      <scheme val="minor"/>
    </font>
    <font>
      <sz val="10"/>
      <color theme="1"/>
      <name val="Times New Roman"/>
      <family val="1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b/>
      <sz val="8"/>
      <color rgb="FF000000"/>
      <name val="Calibri"/>
      <family val="2"/>
      <scheme val="minor"/>
    </font>
    <font>
      <sz val="8"/>
      <color rgb="FF000000"/>
      <name val="Times New Roman"/>
      <family val="1"/>
    </font>
    <font>
      <sz val="9"/>
      <color rgb="FF000000"/>
      <name val="Bookman Old Style"/>
      <family val="1"/>
    </font>
    <font>
      <sz val="8"/>
      <color rgb="FF000000"/>
      <name val="Calibri"/>
      <family val="2"/>
      <scheme val="minor"/>
    </font>
    <font>
      <b/>
      <i/>
      <sz val="8"/>
      <color rgb="FFFF000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b/>
      <i/>
      <sz val="8"/>
      <name val="Calibri"/>
      <family val="2"/>
      <scheme val="minor"/>
    </font>
    <font>
      <sz val="9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41" fontId="1" fillId="0" borderId="0" applyFont="0" applyFill="0" applyBorder="0" applyAlignment="0" applyProtection="0"/>
  </cellStyleXfs>
  <cellXfs count="330">
    <xf numFmtId="0" fontId="0" fillId="0" borderId="0" xfId="0"/>
    <xf numFmtId="0" fontId="1" fillId="0" borderId="0" xfId="2"/>
    <xf numFmtId="0" fontId="1" fillId="0" borderId="0" xfId="2" applyAlignment="1">
      <alignment wrapText="1"/>
    </xf>
    <xf numFmtId="0" fontId="1" fillId="0" borderId="0" xfId="2" applyAlignment="1">
      <alignment vertical="center"/>
    </xf>
    <xf numFmtId="0" fontId="3" fillId="0" borderId="0" xfId="2" applyFont="1" applyAlignment="1">
      <alignment horizontal="center" vertical="center"/>
    </xf>
    <xf numFmtId="0" fontId="3" fillId="0" borderId="0" xfId="2" applyFont="1" applyAlignment="1">
      <alignment wrapText="1"/>
    </xf>
    <xf numFmtId="0" fontId="3" fillId="0" borderId="0" xfId="2" applyFont="1"/>
    <xf numFmtId="164" fontId="3" fillId="0" borderId="0" xfId="2" applyNumberFormat="1" applyFont="1"/>
    <xf numFmtId="0" fontId="5" fillId="0" borderId="1" xfId="2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 wrapText="1"/>
    </xf>
    <xf numFmtId="164" fontId="5" fillId="0" borderId="1" xfId="2" applyNumberFormat="1" applyFont="1" applyBorder="1" applyAlignment="1">
      <alignment horizontal="center" vertical="center"/>
    </xf>
    <xf numFmtId="0" fontId="1" fillId="0" borderId="1" xfId="2" applyBorder="1"/>
    <xf numFmtId="0" fontId="5" fillId="0" borderId="7" xfId="2" applyFont="1" applyBorder="1" applyAlignment="1">
      <alignment horizontal="center" vertical="center"/>
    </xf>
    <xf numFmtId="0" fontId="5" fillId="0" borderId="8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9" xfId="2" applyFont="1" applyBorder="1" applyAlignment="1">
      <alignment horizontal="center" vertical="center"/>
    </xf>
    <xf numFmtId="0" fontId="7" fillId="2" borderId="1" xfId="2" applyFont="1" applyFill="1" applyBorder="1" applyAlignment="1">
      <alignment vertical="center"/>
    </xf>
    <xf numFmtId="164" fontId="5" fillId="2" borderId="11" xfId="2" applyNumberFormat="1" applyFont="1" applyFill="1" applyBorder="1" applyAlignment="1">
      <alignment vertical="center"/>
    </xf>
    <xf numFmtId="164" fontId="5" fillId="2" borderId="1" xfId="2" applyNumberFormat="1" applyFont="1" applyFill="1" applyBorder="1" applyAlignment="1">
      <alignment vertical="center"/>
    </xf>
    <xf numFmtId="164" fontId="5" fillId="2" borderId="1" xfId="2" quotePrefix="1" applyNumberFormat="1" applyFont="1" applyFill="1" applyBorder="1" applyAlignment="1">
      <alignment vertical="center"/>
    </xf>
    <xf numFmtId="164" fontId="7" fillId="2" borderId="1" xfId="2" applyNumberFormat="1" applyFont="1" applyFill="1" applyBorder="1" applyAlignment="1">
      <alignment vertical="center" wrapText="1"/>
    </xf>
    <xf numFmtId="164" fontId="5" fillId="2" borderId="1" xfId="2" applyNumberFormat="1" applyFont="1" applyFill="1" applyBorder="1" applyAlignment="1">
      <alignment vertical="center" wrapText="1"/>
    </xf>
    <xf numFmtId="164" fontId="5" fillId="2" borderId="8" xfId="2" applyNumberFormat="1" applyFont="1" applyFill="1" applyBorder="1" applyAlignment="1">
      <alignment vertical="center" wrapText="1"/>
    </xf>
    <xf numFmtId="164" fontId="5" fillId="2" borderId="8" xfId="2" applyNumberFormat="1" applyFont="1" applyFill="1" applyBorder="1" applyAlignment="1">
      <alignment vertical="center"/>
    </xf>
    <xf numFmtId="0" fontId="7" fillId="0" borderId="1" xfId="2" applyFont="1" applyBorder="1" applyAlignment="1">
      <alignment vertical="center"/>
    </xf>
    <xf numFmtId="164" fontId="5" fillId="3" borderId="11" xfId="2" applyNumberFormat="1" applyFont="1" applyFill="1" applyBorder="1" applyAlignment="1">
      <alignment vertical="center"/>
    </xf>
    <xf numFmtId="164" fontId="5" fillId="3" borderId="1" xfId="2" applyNumberFormat="1" applyFont="1" applyFill="1" applyBorder="1" applyAlignment="1">
      <alignment vertical="center"/>
    </xf>
    <xf numFmtId="164" fontId="5" fillId="3" borderId="1" xfId="2" quotePrefix="1" applyNumberFormat="1" applyFont="1" applyFill="1" applyBorder="1" applyAlignment="1">
      <alignment vertical="center"/>
    </xf>
    <xf numFmtId="164" fontId="6" fillId="0" borderId="1" xfId="2" applyNumberFormat="1" applyFont="1" applyBorder="1" applyAlignment="1">
      <alignment vertical="center" wrapText="1"/>
    </xf>
    <xf numFmtId="164" fontId="4" fillId="0" borderId="1" xfId="2" applyNumberFormat="1" applyFont="1" applyBorder="1" applyAlignment="1">
      <alignment vertical="center" wrapText="1"/>
    </xf>
    <xf numFmtId="164" fontId="4" fillId="0" borderId="1" xfId="2" applyNumberFormat="1" applyFont="1" applyBorder="1" applyAlignment="1">
      <alignment vertical="center"/>
    </xf>
    <xf numFmtId="164" fontId="4" fillId="0" borderId="1" xfId="3" applyNumberFormat="1" applyFont="1" applyFill="1" applyBorder="1" applyAlignment="1">
      <alignment vertical="center"/>
    </xf>
    <xf numFmtId="164" fontId="9" fillId="3" borderId="1" xfId="2" applyNumberFormat="1" applyFont="1" applyFill="1" applyBorder="1" applyAlignment="1">
      <alignment vertical="center"/>
    </xf>
    <xf numFmtId="164" fontId="3" fillId="0" borderId="1" xfId="2" applyNumberFormat="1" applyFont="1" applyBorder="1" applyAlignment="1">
      <alignment vertical="center"/>
    </xf>
    <xf numFmtId="164" fontId="4" fillId="3" borderId="1" xfId="2" applyNumberFormat="1" applyFont="1" applyFill="1" applyBorder="1" applyAlignment="1">
      <alignment vertical="center" wrapText="1"/>
    </xf>
    <xf numFmtId="164" fontId="4" fillId="0" borderId="1" xfId="2" applyNumberFormat="1" applyFont="1" applyFill="1" applyBorder="1" applyAlignment="1">
      <alignment vertical="center" wrapText="1"/>
    </xf>
    <xf numFmtId="164" fontId="4" fillId="0" borderId="8" xfId="2" applyNumberFormat="1" applyFont="1" applyBorder="1" applyAlignment="1">
      <alignment vertical="center"/>
    </xf>
    <xf numFmtId="164" fontId="4" fillId="0" borderId="1" xfId="2" quotePrefix="1" applyNumberFormat="1" applyFont="1" applyBorder="1" applyAlignment="1">
      <alignment vertical="center"/>
    </xf>
    <xf numFmtId="164" fontId="10" fillId="0" borderId="1" xfId="2" applyNumberFormat="1" applyFont="1" applyBorder="1" applyAlignment="1">
      <alignment vertical="center" wrapText="1"/>
    </xf>
    <xf numFmtId="164" fontId="6" fillId="0" borderId="0" xfId="2" applyNumberFormat="1" applyFont="1" applyBorder="1" applyAlignment="1">
      <alignment vertical="center" wrapText="1"/>
    </xf>
    <xf numFmtId="164" fontId="4" fillId="4" borderId="1" xfId="2" applyNumberFormat="1" applyFont="1" applyFill="1" applyBorder="1" applyAlignment="1">
      <alignment vertical="center"/>
    </xf>
    <xf numFmtId="164" fontId="5" fillId="0" borderId="1" xfId="2" applyNumberFormat="1" applyFont="1" applyBorder="1" applyAlignment="1">
      <alignment vertical="center" wrapText="1"/>
    </xf>
    <xf numFmtId="164" fontId="11" fillId="2" borderId="1" xfId="2" applyNumberFormat="1" applyFont="1" applyFill="1" applyBorder="1" applyAlignment="1">
      <alignment vertical="center"/>
    </xf>
    <xf numFmtId="164" fontId="6" fillId="0" borderId="1" xfId="2" applyNumberFormat="1" applyFont="1" applyFill="1" applyBorder="1" applyAlignment="1">
      <alignment vertical="center" wrapText="1"/>
    </xf>
    <xf numFmtId="164" fontId="5" fillId="0" borderId="1" xfId="2" applyNumberFormat="1" applyFont="1" applyFill="1" applyBorder="1" applyAlignment="1">
      <alignment vertical="center"/>
    </xf>
    <xf numFmtId="164" fontId="5" fillId="0" borderId="8" xfId="2" applyNumberFormat="1" applyFont="1" applyFill="1" applyBorder="1" applyAlignment="1">
      <alignment vertical="center"/>
    </xf>
    <xf numFmtId="164" fontId="6" fillId="3" borderId="1" xfId="2" applyNumberFormat="1" applyFont="1" applyFill="1" applyBorder="1" applyAlignment="1">
      <alignment vertical="center" wrapText="1"/>
    </xf>
    <xf numFmtId="164" fontId="4" fillId="3" borderId="1" xfId="2" applyNumberFormat="1" applyFont="1" applyFill="1" applyBorder="1" applyAlignment="1">
      <alignment vertical="center"/>
    </xf>
    <xf numFmtId="164" fontId="4" fillId="0" borderId="1" xfId="2" applyNumberFormat="1" applyFont="1" applyFill="1" applyBorder="1" applyAlignment="1">
      <alignment vertical="center"/>
    </xf>
    <xf numFmtId="164" fontId="5" fillId="3" borderId="8" xfId="2" applyNumberFormat="1" applyFont="1" applyFill="1" applyBorder="1" applyAlignment="1">
      <alignment vertical="center"/>
    </xf>
    <xf numFmtId="164" fontId="4" fillId="3" borderId="8" xfId="2" applyNumberFormat="1" applyFont="1" applyFill="1" applyBorder="1" applyAlignment="1">
      <alignment vertical="center" wrapText="1"/>
    </xf>
    <xf numFmtId="164" fontId="5" fillId="2" borderId="4" xfId="2" quotePrefix="1" applyNumberFormat="1" applyFont="1" applyFill="1" applyBorder="1" applyAlignment="1">
      <alignment vertical="center"/>
    </xf>
    <xf numFmtId="164" fontId="5" fillId="2" borderId="4" xfId="2" applyNumberFormat="1" applyFont="1" applyFill="1" applyBorder="1" applyAlignment="1">
      <alignment vertical="center"/>
    </xf>
    <xf numFmtId="164" fontId="5" fillId="3" borderId="4" xfId="2" quotePrefix="1" applyNumberFormat="1" applyFont="1" applyFill="1" applyBorder="1" applyAlignment="1">
      <alignment vertical="center"/>
    </xf>
    <xf numFmtId="164" fontId="5" fillId="0" borderId="1" xfId="2" applyNumberFormat="1" applyFont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164" fontId="4" fillId="2" borderId="1" xfId="2" quotePrefix="1" applyNumberFormat="1" applyFont="1" applyFill="1" applyBorder="1" applyAlignment="1">
      <alignment vertical="center"/>
    </xf>
    <xf numFmtId="164" fontId="4" fillId="2" borderId="1" xfId="2" applyNumberFormat="1" applyFont="1" applyFill="1" applyBorder="1" applyAlignment="1">
      <alignment vertical="center" wrapText="1"/>
    </xf>
    <xf numFmtId="164" fontId="4" fillId="3" borderId="11" xfId="2" applyNumberFormat="1" applyFont="1" applyFill="1" applyBorder="1" applyAlignment="1">
      <alignment vertical="center"/>
    </xf>
    <xf numFmtId="164" fontId="4" fillId="3" borderId="1" xfId="2" quotePrefix="1" applyNumberFormat="1" applyFont="1" applyFill="1" applyBorder="1" applyAlignment="1">
      <alignment vertical="center"/>
    </xf>
    <xf numFmtId="164" fontId="4" fillId="2" borderId="1" xfId="2" applyNumberFormat="1" applyFont="1" applyFill="1" applyBorder="1" applyAlignment="1">
      <alignment vertical="center"/>
    </xf>
    <xf numFmtId="164" fontId="4" fillId="2" borderId="8" xfId="2" applyNumberFormat="1" applyFont="1" applyFill="1" applyBorder="1" applyAlignment="1">
      <alignment vertical="center"/>
    </xf>
    <xf numFmtId="164" fontId="12" fillId="0" borderId="1" xfId="2" applyNumberFormat="1" applyFont="1" applyFill="1" applyBorder="1" applyAlignment="1">
      <alignment vertical="center"/>
    </xf>
    <xf numFmtId="164" fontId="4" fillId="0" borderId="4" xfId="2" applyNumberFormat="1" applyFont="1" applyBorder="1" applyAlignment="1">
      <alignment vertical="center"/>
    </xf>
    <xf numFmtId="164" fontId="4" fillId="0" borderId="4" xfId="2" applyNumberFormat="1" applyFont="1" applyBorder="1" applyAlignment="1">
      <alignment vertical="center" wrapText="1"/>
    </xf>
    <xf numFmtId="164" fontId="4" fillId="2" borderId="7" xfId="2" applyNumberFormat="1" applyFont="1" applyFill="1" applyBorder="1" applyAlignment="1">
      <alignment vertical="center"/>
    </xf>
    <xf numFmtId="164" fontId="4" fillId="3" borderId="7" xfId="2" applyNumberFormat="1" applyFont="1" applyFill="1" applyBorder="1" applyAlignment="1">
      <alignment vertical="center"/>
    </xf>
    <xf numFmtId="164" fontId="4" fillId="3" borderId="8" xfId="2" applyNumberFormat="1" applyFont="1" applyFill="1" applyBorder="1" applyAlignment="1">
      <alignment vertical="center"/>
    </xf>
    <xf numFmtId="164" fontId="5" fillId="2" borderId="7" xfId="2" applyNumberFormat="1" applyFont="1" applyFill="1" applyBorder="1" applyAlignment="1">
      <alignment vertical="center"/>
    </xf>
    <xf numFmtId="164" fontId="6" fillId="2" borderId="1" xfId="5" applyNumberFormat="1" applyFont="1" applyFill="1" applyBorder="1" applyAlignment="1">
      <alignment vertical="center" wrapText="1"/>
    </xf>
    <xf numFmtId="164" fontId="4" fillId="0" borderId="4" xfId="2" quotePrefix="1" applyNumberFormat="1" applyFont="1" applyBorder="1" applyAlignment="1">
      <alignment vertical="center"/>
    </xf>
    <xf numFmtId="164" fontId="6" fillId="0" borderId="4" xfId="2" applyNumberFormat="1" applyFont="1" applyBorder="1" applyAlignment="1">
      <alignment vertical="center" wrapText="1"/>
    </xf>
    <xf numFmtId="164" fontId="4" fillId="0" borderId="13" xfId="2" applyNumberFormat="1" applyFont="1" applyBorder="1" applyAlignment="1">
      <alignment vertical="center"/>
    </xf>
    <xf numFmtId="164" fontId="6" fillId="2" borderId="1" xfId="2" applyNumberFormat="1" applyFont="1" applyFill="1" applyBorder="1" applyAlignment="1">
      <alignment vertical="center" wrapText="1"/>
    </xf>
    <xf numFmtId="164" fontId="6" fillId="0" borderId="4" xfId="2" quotePrefix="1" applyNumberFormat="1" applyFont="1" applyBorder="1" applyAlignment="1">
      <alignment vertical="center" wrapText="1"/>
    </xf>
    <xf numFmtId="164" fontId="4" fillId="3" borderId="4" xfId="2" applyNumberFormat="1" applyFont="1" applyFill="1" applyBorder="1" applyAlignment="1">
      <alignment vertical="center" wrapText="1"/>
    </xf>
    <xf numFmtId="0" fontId="6" fillId="2" borderId="1" xfId="2" applyFont="1" applyFill="1" applyBorder="1" applyAlignment="1">
      <alignment vertical="center"/>
    </xf>
    <xf numFmtId="0" fontId="6" fillId="0" borderId="1" xfId="2" applyFont="1" applyBorder="1" applyAlignment="1">
      <alignment vertical="center"/>
    </xf>
    <xf numFmtId="164" fontId="6" fillId="0" borderId="1" xfId="2" quotePrefix="1" applyNumberFormat="1" applyFont="1" applyBorder="1" applyAlignment="1">
      <alignment vertical="center" wrapText="1"/>
    </xf>
    <xf numFmtId="164" fontId="4" fillId="0" borderId="12" xfId="2" applyNumberFormat="1" applyFont="1" applyBorder="1" applyAlignment="1">
      <alignment vertical="center"/>
    </xf>
    <xf numFmtId="164" fontId="4" fillId="2" borderId="7" xfId="2" quotePrefix="1" applyNumberFormat="1" applyFont="1" applyFill="1" applyBorder="1" applyAlignment="1">
      <alignment vertical="center"/>
    </xf>
    <xf numFmtId="164" fontId="4" fillId="2" borderId="8" xfId="2" quotePrefix="1" applyNumberFormat="1" applyFont="1" applyFill="1" applyBorder="1" applyAlignment="1">
      <alignment vertical="center"/>
    </xf>
    <xf numFmtId="164" fontId="7" fillId="2" borderId="8" xfId="2" applyNumberFormat="1" applyFont="1" applyFill="1" applyBorder="1" applyAlignment="1">
      <alignment vertical="center" wrapText="1"/>
    </xf>
    <xf numFmtId="164" fontId="4" fillId="2" borderId="4" xfId="2" applyNumberFormat="1" applyFont="1" applyFill="1" applyBorder="1" applyAlignment="1">
      <alignment vertical="center"/>
    </xf>
    <xf numFmtId="164" fontId="4" fillId="3" borderId="1" xfId="3" applyNumberFormat="1" applyFont="1" applyFill="1" applyBorder="1" applyAlignment="1">
      <alignment vertical="center" wrapText="1"/>
    </xf>
    <xf numFmtId="164" fontId="4" fillId="3" borderId="8" xfId="3" applyNumberFormat="1" applyFont="1" applyFill="1" applyBorder="1" applyAlignment="1">
      <alignment vertical="center" wrapText="1"/>
    </xf>
    <xf numFmtId="164" fontId="5" fillId="0" borderId="8" xfId="2" applyNumberFormat="1" applyFont="1" applyBorder="1" applyAlignment="1">
      <alignment vertical="center"/>
    </xf>
    <xf numFmtId="164" fontId="4" fillId="4" borderId="8" xfId="2" applyNumberFormat="1" applyFont="1" applyFill="1" applyBorder="1" applyAlignment="1">
      <alignment vertical="center"/>
    </xf>
    <xf numFmtId="164" fontId="5" fillId="0" borderId="8" xfId="2" applyNumberFormat="1" applyFont="1" applyBorder="1" applyAlignment="1">
      <alignment vertical="center" wrapText="1"/>
    </xf>
    <xf numFmtId="164" fontId="5" fillId="4" borderId="8" xfId="2" applyNumberFormat="1" applyFont="1" applyFill="1" applyBorder="1" applyAlignment="1">
      <alignment vertical="center"/>
    </xf>
    <xf numFmtId="164" fontId="1" fillId="0" borderId="1" xfId="2" applyNumberFormat="1" applyBorder="1" applyAlignment="1">
      <alignment vertical="center"/>
    </xf>
    <xf numFmtId="164" fontId="3" fillId="0" borderId="1" xfId="2" applyNumberFormat="1" applyFont="1" applyBorder="1" applyAlignment="1">
      <alignment vertical="center" wrapText="1"/>
    </xf>
    <xf numFmtId="0" fontId="4" fillId="0" borderId="0" xfId="2" applyFont="1" applyBorder="1" applyAlignment="1">
      <alignment horizontal="left"/>
    </xf>
    <xf numFmtId="0" fontId="4" fillId="0" borderId="0" xfId="2" applyFont="1" applyBorder="1"/>
    <xf numFmtId="0" fontId="4" fillId="0" borderId="0" xfId="2" applyFont="1" applyBorder="1" applyAlignment="1">
      <alignment wrapText="1"/>
    </xf>
    <xf numFmtId="0" fontId="4" fillId="0" borderId="0" xfId="2" applyFont="1" applyBorder="1" applyAlignment="1">
      <alignment vertical="center"/>
    </xf>
    <xf numFmtId="0" fontId="2" fillId="0" borderId="0" xfId="2" applyFont="1" applyAlignment="1">
      <alignment horizontal="center"/>
    </xf>
    <xf numFmtId="0" fontId="2" fillId="0" borderId="0" xfId="2" applyFont="1" applyAlignment="1">
      <alignment horizontal="center" wrapText="1"/>
    </xf>
    <xf numFmtId="164" fontId="2" fillId="0" borderId="0" xfId="2" applyNumberFormat="1" applyFont="1" applyAlignment="1">
      <alignment horizontal="center"/>
    </xf>
    <xf numFmtId="0" fontId="2" fillId="0" borderId="0" xfId="2" applyFont="1" applyAlignment="1">
      <alignment horizontal="center" vertical="center"/>
    </xf>
    <xf numFmtId="164" fontId="1" fillId="0" borderId="0" xfId="2" applyNumberFormat="1" applyFont="1"/>
    <xf numFmtId="0" fontId="1" fillId="0" borderId="0" xfId="2" applyFont="1" applyAlignment="1">
      <alignment horizontal="center" vertical="center"/>
    </xf>
    <xf numFmtId="0" fontId="1" fillId="0" borderId="0" xfId="2" applyFont="1"/>
    <xf numFmtId="0" fontId="8" fillId="0" borderId="10" xfId="2" applyFont="1" applyBorder="1" applyAlignment="1">
      <alignment vertical="center"/>
    </xf>
    <xf numFmtId="0" fontId="8" fillId="0" borderId="12" xfId="2" applyFont="1" applyBorder="1" applyAlignment="1">
      <alignment vertical="center"/>
    </xf>
    <xf numFmtId="0" fontId="8" fillId="0" borderId="11" xfId="2" applyFont="1" applyBorder="1" applyAlignment="1">
      <alignment vertical="center"/>
    </xf>
    <xf numFmtId="164" fontId="4" fillId="0" borderId="10" xfId="2" applyNumberFormat="1" applyFont="1" applyBorder="1" applyAlignment="1">
      <alignment vertical="center"/>
    </xf>
    <xf numFmtId="164" fontId="4" fillId="0" borderId="1" xfId="2" quotePrefix="1" applyNumberFormat="1" applyFont="1" applyFill="1" applyBorder="1" applyAlignment="1">
      <alignment vertical="center"/>
    </xf>
    <xf numFmtId="0" fontId="0" fillId="0" borderId="0" xfId="2" quotePrefix="1" applyFont="1"/>
    <xf numFmtId="164" fontId="5" fillId="2" borderId="8" xfId="2" quotePrefix="1" applyNumberFormat="1" applyFont="1" applyFill="1" applyBorder="1" applyAlignment="1">
      <alignment vertical="center"/>
    </xf>
    <xf numFmtId="0" fontId="7" fillId="0" borderId="10" xfId="2" applyFont="1" applyBorder="1" applyAlignment="1">
      <alignment vertical="center"/>
    </xf>
    <xf numFmtId="164" fontId="6" fillId="0" borderId="12" xfId="2" quotePrefix="1" applyNumberFormat="1" applyFont="1" applyBorder="1" applyAlignment="1">
      <alignment vertical="center" wrapText="1"/>
    </xf>
    <xf numFmtId="164" fontId="4" fillId="0" borderId="12" xfId="2" quotePrefix="1" applyNumberFormat="1" applyFont="1" applyBorder="1" applyAlignment="1">
      <alignment vertical="center"/>
    </xf>
    <xf numFmtId="164" fontId="4" fillId="0" borderId="11" xfId="2" applyNumberFormat="1" applyFont="1" applyBorder="1" applyAlignment="1">
      <alignment vertical="center" wrapText="1"/>
    </xf>
    <xf numFmtId="164" fontId="5" fillId="3" borderId="12" xfId="2" applyNumberFormat="1" applyFont="1" applyFill="1" applyBorder="1" applyAlignment="1">
      <alignment vertical="center"/>
    </xf>
    <xf numFmtId="164" fontId="5" fillId="3" borderId="12" xfId="2" quotePrefix="1" applyNumberFormat="1" applyFont="1" applyFill="1" applyBorder="1" applyAlignment="1">
      <alignment vertical="center"/>
    </xf>
    <xf numFmtId="164" fontId="4" fillId="0" borderId="2" xfId="2" quotePrefix="1" applyNumberFormat="1" applyFont="1" applyBorder="1" applyAlignment="1">
      <alignment vertical="center"/>
    </xf>
    <xf numFmtId="0" fontId="6" fillId="5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wrapText="1"/>
    </xf>
    <xf numFmtId="164" fontId="5" fillId="2" borderId="10" xfId="2" applyNumberFormat="1" applyFont="1" applyFill="1" applyBorder="1" applyAlignment="1">
      <alignment vertical="center"/>
    </xf>
    <xf numFmtId="164" fontId="5" fillId="2" borderId="12" xfId="2" applyNumberFormat="1" applyFont="1" applyFill="1" applyBorder="1" applyAlignment="1">
      <alignment vertical="center"/>
    </xf>
    <xf numFmtId="164" fontId="5" fillId="2" borderId="12" xfId="2" quotePrefix="1" applyNumberFormat="1" applyFont="1" applyFill="1" applyBorder="1" applyAlignment="1">
      <alignment vertical="center"/>
    </xf>
    <xf numFmtId="0" fontId="5" fillId="2" borderId="1" xfId="0" applyFont="1" applyFill="1" applyBorder="1" applyAlignment="1">
      <alignment vertical="center" wrapText="1"/>
    </xf>
    <xf numFmtId="0" fontId="2" fillId="2" borderId="0" xfId="2" applyFont="1" applyFill="1"/>
    <xf numFmtId="164" fontId="4" fillId="2" borderId="10" xfId="2" applyNumberFormat="1" applyFont="1" applyFill="1" applyBorder="1" applyAlignment="1">
      <alignment vertical="center"/>
    </xf>
    <xf numFmtId="164" fontId="4" fillId="2" borderId="12" xfId="2" applyNumberFormat="1" applyFont="1" applyFill="1" applyBorder="1" applyAlignment="1">
      <alignment vertical="center"/>
    </xf>
    <xf numFmtId="164" fontId="4" fillId="2" borderId="12" xfId="2" quotePrefix="1" applyNumberFormat="1" applyFont="1" applyFill="1" applyBorder="1" applyAlignment="1">
      <alignment vertical="center"/>
    </xf>
    <xf numFmtId="164" fontId="4" fillId="2" borderId="2" xfId="2" applyNumberFormat="1" applyFont="1" applyFill="1" applyBorder="1" applyAlignment="1">
      <alignment vertical="center"/>
    </xf>
    <xf numFmtId="164" fontId="4" fillId="2" borderId="13" xfId="2" applyNumberFormat="1" applyFont="1" applyFill="1" applyBorder="1" applyAlignment="1">
      <alignment vertical="center"/>
    </xf>
    <xf numFmtId="0" fontId="1" fillId="2" borderId="0" xfId="2" applyFill="1"/>
    <xf numFmtId="0" fontId="15" fillId="5" borderId="1" xfId="0" applyFont="1" applyFill="1" applyBorder="1" applyAlignment="1">
      <alignment vertical="center" wrapText="1"/>
    </xf>
    <xf numFmtId="0" fontId="17" fillId="5" borderId="1" xfId="0" applyFont="1" applyFill="1" applyBorder="1" applyAlignment="1">
      <alignment vertical="center" wrapText="1"/>
    </xf>
    <xf numFmtId="0" fontId="0" fillId="2" borderId="0" xfId="2" applyFont="1" applyFill="1"/>
    <xf numFmtId="0" fontId="16" fillId="2" borderId="1" xfId="0" applyFont="1" applyFill="1" applyBorder="1" applyAlignment="1">
      <alignment vertical="center" wrapText="1"/>
    </xf>
    <xf numFmtId="0" fontId="18" fillId="0" borderId="1" xfId="0" quotePrefix="1" applyFont="1" applyBorder="1" applyAlignment="1">
      <alignment horizontal="center" vertical="center" wrapText="1"/>
    </xf>
    <xf numFmtId="0" fontId="19" fillId="0" borderId="1" xfId="0" quotePrefix="1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19" fillId="0" borderId="1" xfId="0" quotePrefix="1" applyFont="1" applyBorder="1" applyAlignment="1">
      <alignment vertical="center" wrapText="1"/>
    </xf>
    <xf numFmtId="0" fontId="7" fillId="2" borderId="10" xfId="2" applyFont="1" applyFill="1" applyBorder="1" applyAlignment="1">
      <alignment vertical="center"/>
    </xf>
    <xf numFmtId="0" fontId="19" fillId="2" borderId="1" xfId="0" quotePrefix="1" applyFont="1" applyFill="1" applyBorder="1" applyAlignment="1">
      <alignment horizontal="center" vertical="center" wrapText="1"/>
    </xf>
    <xf numFmtId="164" fontId="4" fillId="2" borderId="6" xfId="2" quotePrefix="1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wrapText="1"/>
    </xf>
    <xf numFmtId="0" fontId="19" fillId="0" borderId="1" xfId="0" applyFont="1" applyBorder="1" applyAlignment="1">
      <alignment vertical="center" wrapText="1"/>
    </xf>
    <xf numFmtId="165" fontId="5" fillId="2" borderId="1" xfId="1" applyFont="1" applyFill="1" applyBorder="1" applyAlignment="1">
      <alignment vertical="center"/>
    </xf>
    <xf numFmtId="165" fontId="4" fillId="0" borderId="1" xfId="1" applyFont="1" applyFill="1" applyBorder="1" applyAlignment="1">
      <alignment vertical="center" wrapText="1"/>
    </xf>
    <xf numFmtId="165" fontId="4" fillId="0" borderId="1" xfId="1" applyFont="1" applyBorder="1" applyAlignment="1">
      <alignment vertical="center"/>
    </xf>
    <xf numFmtId="164" fontId="11" fillId="3" borderId="1" xfId="2" applyNumberFormat="1" applyFont="1" applyFill="1" applyBorder="1" applyAlignment="1">
      <alignment vertical="center"/>
    </xf>
    <xf numFmtId="164" fontId="12" fillId="0" borderId="1" xfId="2" applyNumberFormat="1" applyFont="1" applyFill="1" applyBorder="1" applyAlignment="1">
      <alignment vertical="center" wrapText="1"/>
    </xf>
    <xf numFmtId="0" fontId="15" fillId="0" borderId="1" xfId="0" applyFont="1" applyBorder="1" applyAlignment="1">
      <alignment horizontal="center" vertical="center" wrapText="1"/>
    </xf>
    <xf numFmtId="165" fontId="4" fillId="0" borderId="4" xfId="1" applyFont="1" applyBorder="1" applyAlignment="1">
      <alignment vertical="center"/>
    </xf>
    <xf numFmtId="166" fontId="5" fillId="2" borderId="1" xfId="2" applyNumberFormat="1" applyFont="1" applyFill="1" applyBorder="1" applyAlignment="1">
      <alignment vertical="center"/>
    </xf>
    <xf numFmtId="166" fontId="4" fillId="0" borderId="1" xfId="2" applyNumberFormat="1" applyFont="1" applyBorder="1" applyAlignment="1">
      <alignment vertical="center"/>
    </xf>
    <xf numFmtId="164" fontId="20" fillId="2" borderId="2" xfId="2" applyNumberFormat="1" applyFont="1" applyFill="1" applyBorder="1" applyAlignment="1">
      <alignment vertical="center" wrapText="1"/>
    </xf>
    <xf numFmtId="166" fontId="5" fillId="2" borderId="1" xfId="2" applyNumberFormat="1" applyFont="1" applyFill="1" applyBorder="1" applyAlignment="1">
      <alignment vertical="center" wrapText="1"/>
    </xf>
    <xf numFmtId="165" fontId="5" fillId="2" borderId="1" xfId="1" applyFont="1" applyFill="1" applyBorder="1" applyAlignment="1">
      <alignment vertical="center" wrapText="1"/>
    </xf>
    <xf numFmtId="165" fontId="5" fillId="0" borderId="1" xfId="1" applyFont="1" applyFill="1" applyBorder="1" applyAlignment="1">
      <alignment vertical="center" wrapText="1"/>
    </xf>
    <xf numFmtId="164" fontId="20" fillId="2" borderId="1" xfId="2" applyNumberFormat="1" applyFont="1" applyFill="1" applyBorder="1" applyAlignment="1">
      <alignment vertical="center" wrapText="1"/>
    </xf>
    <xf numFmtId="164" fontId="20" fillId="2" borderId="4" xfId="2" applyNumberFormat="1" applyFont="1" applyFill="1" applyBorder="1" applyAlignment="1">
      <alignment vertical="center" wrapText="1"/>
    </xf>
    <xf numFmtId="0" fontId="21" fillId="2" borderId="1" xfId="0" applyFont="1" applyFill="1" applyBorder="1" applyAlignment="1">
      <alignment wrapText="1"/>
    </xf>
    <xf numFmtId="164" fontId="22" fillId="2" borderId="1" xfId="2" applyNumberFormat="1" applyFont="1" applyFill="1" applyBorder="1" applyAlignment="1">
      <alignment vertical="center" wrapText="1"/>
    </xf>
    <xf numFmtId="164" fontId="21" fillId="2" borderId="1" xfId="2" applyNumberFormat="1" applyFont="1" applyFill="1" applyBorder="1" applyAlignment="1">
      <alignment vertical="center" wrapText="1"/>
    </xf>
    <xf numFmtId="164" fontId="5" fillId="2" borderId="2" xfId="2" applyNumberFormat="1" applyFont="1" applyFill="1" applyBorder="1" applyAlignment="1">
      <alignment vertical="center"/>
    </xf>
    <xf numFmtId="165" fontId="5" fillId="2" borderId="4" xfId="1" applyFont="1" applyFill="1" applyBorder="1" applyAlignment="1">
      <alignment vertical="center"/>
    </xf>
    <xf numFmtId="164" fontId="5" fillId="2" borderId="13" xfId="2" applyNumberFormat="1" applyFont="1" applyFill="1" applyBorder="1" applyAlignment="1">
      <alignment vertical="center"/>
    </xf>
    <xf numFmtId="2" fontId="4" fillId="0" borderId="1" xfId="2" applyNumberFormat="1" applyFont="1" applyBorder="1" applyAlignment="1">
      <alignment vertical="center"/>
    </xf>
    <xf numFmtId="166" fontId="4" fillId="0" borderId="4" xfId="2" applyNumberFormat="1" applyFont="1" applyBorder="1" applyAlignment="1">
      <alignment vertical="center"/>
    </xf>
    <xf numFmtId="0" fontId="4" fillId="2" borderId="1" xfId="2" applyNumberFormat="1" applyFont="1" applyFill="1" applyBorder="1" applyAlignment="1">
      <alignment horizontal="center" vertical="center"/>
    </xf>
    <xf numFmtId="164" fontId="23" fillId="2" borderId="1" xfId="2" applyNumberFormat="1" applyFont="1" applyFill="1" applyBorder="1" applyAlignment="1">
      <alignment vertical="center" wrapText="1"/>
    </xf>
    <xf numFmtId="164" fontId="22" fillId="0" borderId="1" xfId="2" applyNumberFormat="1" applyFont="1" applyBorder="1" applyAlignment="1">
      <alignment vertical="center"/>
    </xf>
    <xf numFmtId="164" fontId="22" fillId="2" borderId="1" xfId="2" applyNumberFormat="1" applyFont="1" applyFill="1" applyBorder="1" applyAlignment="1">
      <alignment vertical="center"/>
    </xf>
    <xf numFmtId="164" fontId="4" fillId="3" borderId="7" xfId="2" applyNumberFormat="1" applyFont="1" applyFill="1" applyBorder="1" applyAlignment="1">
      <alignment vertical="center" wrapText="1"/>
    </xf>
    <xf numFmtId="164" fontId="5" fillId="0" borderId="15" xfId="2" applyNumberFormat="1" applyFont="1" applyBorder="1" applyAlignment="1">
      <alignment vertical="center" wrapText="1"/>
    </xf>
    <xf numFmtId="164" fontId="4" fillId="4" borderId="11" xfId="2" applyNumberFormat="1" applyFont="1" applyFill="1" applyBorder="1" applyAlignment="1">
      <alignment vertical="center" wrapText="1"/>
    </xf>
    <xf numFmtId="164" fontId="3" fillId="0" borderId="11" xfId="2" applyNumberFormat="1" applyFont="1" applyBorder="1" applyAlignment="1">
      <alignment vertical="center" wrapText="1"/>
    </xf>
    <xf numFmtId="0" fontId="7" fillId="0" borderId="4" xfId="2" applyFont="1" applyBorder="1" applyAlignment="1">
      <alignment vertical="center"/>
    </xf>
    <xf numFmtId="164" fontId="4" fillId="3" borderId="16" xfId="2" quotePrefix="1" applyNumberFormat="1" applyFont="1" applyFill="1" applyBorder="1" applyAlignment="1">
      <alignment vertical="center"/>
    </xf>
    <xf numFmtId="164" fontId="4" fillId="3" borderId="13" xfId="2" quotePrefix="1" applyNumberFormat="1" applyFont="1" applyFill="1" applyBorder="1" applyAlignment="1">
      <alignment vertical="center"/>
    </xf>
    <xf numFmtId="164" fontId="4" fillId="3" borderId="13" xfId="2" applyNumberFormat="1" applyFont="1" applyFill="1" applyBorder="1" applyAlignment="1">
      <alignment vertical="center"/>
    </xf>
    <xf numFmtId="0" fontId="1" fillId="6" borderId="22" xfId="2" applyFill="1" applyBorder="1" applyAlignment="1">
      <alignment vertical="center"/>
    </xf>
    <xf numFmtId="0" fontId="1" fillId="6" borderId="23" xfId="2" applyFill="1" applyBorder="1" applyAlignment="1">
      <alignment vertical="center"/>
    </xf>
    <xf numFmtId="164" fontId="4" fillId="0" borderId="24" xfId="2" applyNumberFormat="1" applyFont="1" applyBorder="1" applyAlignment="1">
      <alignment vertical="center"/>
    </xf>
    <xf numFmtId="164" fontId="4" fillId="0" borderId="25" xfId="2" applyNumberFormat="1" applyFont="1" applyBorder="1" applyAlignment="1">
      <alignment vertical="center"/>
    </xf>
    <xf numFmtId="0" fontId="24" fillId="0" borderId="0" xfId="2" applyFont="1" applyAlignment="1">
      <alignment horizontal="center" vertical="center" wrapText="1"/>
    </xf>
    <xf numFmtId="0" fontId="24" fillId="0" borderId="0" xfId="2" applyFont="1" applyAlignment="1">
      <alignment horizontal="center" vertical="center"/>
    </xf>
    <xf numFmtId="0" fontId="21" fillId="0" borderId="1" xfId="2" applyFont="1" applyBorder="1" applyAlignment="1">
      <alignment horizontal="center" vertical="center" wrapText="1"/>
    </xf>
    <xf numFmtId="0" fontId="21" fillId="0" borderId="1" xfId="2" applyFont="1" applyBorder="1" applyAlignment="1">
      <alignment horizontal="center" vertical="center"/>
    </xf>
    <xf numFmtId="0" fontId="21" fillId="0" borderId="12" xfId="2" applyFont="1" applyBorder="1" applyAlignment="1">
      <alignment vertical="center"/>
    </xf>
    <xf numFmtId="164" fontId="21" fillId="2" borderId="1" xfId="2" applyNumberFormat="1" applyFont="1" applyFill="1" applyBorder="1" applyAlignment="1">
      <alignment vertical="center"/>
    </xf>
    <xf numFmtId="164" fontId="22" fillId="0" borderId="1" xfId="2" applyNumberFormat="1" applyFont="1" applyBorder="1" applyAlignment="1">
      <alignment vertical="center" wrapText="1"/>
    </xf>
    <xf numFmtId="164" fontId="24" fillId="0" borderId="1" xfId="2" applyNumberFormat="1" applyFont="1" applyBorder="1" applyAlignment="1">
      <alignment vertical="center"/>
    </xf>
    <xf numFmtId="164" fontId="21" fillId="0" borderId="1" xfId="2" applyNumberFormat="1" applyFont="1" applyFill="1" applyBorder="1" applyAlignment="1">
      <alignment vertical="center" wrapText="1"/>
    </xf>
    <xf numFmtId="164" fontId="22" fillId="3" borderId="1" xfId="2" applyNumberFormat="1" applyFont="1" applyFill="1" applyBorder="1" applyAlignment="1">
      <alignment vertical="center" wrapText="1"/>
    </xf>
    <xf numFmtId="164" fontId="21" fillId="2" borderId="8" xfId="2" applyNumberFormat="1" applyFont="1" applyFill="1" applyBorder="1" applyAlignment="1">
      <alignment vertical="center"/>
    </xf>
    <xf numFmtId="164" fontId="22" fillId="0" borderId="8" xfId="2" applyNumberFormat="1" applyFont="1" applyBorder="1" applyAlignment="1">
      <alignment vertical="center"/>
    </xf>
    <xf numFmtId="164" fontId="22" fillId="0" borderId="4" xfId="2" applyNumberFormat="1" applyFont="1" applyBorder="1" applyAlignment="1">
      <alignment vertical="center" wrapText="1"/>
    </xf>
    <xf numFmtId="164" fontId="22" fillId="0" borderId="4" xfId="2" applyNumberFormat="1" applyFont="1" applyBorder="1" applyAlignment="1">
      <alignment vertical="center"/>
    </xf>
    <xf numFmtId="164" fontId="24" fillId="0" borderId="13" xfId="2" applyNumberFormat="1" applyFont="1" applyBorder="1" applyAlignment="1">
      <alignment vertical="center"/>
    </xf>
    <xf numFmtId="164" fontId="22" fillId="0" borderId="1" xfId="2" applyNumberFormat="1" applyFont="1" applyFill="1" applyBorder="1" applyAlignment="1">
      <alignment vertical="center"/>
    </xf>
    <xf numFmtId="164" fontId="21" fillId="0" borderId="1" xfId="2" applyNumberFormat="1" applyFont="1" applyFill="1" applyBorder="1" applyAlignment="1">
      <alignment vertical="center"/>
    </xf>
    <xf numFmtId="164" fontId="25" fillId="0" borderId="8" xfId="2" applyNumberFormat="1" applyFont="1" applyBorder="1" applyAlignment="1">
      <alignment vertical="center"/>
    </xf>
    <xf numFmtId="164" fontId="21" fillId="2" borderId="8" xfId="2" applyNumberFormat="1" applyFont="1" applyFill="1" applyBorder="1" applyAlignment="1">
      <alignment vertical="center" wrapText="1"/>
    </xf>
    <xf numFmtId="164" fontId="21" fillId="0" borderId="14" xfId="2" applyNumberFormat="1" applyFont="1" applyBorder="1" applyAlignment="1">
      <alignment vertical="center" wrapText="1"/>
    </xf>
    <xf numFmtId="164" fontId="21" fillId="0" borderId="1" xfId="2" applyNumberFormat="1" applyFont="1" applyBorder="1" applyAlignment="1">
      <alignment vertical="center"/>
    </xf>
    <xf numFmtId="164" fontId="22" fillId="0" borderId="12" xfId="2" applyNumberFormat="1" applyFont="1" applyBorder="1" applyAlignment="1">
      <alignment vertical="center"/>
    </xf>
    <xf numFmtId="164" fontId="22" fillId="0" borderId="21" xfId="2" applyNumberFormat="1" applyFont="1" applyBorder="1" applyAlignment="1">
      <alignment vertical="center"/>
    </xf>
    <xf numFmtId="164" fontId="22" fillId="0" borderId="25" xfId="2" applyNumberFormat="1" applyFont="1" applyBorder="1" applyAlignment="1">
      <alignment vertical="center"/>
    </xf>
    <xf numFmtId="164" fontId="22" fillId="0" borderId="26" xfId="2" applyNumberFormat="1" applyFont="1" applyBorder="1" applyAlignment="1">
      <alignment vertical="center"/>
    </xf>
    <xf numFmtId="0" fontId="22" fillId="0" borderId="0" xfId="2" applyFont="1" applyBorder="1" applyAlignment="1">
      <alignment horizontal="left"/>
    </xf>
    <xf numFmtId="0" fontId="22" fillId="0" borderId="0" xfId="2" applyFont="1" applyBorder="1" applyAlignment="1">
      <alignment horizontal="center" vertical="center" wrapText="1"/>
    </xf>
    <xf numFmtId="0" fontId="22" fillId="0" borderId="0" xfId="2" applyFont="1" applyBorder="1" applyAlignment="1">
      <alignment horizontal="center" vertical="center"/>
    </xf>
    <xf numFmtId="0" fontId="26" fillId="0" borderId="0" xfId="2" applyFont="1"/>
    <xf numFmtId="166" fontId="4" fillId="0" borderId="1" xfId="2" applyNumberFormat="1" applyFont="1" applyFill="1" applyBorder="1" applyAlignment="1">
      <alignment vertical="center" wrapText="1"/>
    </xf>
    <xf numFmtId="166" fontId="4" fillId="0" borderId="4" xfId="2" applyNumberFormat="1" applyFont="1" applyFill="1" applyBorder="1" applyAlignment="1">
      <alignment vertical="center" wrapText="1"/>
    </xf>
    <xf numFmtId="166" fontId="4" fillId="2" borderId="1" xfId="2" applyNumberFormat="1" applyFont="1" applyFill="1" applyBorder="1" applyAlignment="1">
      <alignment vertical="center" wrapText="1"/>
    </xf>
    <xf numFmtId="166" fontId="4" fillId="0" borderId="1" xfId="2" applyNumberFormat="1" applyFont="1" applyBorder="1" applyAlignment="1">
      <alignment vertical="center" wrapText="1"/>
    </xf>
    <xf numFmtId="166" fontId="4" fillId="0" borderId="8" xfId="2" applyNumberFormat="1" applyFont="1" applyFill="1" applyBorder="1" applyAlignment="1">
      <alignment vertical="center" wrapText="1"/>
    </xf>
    <xf numFmtId="164" fontId="22" fillId="7" borderId="1" xfId="2" applyNumberFormat="1" applyFont="1" applyFill="1" applyBorder="1" applyAlignment="1">
      <alignment vertical="center"/>
    </xf>
    <xf numFmtId="164" fontId="21" fillId="7" borderId="8" xfId="2" applyNumberFormat="1" applyFont="1" applyFill="1" applyBorder="1" applyAlignment="1">
      <alignment vertical="center"/>
    </xf>
    <xf numFmtId="164" fontId="21" fillId="7" borderId="1" xfId="2" applyNumberFormat="1" applyFont="1" applyFill="1" applyBorder="1" applyAlignment="1">
      <alignment vertical="center"/>
    </xf>
    <xf numFmtId="164" fontId="11" fillId="2" borderId="1" xfId="2" applyNumberFormat="1" applyFont="1" applyFill="1" applyBorder="1" applyAlignment="1">
      <alignment vertical="center" wrapText="1"/>
    </xf>
    <xf numFmtId="166" fontId="21" fillId="2" borderId="1" xfId="2" applyNumberFormat="1" applyFont="1" applyFill="1" applyBorder="1" applyAlignment="1">
      <alignment vertical="center" wrapText="1"/>
    </xf>
    <xf numFmtId="166" fontId="21" fillId="2" borderId="1" xfId="2" applyNumberFormat="1" applyFont="1" applyFill="1" applyBorder="1" applyAlignment="1">
      <alignment vertical="center"/>
    </xf>
    <xf numFmtId="164" fontId="12" fillId="2" borderId="1" xfId="2" applyNumberFormat="1" applyFont="1" applyFill="1" applyBorder="1" applyAlignment="1">
      <alignment vertical="center" wrapText="1"/>
    </xf>
    <xf numFmtId="164" fontId="4" fillId="0" borderId="12" xfId="2" applyNumberFormat="1" applyFont="1" applyBorder="1" applyAlignment="1">
      <alignment horizontal="right" vertical="center"/>
    </xf>
    <xf numFmtId="0" fontId="2" fillId="0" borderId="0" xfId="2" applyFont="1" applyAlignment="1">
      <alignment horizontal="center"/>
    </xf>
    <xf numFmtId="0" fontId="2" fillId="0" borderId="0" xfId="2" applyFont="1" applyAlignment="1">
      <alignment horizontal="center" wrapText="1"/>
    </xf>
    <xf numFmtId="0" fontId="7" fillId="0" borderId="8" xfId="2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21" fillId="0" borderId="2" xfId="2" applyFont="1" applyBorder="1" applyAlignment="1">
      <alignment horizontal="center" vertical="center" wrapText="1"/>
    </xf>
    <xf numFmtId="0" fontId="21" fillId="0" borderId="6" xfId="2" applyFont="1" applyBorder="1" applyAlignment="1">
      <alignment horizontal="center" vertical="center"/>
    </xf>
    <xf numFmtId="0" fontId="20" fillId="0" borderId="12" xfId="2" applyFont="1" applyBorder="1" applyAlignment="1">
      <alignment horizontal="center" vertical="center"/>
    </xf>
    <xf numFmtId="164" fontId="4" fillId="0" borderId="6" xfId="2" applyNumberFormat="1" applyFont="1" applyBorder="1" applyAlignment="1">
      <alignment horizontal="right" vertical="center"/>
    </xf>
    <xf numFmtId="164" fontId="5" fillId="0" borderId="11" xfId="2" applyNumberFormat="1" applyFont="1" applyBorder="1" applyAlignment="1">
      <alignment vertical="center"/>
    </xf>
    <xf numFmtId="164" fontId="22" fillId="0" borderId="2" xfId="2" applyNumberFormat="1" applyFont="1" applyBorder="1" applyAlignment="1">
      <alignment vertical="center"/>
    </xf>
    <xf numFmtId="164" fontId="5" fillId="0" borderId="14" xfId="2" applyNumberFormat="1" applyFont="1" applyBorder="1" applyAlignment="1">
      <alignment vertical="center" wrapText="1"/>
    </xf>
    <xf numFmtId="0" fontId="21" fillId="0" borderId="1" xfId="2" applyFont="1" applyBorder="1" applyAlignment="1">
      <alignment horizontal="center" vertical="center"/>
    </xf>
    <xf numFmtId="164" fontId="5" fillId="0" borderId="10" xfId="2" applyNumberFormat="1" applyFont="1" applyBorder="1" applyAlignment="1">
      <alignment vertical="center"/>
    </xf>
    <xf numFmtId="164" fontId="4" fillId="0" borderId="1" xfId="2" applyNumberFormat="1" applyFont="1" applyBorder="1" applyAlignment="1">
      <alignment horizontal="right" vertical="center"/>
    </xf>
    <xf numFmtId="0" fontId="2" fillId="0" borderId="0" xfId="2" applyFont="1" applyAlignment="1">
      <alignment horizontal="center"/>
    </xf>
    <xf numFmtId="0" fontId="5" fillId="0" borderId="1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2" fillId="0" borderId="0" xfId="2" applyFont="1" applyAlignment="1">
      <alignment horizontal="center" wrapText="1"/>
    </xf>
    <xf numFmtId="0" fontId="21" fillId="0" borderId="1" xfId="2" applyFont="1" applyBorder="1" applyAlignment="1">
      <alignment horizontal="center" vertical="center"/>
    </xf>
    <xf numFmtId="164" fontId="24" fillId="0" borderId="4" xfId="2" applyNumberFormat="1" applyFont="1" applyBorder="1" applyAlignment="1">
      <alignment vertical="center"/>
    </xf>
    <xf numFmtId="0" fontId="26" fillId="0" borderId="1" xfId="2" applyFont="1" applyBorder="1"/>
    <xf numFmtId="164" fontId="24" fillId="0" borderId="8" xfId="2" applyNumberFormat="1" applyFont="1" applyBorder="1" applyAlignment="1">
      <alignment vertical="center"/>
    </xf>
    <xf numFmtId="0" fontId="26" fillId="0" borderId="8" xfId="2" applyFont="1" applyBorder="1" applyAlignment="1">
      <alignment horizontal="center" vertical="center"/>
    </xf>
    <xf numFmtId="0" fontId="0" fillId="0" borderId="1" xfId="0" applyBorder="1"/>
    <xf numFmtId="41" fontId="2" fillId="0" borderId="1" xfId="0" applyNumberFormat="1" applyFont="1" applyBorder="1"/>
    <xf numFmtId="0" fontId="0" fillId="0" borderId="1" xfId="0" applyBorder="1" applyAlignment="1">
      <alignment horizontal="center" vertical="center"/>
    </xf>
    <xf numFmtId="41" fontId="0" fillId="0" borderId="1" xfId="6" applyFont="1" applyBorder="1" applyAlignment="1">
      <alignment horizontal="center" vertical="center"/>
    </xf>
    <xf numFmtId="41" fontId="0" fillId="0" borderId="1" xfId="0" applyNumberFormat="1" applyBorder="1" applyAlignment="1">
      <alignment horizontal="center"/>
    </xf>
    <xf numFmtId="166" fontId="4" fillId="0" borderId="8" xfId="2" applyNumberFormat="1" applyFont="1" applyBorder="1" applyAlignment="1">
      <alignment vertical="center"/>
    </xf>
    <xf numFmtId="0" fontId="6" fillId="0" borderId="11" xfId="0" applyFont="1" applyBorder="1" applyAlignment="1">
      <alignment wrapText="1"/>
    </xf>
    <xf numFmtId="0" fontId="7" fillId="0" borderId="5" xfId="2" applyFont="1" applyBorder="1" applyAlignment="1">
      <alignment vertical="center"/>
    </xf>
    <xf numFmtId="164" fontId="5" fillId="3" borderId="2" xfId="2" applyNumberFormat="1" applyFont="1" applyFill="1" applyBorder="1" applyAlignment="1">
      <alignment vertical="center"/>
    </xf>
    <xf numFmtId="164" fontId="5" fillId="3" borderId="2" xfId="2" quotePrefix="1" applyNumberFormat="1" applyFont="1" applyFill="1" applyBorder="1" applyAlignment="1">
      <alignment vertical="center"/>
    </xf>
    <xf numFmtId="164" fontId="5" fillId="2" borderId="9" xfId="2" applyNumberFormat="1" applyFont="1" applyFill="1" applyBorder="1" applyAlignment="1">
      <alignment vertical="center"/>
    </xf>
    <xf numFmtId="164" fontId="5" fillId="2" borderId="6" xfId="2" quotePrefix="1" applyNumberFormat="1" applyFont="1" applyFill="1" applyBorder="1" applyAlignment="1">
      <alignment vertical="center"/>
    </xf>
    <xf numFmtId="164" fontId="5" fillId="2" borderId="6" xfId="2" applyNumberFormat="1" applyFont="1" applyFill="1" applyBorder="1" applyAlignment="1">
      <alignment vertical="center"/>
    </xf>
    <xf numFmtId="0" fontId="1" fillId="0" borderId="9" xfId="2" applyBorder="1"/>
    <xf numFmtId="0" fontId="6" fillId="0" borderId="6" xfId="2" applyFont="1" applyBorder="1" applyAlignment="1">
      <alignment vertical="center"/>
    </xf>
    <xf numFmtId="164" fontId="4" fillId="3" borderId="6" xfId="2" quotePrefix="1" applyNumberFormat="1" applyFont="1" applyFill="1" applyBorder="1" applyAlignment="1">
      <alignment vertical="center"/>
    </xf>
    <xf numFmtId="164" fontId="4" fillId="3" borderId="7" xfId="2" quotePrefix="1" applyNumberFormat="1" applyFont="1" applyFill="1" applyBorder="1" applyAlignment="1">
      <alignment vertical="center"/>
    </xf>
    <xf numFmtId="164" fontId="4" fillId="2" borderId="11" xfId="2" quotePrefix="1" applyNumberFormat="1" applyFont="1" applyFill="1" applyBorder="1" applyAlignment="1">
      <alignment vertical="center"/>
    </xf>
    <xf numFmtId="0" fontId="7" fillId="2" borderId="11" xfId="0" applyFont="1" applyFill="1" applyBorder="1" applyAlignment="1">
      <alignment wrapText="1"/>
    </xf>
    <xf numFmtId="0" fontId="7" fillId="2" borderId="1" xfId="0" applyFont="1" applyFill="1" applyBorder="1" applyAlignment="1">
      <alignment vertical="center" wrapText="1"/>
    </xf>
    <xf numFmtId="164" fontId="24" fillId="2" borderId="1" xfId="2" applyNumberFormat="1" applyFont="1" applyFill="1" applyBorder="1" applyAlignment="1">
      <alignment vertical="center"/>
    </xf>
    <xf numFmtId="165" fontId="4" fillId="2" borderId="4" xfId="1" applyFont="1" applyFill="1" applyBorder="1" applyAlignment="1">
      <alignment vertical="center"/>
    </xf>
    <xf numFmtId="166" fontId="4" fillId="2" borderId="8" xfId="2" applyNumberFormat="1" applyFont="1" applyFill="1" applyBorder="1" applyAlignment="1">
      <alignment vertical="center"/>
    </xf>
    <xf numFmtId="166" fontId="4" fillId="2" borderId="1" xfId="2" applyNumberFormat="1" applyFont="1" applyFill="1" applyBorder="1" applyAlignment="1">
      <alignment vertical="center"/>
    </xf>
    <xf numFmtId="164" fontId="4" fillId="2" borderId="4" xfId="2" applyNumberFormat="1" applyFont="1" applyFill="1" applyBorder="1" applyAlignment="1">
      <alignment vertical="center" wrapText="1"/>
    </xf>
    <xf numFmtId="0" fontId="26" fillId="0" borderId="0" xfId="2" applyFont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26" fillId="0" borderId="0" xfId="2" applyFont="1" applyAlignment="1">
      <alignment vertical="center"/>
    </xf>
    <xf numFmtId="0" fontId="2" fillId="0" borderId="0" xfId="2" applyFont="1" applyAlignment="1">
      <alignment horizontal="center"/>
    </xf>
    <xf numFmtId="0" fontId="5" fillId="0" borderId="1" xfId="2" applyFont="1" applyBorder="1" applyAlignment="1">
      <alignment horizontal="center" vertical="center"/>
    </xf>
    <xf numFmtId="0" fontId="5" fillId="0" borderId="2" xfId="2" applyFont="1" applyBorder="1" applyAlignment="1">
      <alignment horizontal="center" vertical="center" wrapText="1"/>
    </xf>
    <xf numFmtId="0" fontId="5" fillId="0" borderId="3" xfId="2" applyFont="1" applyBorder="1" applyAlignment="1">
      <alignment horizontal="center" vertical="center" wrapText="1"/>
    </xf>
    <xf numFmtId="0" fontId="5" fillId="0" borderId="6" xfId="2" applyFont="1" applyBorder="1" applyAlignment="1">
      <alignment horizontal="center" vertical="center" wrapText="1"/>
    </xf>
    <xf numFmtId="0" fontId="5" fillId="0" borderId="7" xfId="2" applyFont="1" applyBorder="1" applyAlignment="1">
      <alignment horizontal="center" vertical="center" wrapText="1"/>
    </xf>
    <xf numFmtId="0" fontId="5" fillId="0" borderId="4" xfId="2" applyFont="1" applyBorder="1" applyAlignment="1">
      <alignment horizontal="center" vertical="center" wrapText="1"/>
    </xf>
    <xf numFmtId="0" fontId="5" fillId="0" borderId="8" xfId="2" applyFont="1" applyBorder="1" applyAlignment="1">
      <alignment horizontal="center" vertical="center" wrapText="1"/>
    </xf>
    <xf numFmtId="0" fontId="5" fillId="0" borderId="5" xfId="2" applyFont="1" applyBorder="1" applyAlignment="1">
      <alignment horizontal="center" vertical="center" wrapText="1"/>
    </xf>
    <xf numFmtId="0" fontId="5" fillId="0" borderId="9" xfId="2" applyFont="1" applyBorder="1" applyAlignment="1">
      <alignment horizontal="center" vertical="center" wrapText="1"/>
    </xf>
    <xf numFmtId="0" fontId="21" fillId="0" borderId="10" xfId="2" applyFont="1" applyBorder="1" applyAlignment="1">
      <alignment horizontal="center" vertical="center"/>
    </xf>
    <xf numFmtId="0" fontId="21" fillId="0" borderId="11" xfId="2" applyFont="1" applyBorder="1" applyAlignment="1">
      <alignment horizontal="center" vertical="center"/>
    </xf>
    <xf numFmtId="0" fontId="7" fillId="0" borderId="10" xfId="2" applyFont="1" applyBorder="1" applyAlignment="1">
      <alignment horizontal="center" vertical="center"/>
    </xf>
    <xf numFmtId="0" fontId="7" fillId="0" borderId="11" xfId="2" applyFont="1" applyBorder="1" applyAlignment="1">
      <alignment horizontal="center" vertical="center"/>
    </xf>
    <xf numFmtId="0" fontId="7" fillId="0" borderId="4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21" fillId="0" borderId="9" xfId="2" applyFont="1" applyBorder="1" applyAlignment="1">
      <alignment horizontal="center" vertical="center"/>
    </xf>
    <xf numFmtId="0" fontId="21" fillId="0" borderId="7" xfId="2" applyFont="1" applyBorder="1" applyAlignment="1">
      <alignment horizontal="center" vertical="center"/>
    </xf>
    <xf numFmtId="0" fontId="21" fillId="0" borderId="10" xfId="2" applyFont="1" applyBorder="1" applyAlignment="1">
      <alignment horizontal="center" vertical="center" wrapText="1"/>
    </xf>
    <xf numFmtId="0" fontId="21" fillId="0" borderId="12" xfId="2" applyFont="1" applyBorder="1" applyAlignment="1">
      <alignment horizontal="center" vertical="center" wrapText="1"/>
    </xf>
    <xf numFmtId="0" fontId="21" fillId="0" borderId="11" xfId="2" applyFont="1" applyBorder="1" applyAlignment="1">
      <alignment horizontal="center" vertical="center" wrapText="1"/>
    </xf>
    <xf numFmtId="0" fontId="20" fillId="0" borderId="10" xfId="2" applyFont="1" applyBorder="1" applyAlignment="1">
      <alignment horizontal="center" vertical="center"/>
    </xf>
    <xf numFmtId="0" fontId="20" fillId="0" borderId="11" xfId="2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7" fillId="0" borderId="2" xfId="2" applyFont="1" applyBorder="1" applyAlignment="1">
      <alignment horizontal="center" vertical="center" wrapText="1"/>
    </xf>
    <xf numFmtId="0" fontId="7" fillId="0" borderId="3" xfId="2" applyFont="1" applyBorder="1" applyAlignment="1">
      <alignment horizontal="center" vertical="center" wrapText="1"/>
    </xf>
    <xf numFmtId="0" fontId="7" fillId="0" borderId="6" xfId="2" applyFont="1" applyBorder="1" applyAlignment="1">
      <alignment horizontal="center" vertical="center" wrapText="1"/>
    </xf>
    <xf numFmtId="0" fontId="7" fillId="0" borderId="7" xfId="2" applyFont="1" applyBorder="1" applyAlignment="1">
      <alignment horizontal="center" vertical="center" wrapText="1"/>
    </xf>
    <xf numFmtId="0" fontId="7" fillId="0" borderId="4" xfId="2" applyFont="1" applyBorder="1" applyAlignment="1">
      <alignment horizontal="center" vertical="center" wrapText="1"/>
    </xf>
    <xf numFmtId="0" fontId="7" fillId="0" borderId="8" xfId="2" applyFont="1" applyBorder="1" applyAlignment="1">
      <alignment horizontal="center" vertical="center" wrapText="1"/>
    </xf>
    <xf numFmtId="0" fontId="7" fillId="0" borderId="10" xfId="2" applyFont="1" applyBorder="1" applyAlignment="1">
      <alignment horizontal="center" vertical="center" wrapText="1"/>
    </xf>
    <xf numFmtId="0" fontId="7" fillId="0" borderId="11" xfId="2" applyFont="1" applyBorder="1" applyAlignment="1">
      <alignment horizontal="center" vertical="center" wrapText="1"/>
    </xf>
    <xf numFmtId="0" fontId="13" fillId="0" borderId="0" xfId="2" applyFont="1" applyAlignment="1">
      <alignment horizontal="center" wrapText="1"/>
    </xf>
    <xf numFmtId="0" fontId="2" fillId="0" borderId="0" xfId="2" applyFont="1" applyAlignment="1">
      <alignment horizontal="center" wrapText="1"/>
    </xf>
    <xf numFmtId="0" fontId="1" fillId="0" borderId="0" xfId="2" applyAlignment="1">
      <alignment horizontal="center"/>
    </xf>
    <xf numFmtId="0" fontId="14" fillId="0" borderId="0" xfId="2" applyFont="1" applyAlignment="1">
      <alignment horizontal="center" wrapText="1"/>
    </xf>
    <xf numFmtId="0" fontId="14" fillId="0" borderId="0" xfId="2" applyFont="1" applyAlignment="1">
      <alignment horizontal="center"/>
    </xf>
    <xf numFmtId="164" fontId="4" fillId="0" borderId="17" xfId="2" applyNumberFormat="1" applyFont="1" applyBorder="1" applyAlignment="1">
      <alignment horizontal="right" vertical="center"/>
    </xf>
    <xf numFmtId="164" fontId="4" fillId="0" borderId="18" xfId="2" applyNumberFormat="1" applyFont="1" applyBorder="1" applyAlignment="1">
      <alignment horizontal="right" vertical="center"/>
    </xf>
    <xf numFmtId="164" fontId="4" fillId="0" borderId="19" xfId="2" applyNumberFormat="1" applyFont="1" applyBorder="1" applyAlignment="1">
      <alignment horizontal="right" vertical="center"/>
    </xf>
    <xf numFmtId="164" fontId="4" fillId="0" borderId="20" xfId="2" applyNumberFormat="1" applyFont="1" applyBorder="1" applyAlignment="1">
      <alignment horizontal="right" vertical="center"/>
    </xf>
    <xf numFmtId="164" fontId="4" fillId="0" borderId="12" xfId="2" applyNumberFormat="1" applyFont="1" applyBorder="1" applyAlignment="1">
      <alignment horizontal="right" vertical="center"/>
    </xf>
    <xf numFmtId="164" fontId="4" fillId="0" borderId="21" xfId="2" applyNumberFormat="1" applyFont="1" applyBorder="1" applyAlignment="1">
      <alignment horizontal="right" vertical="center"/>
    </xf>
    <xf numFmtId="164" fontId="4" fillId="0" borderId="10" xfId="2" applyNumberFormat="1" applyFont="1" applyBorder="1" applyAlignment="1">
      <alignment horizontal="right" vertical="center"/>
    </xf>
    <xf numFmtId="164" fontId="5" fillId="0" borderId="12" xfId="2" applyNumberFormat="1" applyFont="1" applyBorder="1" applyAlignment="1">
      <alignment vertical="center" wrapText="1"/>
    </xf>
    <xf numFmtId="164" fontId="5" fillId="0" borderId="11" xfId="2" applyNumberFormat="1" applyFont="1" applyBorder="1" applyAlignment="1">
      <alignment vertical="center" wrapText="1"/>
    </xf>
    <xf numFmtId="0" fontId="21" fillId="0" borderId="1" xfId="2" applyFont="1" applyBorder="1" applyAlignment="1">
      <alignment horizontal="center" vertical="center"/>
    </xf>
    <xf numFmtId="0" fontId="21" fillId="0" borderId="5" xfId="2" applyFont="1" applyBorder="1" applyAlignment="1">
      <alignment horizontal="center" vertical="center" wrapText="1"/>
    </xf>
    <xf numFmtId="0" fontId="21" fillId="0" borderId="2" xfId="2" applyFont="1" applyBorder="1" applyAlignment="1">
      <alignment horizontal="center" vertical="center" wrapText="1"/>
    </xf>
    <xf numFmtId="0" fontId="21" fillId="0" borderId="3" xfId="2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</cellXfs>
  <cellStyles count="7">
    <cellStyle name="Comma" xfId="1" builtinId="3"/>
    <cellStyle name="Comma [0]" xfId="6" builtinId="6"/>
    <cellStyle name="Comma [0] 2" xfId="4"/>
    <cellStyle name="Comma 2" xfId="3"/>
    <cellStyle name="Normal" xfId="0" builtinId="0"/>
    <cellStyle name="Normal 2" xfId="2"/>
    <cellStyle name="Normal 2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6"/>
  <sheetViews>
    <sheetView topLeftCell="A89" zoomScale="81" zoomScaleNormal="81" workbookViewId="0">
      <selection activeCell="U12" sqref="U12"/>
    </sheetView>
  </sheetViews>
  <sheetFormatPr defaultColWidth="9.1796875" defaultRowHeight="14.5"/>
  <cols>
    <col min="1" max="1" width="3.453125" style="1" customWidth="1"/>
    <col min="2" max="2" width="3.7265625" style="1" customWidth="1"/>
    <col min="3" max="3" width="3.453125" style="1" customWidth="1"/>
    <col min="4" max="4" width="4.26953125" style="1" customWidth="1"/>
    <col min="5" max="5" width="3.26953125" style="1" customWidth="1"/>
    <col min="6" max="8" width="4.453125" style="1" customWidth="1"/>
    <col min="9" max="9" width="16.453125" style="1" customWidth="1"/>
    <col min="10" max="10" width="17.1796875" style="1" customWidth="1"/>
    <col min="11" max="11" width="5.453125" style="1" customWidth="1"/>
    <col min="12" max="12" width="12.54296875" style="1" customWidth="1"/>
    <col min="13" max="13" width="6" style="1" customWidth="1"/>
    <col min="14" max="14" width="11.7265625" style="1" customWidth="1"/>
    <col min="15" max="15" width="5" style="1" customWidth="1"/>
    <col min="16" max="16" width="11.7265625" style="1" customWidth="1"/>
    <col min="17" max="17" width="5.1796875" style="211" customWidth="1"/>
    <col min="18" max="19" width="10.453125" style="211" customWidth="1"/>
    <col min="20" max="21" width="11.7265625" style="211" customWidth="1"/>
    <col min="22" max="22" width="7" style="1" customWidth="1"/>
    <col min="23" max="23" width="12.1796875" style="1" customWidth="1"/>
    <col min="24" max="24" width="6.26953125" style="1" customWidth="1"/>
    <col min="25" max="25" width="7" style="1" customWidth="1"/>
    <col min="26" max="26" width="11.7265625" style="1" bestFit="1" customWidth="1"/>
    <col min="27" max="27" width="12.26953125" style="1" customWidth="1"/>
    <col min="28" max="28" width="7.81640625" style="1" customWidth="1"/>
    <col min="29" max="29" width="6.54296875" style="1" customWidth="1"/>
    <col min="30" max="30" width="10.1796875" style="1" customWidth="1"/>
    <col min="31" max="16384" width="9.1796875" style="1"/>
  </cols>
  <sheetData>
    <row r="1" spans="1:31" ht="15">
      <c r="B1" s="1" t="s">
        <v>0</v>
      </c>
      <c r="J1" s="2"/>
      <c r="K1" s="3"/>
      <c r="L1" s="3"/>
      <c r="Q1" s="183"/>
      <c r="R1" s="184"/>
      <c r="S1" s="184"/>
      <c r="T1" s="184"/>
      <c r="U1" s="184"/>
      <c r="V1" s="5"/>
      <c r="W1" s="6"/>
      <c r="X1" s="5"/>
      <c r="Y1" s="6"/>
      <c r="Z1" s="4"/>
      <c r="AA1" s="6"/>
      <c r="AB1" s="7"/>
      <c r="AC1" s="4"/>
    </row>
    <row r="2" spans="1:31" ht="15">
      <c r="J2" s="2"/>
      <c r="K2" s="3"/>
      <c r="L2" s="3"/>
      <c r="Q2" s="183"/>
      <c r="R2" s="184"/>
      <c r="S2" s="184"/>
      <c r="T2" s="184"/>
      <c r="U2" s="184"/>
      <c r="V2" s="5"/>
      <c r="W2" s="6"/>
      <c r="X2" s="5"/>
      <c r="Y2" s="6"/>
      <c r="Z2" s="4"/>
      <c r="AA2" s="6"/>
      <c r="AB2" s="7"/>
      <c r="AC2" s="4"/>
    </row>
    <row r="3" spans="1:31" ht="15">
      <c r="B3" s="276" t="s">
        <v>1</v>
      </c>
      <c r="C3" s="276"/>
      <c r="D3" s="276"/>
      <c r="E3" s="276"/>
      <c r="F3" s="276"/>
      <c r="G3" s="276"/>
      <c r="H3" s="276"/>
      <c r="I3" s="276"/>
      <c r="J3" s="276"/>
      <c r="K3" s="276"/>
      <c r="L3" s="276"/>
      <c r="M3" s="276"/>
      <c r="N3" s="276"/>
      <c r="O3" s="276"/>
      <c r="P3" s="276"/>
      <c r="Q3" s="276"/>
      <c r="R3" s="276"/>
      <c r="S3" s="276"/>
      <c r="T3" s="276"/>
      <c r="U3" s="276"/>
      <c r="V3" s="276"/>
      <c r="W3" s="276"/>
      <c r="X3" s="276"/>
      <c r="Y3" s="276"/>
      <c r="Z3" s="276"/>
      <c r="AA3" s="276"/>
      <c r="AB3" s="276"/>
      <c r="AC3" s="276"/>
      <c r="AD3" s="276"/>
      <c r="AE3" s="276"/>
    </row>
    <row r="4" spans="1:31" ht="15">
      <c r="B4" s="276" t="s">
        <v>2</v>
      </c>
      <c r="C4" s="276"/>
      <c r="D4" s="276"/>
      <c r="E4" s="276"/>
      <c r="F4" s="276"/>
      <c r="G4" s="276"/>
      <c r="H4" s="276"/>
      <c r="I4" s="276"/>
      <c r="J4" s="276"/>
      <c r="K4" s="276"/>
      <c r="L4" s="276"/>
      <c r="M4" s="276"/>
      <c r="N4" s="276"/>
      <c r="O4" s="276"/>
      <c r="P4" s="276"/>
      <c r="Q4" s="276"/>
      <c r="R4" s="276"/>
      <c r="S4" s="276"/>
      <c r="T4" s="276"/>
      <c r="U4" s="276"/>
      <c r="V4" s="276"/>
      <c r="W4" s="276"/>
      <c r="X4" s="276"/>
      <c r="Y4" s="276"/>
      <c r="Z4" s="276"/>
      <c r="AA4" s="276"/>
      <c r="AB4" s="276"/>
      <c r="AC4" s="276"/>
      <c r="AD4" s="276"/>
      <c r="AE4" s="276"/>
    </row>
    <row r="5" spans="1:31" ht="15">
      <c r="B5" s="276" t="s">
        <v>218</v>
      </c>
      <c r="C5" s="276"/>
      <c r="D5" s="276"/>
      <c r="E5" s="276"/>
      <c r="F5" s="276"/>
      <c r="G5" s="276"/>
      <c r="H5" s="276"/>
      <c r="I5" s="276"/>
      <c r="J5" s="276"/>
      <c r="K5" s="276"/>
      <c r="L5" s="276"/>
      <c r="M5" s="276"/>
      <c r="N5" s="276"/>
      <c r="O5" s="276"/>
      <c r="P5" s="276"/>
      <c r="Q5" s="276"/>
      <c r="R5" s="276"/>
      <c r="S5" s="276"/>
      <c r="T5" s="276"/>
      <c r="U5" s="276"/>
      <c r="V5" s="276"/>
      <c r="W5" s="276"/>
      <c r="X5" s="276"/>
      <c r="Y5" s="276"/>
      <c r="Z5" s="276"/>
      <c r="AA5" s="276"/>
      <c r="AB5" s="276"/>
      <c r="AC5" s="276"/>
      <c r="AD5" s="276"/>
      <c r="AE5" s="276"/>
    </row>
    <row r="6" spans="1:31" ht="15">
      <c r="J6" s="2"/>
      <c r="K6" s="3"/>
      <c r="L6" s="3"/>
      <c r="Q6" s="183"/>
      <c r="R6" s="184"/>
      <c r="S6" s="184"/>
      <c r="T6" s="184"/>
      <c r="U6" s="184"/>
      <c r="V6" s="5"/>
      <c r="W6" s="6"/>
      <c r="X6" s="5"/>
      <c r="Y6" s="6"/>
      <c r="Z6" s="4"/>
      <c r="AA6" s="6"/>
      <c r="AB6" s="7"/>
      <c r="AC6" s="4"/>
    </row>
    <row r="7" spans="1:31" ht="19.5" customHeight="1">
      <c r="A7" s="277" t="s">
        <v>3</v>
      </c>
      <c r="B7" s="278" t="s">
        <v>4</v>
      </c>
      <c r="C7" s="278"/>
      <c r="D7" s="278"/>
      <c r="E7" s="278"/>
      <c r="F7" s="278"/>
      <c r="G7" s="278"/>
      <c r="H7" s="279"/>
      <c r="I7" s="282" t="s">
        <v>5</v>
      </c>
      <c r="J7" s="282" t="s">
        <v>6</v>
      </c>
      <c r="K7" s="284" t="s">
        <v>7</v>
      </c>
      <c r="L7" s="279"/>
      <c r="M7" s="284" t="s">
        <v>141</v>
      </c>
      <c r="N7" s="279"/>
      <c r="O7" s="284" t="s">
        <v>142</v>
      </c>
      <c r="P7" s="279"/>
      <c r="Q7" s="294" t="s">
        <v>8</v>
      </c>
      <c r="R7" s="295"/>
      <c r="S7" s="295"/>
      <c r="T7" s="296"/>
      <c r="U7" s="229"/>
      <c r="V7" s="284" t="s">
        <v>219</v>
      </c>
      <c r="W7" s="279"/>
      <c r="X7" s="284" t="s">
        <v>220</v>
      </c>
      <c r="Y7" s="279"/>
      <c r="Z7" s="284" t="s">
        <v>221</v>
      </c>
      <c r="AA7" s="279"/>
      <c r="AB7" s="284" t="s">
        <v>222</v>
      </c>
      <c r="AC7" s="279"/>
      <c r="AD7" s="282" t="s">
        <v>9</v>
      </c>
      <c r="AE7" s="282" t="s">
        <v>10</v>
      </c>
    </row>
    <row r="8" spans="1:31" ht="54" customHeight="1">
      <c r="A8" s="277"/>
      <c r="B8" s="280"/>
      <c r="C8" s="280"/>
      <c r="D8" s="280"/>
      <c r="E8" s="280"/>
      <c r="F8" s="280"/>
      <c r="G8" s="280"/>
      <c r="H8" s="281"/>
      <c r="I8" s="283"/>
      <c r="J8" s="283"/>
      <c r="K8" s="285"/>
      <c r="L8" s="281"/>
      <c r="M8" s="285"/>
      <c r="N8" s="281"/>
      <c r="O8" s="285"/>
      <c r="P8" s="281"/>
      <c r="Q8" s="286" t="s">
        <v>11</v>
      </c>
      <c r="R8" s="287"/>
      <c r="S8" s="292" t="s">
        <v>12</v>
      </c>
      <c r="T8" s="293"/>
      <c r="U8" s="230"/>
      <c r="V8" s="285"/>
      <c r="W8" s="281"/>
      <c r="X8" s="285"/>
      <c r="Y8" s="281"/>
      <c r="Z8" s="285"/>
      <c r="AA8" s="281"/>
      <c r="AB8" s="285"/>
      <c r="AC8" s="281"/>
      <c r="AD8" s="283"/>
      <c r="AE8" s="283"/>
    </row>
    <row r="9" spans="1:31" ht="21.75" customHeight="1">
      <c r="A9" s="299">
        <v>1</v>
      </c>
      <c r="B9" s="300">
        <v>2</v>
      </c>
      <c r="C9" s="300"/>
      <c r="D9" s="300"/>
      <c r="E9" s="300"/>
      <c r="F9" s="300"/>
      <c r="G9" s="300"/>
      <c r="H9" s="301"/>
      <c r="I9" s="290">
        <v>3</v>
      </c>
      <c r="J9" s="304">
        <v>4</v>
      </c>
      <c r="K9" s="288">
        <v>5</v>
      </c>
      <c r="L9" s="289"/>
      <c r="M9" s="288">
        <v>6</v>
      </c>
      <c r="N9" s="289"/>
      <c r="O9" s="288">
        <v>7</v>
      </c>
      <c r="P9" s="289"/>
      <c r="Q9" s="297">
        <v>8</v>
      </c>
      <c r="R9" s="298"/>
      <c r="S9" s="297">
        <v>9</v>
      </c>
      <c r="T9" s="298"/>
      <c r="U9" s="231"/>
      <c r="V9" s="306" t="s">
        <v>15</v>
      </c>
      <c r="W9" s="307"/>
      <c r="X9" s="306" t="s">
        <v>16</v>
      </c>
      <c r="Y9" s="307"/>
      <c r="Z9" s="288" t="s">
        <v>17</v>
      </c>
      <c r="AA9" s="289"/>
      <c r="AB9" s="288" t="s">
        <v>18</v>
      </c>
      <c r="AC9" s="289"/>
      <c r="AD9" s="290">
        <v>16</v>
      </c>
      <c r="AE9" s="290">
        <v>17</v>
      </c>
    </row>
    <row r="10" spans="1:31">
      <c r="A10" s="299"/>
      <c r="B10" s="302"/>
      <c r="C10" s="302"/>
      <c r="D10" s="302"/>
      <c r="E10" s="302"/>
      <c r="F10" s="302"/>
      <c r="G10" s="302"/>
      <c r="H10" s="303"/>
      <c r="I10" s="291"/>
      <c r="J10" s="305"/>
      <c r="K10" s="8" t="s">
        <v>19</v>
      </c>
      <c r="L10" s="8" t="s">
        <v>20</v>
      </c>
      <c r="M10" s="8" t="s">
        <v>19</v>
      </c>
      <c r="N10" s="8" t="s">
        <v>20</v>
      </c>
      <c r="O10" s="8" t="s">
        <v>19</v>
      </c>
      <c r="P10" s="8" t="s">
        <v>20</v>
      </c>
      <c r="Q10" s="185" t="s">
        <v>19</v>
      </c>
      <c r="R10" s="186" t="s">
        <v>20</v>
      </c>
      <c r="S10" s="186" t="s">
        <v>19</v>
      </c>
      <c r="T10" s="186" t="s">
        <v>20</v>
      </c>
      <c r="U10" s="186"/>
      <c r="V10" s="9" t="s">
        <v>19</v>
      </c>
      <c r="W10" s="8" t="s">
        <v>20</v>
      </c>
      <c r="X10" s="9" t="s">
        <v>19</v>
      </c>
      <c r="Y10" s="8" t="s">
        <v>223</v>
      </c>
      <c r="Z10" s="8" t="s">
        <v>19</v>
      </c>
      <c r="AA10" s="8" t="s">
        <v>20</v>
      </c>
      <c r="AB10" s="10" t="s">
        <v>19</v>
      </c>
      <c r="AC10" s="8" t="s">
        <v>20</v>
      </c>
      <c r="AD10" s="291"/>
      <c r="AE10" s="291"/>
    </row>
    <row r="11" spans="1:31" ht="15">
      <c r="A11" s="11"/>
      <c r="B11" s="12" t="s">
        <v>11</v>
      </c>
      <c r="C11" s="13">
        <v>1</v>
      </c>
      <c r="D11" s="13">
        <v>20</v>
      </c>
      <c r="E11" s="14"/>
      <c r="F11" s="14"/>
      <c r="G11" s="15"/>
      <c r="H11" s="15"/>
      <c r="I11" s="103" t="s">
        <v>21</v>
      </c>
      <c r="J11" s="104"/>
      <c r="K11" s="104"/>
      <c r="L11" s="104"/>
      <c r="M11" s="104"/>
      <c r="N11" s="104"/>
      <c r="O11" s="104"/>
      <c r="P11" s="104"/>
      <c r="Q11" s="187"/>
      <c r="R11" s="187"/>
      <c r="S11" s="187"/>
      <c r="T11" s="187"/>
      <c r="U11" s="187"/>
      <c r="V11" s="104"/>
      <c r="W11" s="104"/>
      <c r="X11" s="104"/>
      <c r="Y11" s="104"/>
      <c r="Z11" s="104"/>
      <c r="AA11" s="104"/>
      <c r="AB11" s="104"/>
      <c r="AC11" s="104"/>
      <c r="AD11" s="104"/>
      <c r="AE11" s="105"/>
    </row>
    <row r="12" spans="1:31" ht="83.25" customHeight="1">
      <c r="A12" s="16" t="s">
        <v>11</v>
      </c>
      <c r="B12" s="17">
        <v>1</v>
      </c>
      <c r="C12" s="18">
        <v>20</v>
      </c>
      <c r="D12" s="18">
        <v>1</v>
      </c>
      <c r="E12" s="19">
        <v>20</v>
      </c>
      <c r="F12" s="19">
        <v>12</v>
      </c>
      <c r="G12" s="19" t="s">
        <v>22</v>
      </c>
      <c r="H12" s="18"/>
      <c r="I12" s="153" t="s">
        <v>23</v>
      </c>
      <c r="J12" s="20" t="s">
        <v>24</v>
      </c>
      <c r="K12" s="21">
        <v>60</v>
      </c>
      <c r="L12" s="18">
        <f>SUM(L13:L25)</f>
        <v>3816511900</v>
      </c>
      <c r="M12" s="18">
        <v>36</v>
      </c>
      <c r="N12" s="18">
        <f>SUM(N13:N25)</f>
        <v>2361265554</v>
      </c>
      <c r="O12" s="18">
        <v>12</v>
      </c>
      <c r="P12" s="18">
        <f>SUM(P13:P25)</f>
        <v>612636550</v>
      </c>
      <c r="Q12" s="161">
        <v>3</v>
      </c>
      <c r="R12" s="188">
        <f>SUM(R13:R25)</f>
        <v>32871089</v>
      </c>
      <c r="S12" s="188">
        <v>3</v>
      </c>
      <c r="T12" s="219">
        <f>SUM(T13:T25)</f>
        <v>235453508</v>
      </c>
      <c r="U12" s="219"/>
      <c r="V12" s="21">
        <f t="shared" ref="V12:V41" si="0">Q12+S12</f>
        <v>6</v>
      </c>
      <c r="W12" s="18">
        <f>T12+R12</f>
        <v>268324597</v>
      </c>
      <c r="X12" s="154">
        <f t="shared" ref="X12:X25" si="1">V12/O12*100</f>
        <v>50</v>
      </c>
      <c r="Y12" s="144">
        <f t="shared" ref="Y12:Y25" si="2">W12/P12*100</f>
        <v>43.798333122632002</v>
      </c>
      <c r="Z12" s="18">
        <f t="shared" ref="Z12:Z25" si="3">M12+V12</f>
        <v>42</v>
      </c>
      <c r="AA12" s="18">
        <f t="shared" ref="AA12:AA25" si="4">N12+W12</f>
        <v>2629590151</v>
      </c>
      <c r="AB12" s="151">
        <f t="shared" ref="AB12:AC19" si="5">Z12/K12*100</f>
        <v>70</v>
      </c>
      <c r="AC12" s="151">
        <f t="shared" si="5"/>
        <v>68.900352465820944</v>
      </c>
      <c r="AD12" s="22" t="s">
        <v>25</v>
      </c>
      <c r="AE12" s="23"/>
    </row>
    <row r="13" spans="1:31" ht="53.25" customHeight="1">
      <c r="A13" s="24">
        <v>1</v>
      </c>
      <c r="B13" s="25">
        <v>1</v>
      </c>
      <c r="C13" s="26">
        <v>20</v>
      </c>
      <c r="D13" s="26">
        <v>1</v>
      </c>
      <c r="E13" s="27">
        <v>1</v>
      </c>
      <c r="F13" s="27">
        <v>12</v>
      </c>
      <c r="G13" s="27" t="s">
        <v>22</v>
      </c>
      <c r="H13" s="27" t="s">
        <v>22</v>
      </c>
      <c r="I13" s="28" t="s">
        <v>26</v>
      </c>
      <c r="J13" s="28" t="s">
        <v>27</v>
      </c>
      <c r="K13" s="29">
        <v>60</v>
      </c>
      <c r="L13" s="30">
        <v>216300000</v>
      </c>
      <c r="M13" s="30">
        <v>36</v>
      </c>
      <c r="N13" s="32">
        <v>143099000</v>
      </c>
      <c r="O13" s="32">
        <v>12</v>
      </c>
      <c r="P13" s="32">
        <v>18000000</v>
      </c>
      <c r="Q13" s="189">
        <v>3</v>
      </c>
      <c r="R13" s="190">
        <v>1350000</v>
      </c>
      <c r="S13" s="190">
        <v>3</v>
      </c>
      <c r="T13" s="190">
        <v>7470000</v>
      </c>
      <c r="U13" s="190"/>
      <c r="V13" s="34">
        <f t="shared" si="0"/>
        <v>6</v>
      </c>
      <c r="W13" s="30">
        <f>R13+T13</f>
        <v>8820000</v>
      </c>
      <c r="X13" s="212">
        <f t="shared" si="1"/>
        <v>50</v>
      </c>
      <c r="Y13" s="145">
        <f t="shared" si="2"/>
        <v>49</v>
      </c>
      <c r="Z13" s="48">
        <f t="shared" si="3"/>
        <v>42</v>
      </c>
      <c r="AA13" s="48">
        <f t="shared" si="4"/>
        <v>151919000</v>
      </c>
      <c r="AB13" s="152">
        <f t="shared" si="5"/>
        <v>70</v>
      </c>
      <c r="AC13" s="152">
        <f t="shared" si="5"/>
        <v>70.235321312991218</v>
      </c>
      <c r="AD13" s="36"/>
      <c r="AE13" s="36"/>
    </row>
    <row r="14" spans="1:31" ht="74.25" customHeight="1">
      <c r="A14" s="24">
        <v>2</v>
      </c>
      <c r="B14" s="25">
        <v>1</v>
      </c>
      <c r="C14" s="26">
        <v>20</v>
      </c>
      <c r="D14" s="26">
        <v>1</v>
      </c>
      <c r="E14" s="27">
        <v>20</v>
      </c>
      <c r="F14" s="27">
        <v>12</v>
      </c>
      <c r="G14" s="27" t="s">
        <v>22</v>
      </c>
      <c r="H14" s="37" t="s">
        <v>28</v>
      </c>
      <c r="I14" s="28" t="s">
        <v>29</v>
      </c>
      <c r="J14" s="28" t="s">
        <v>30</v>
      </c>
      <c r="K14" s="29">
        <v>60</v>
      </c>
      <c r="L14" s="30">
        <v>34175000</v>
      </c>
      <c r="M14" s="30">
        <v>36</v>
      </c>
      <c r="N14" s="32">
        <v>151972954</v>
      </c>
      <c r="O14" s="32">
        <v>12</v>
      </c>
      <c r="P14" s="32">
        <v>105970000</v>
      </c>
      <c r="Q14" s="189">
        <v>3</v>
      </c>
      <c r="R14" s="190">
        <v>5766089</v>
      </c>
      <c r="S14" s="190">
        <v>3</v>
      </c>
      <c r="T14" s="190">
        <v>50601008</v>
      </c>
      <c r="U14" s="190"/>
      <c r="V14" s="34">
        <f t="shared" si="0"/>
        <v>6</v>
      </c>
      <c r="W14" s="30">
        <f>R14+T14</f>
        <v>56367097</v>
      </c>
      <c r="X14" s="212">
        <f t="shared" si="1"/>
        <v>50</v>
      </c>
      <c r="Y14" s="145">
        <f t="shared" si="2"/>
        <v>53.191560819099749</v>
      </c>
      <c r="Z14" s="48">
        <f t="shared" si="3"/>
        <v>42</v>
      </c>
      <c r="AA14" s="48">
        <f t="shared" si="4"/>
        <v>208340051</v>
      </c>
      <c r="AB14" s="152">
        <f t="shared" si="5"/>
        <v>70</v>
      </c>
      <c r="AC14" s="152">
        <f t="shared" si="5"/>
        <v>609.62706949524511</v>
      </c>
      <c r="AD14" s="36"/>
      <c r="AE14" s="36"/>
    </row>
    <row r="15" spans="1:31" ht="88.5" customHeight="1">
      <c r="A15" s="24">
        <v>3</v>
      </c>
      <c r="B15" s="25">
        <v>1</v>
      </c>
      <c r="C15" s="26">
        <v>20</v>
      </c>
      <c r="D15" s="26">
        <v>1</v>
      </c>
      <c r="E15" s="27">
        <v>20</v>
      </c>
      <c r="F15" s="27">
        <v>12</v>
      </c>
      <c r="G15" s="27" t="s">
        <v>22</v>
      </c>
      <c r="H15" s="37" t="s">
        <v>31</v>
      </c>
      <c r="I15" s="28" t="s">
        <v>32</v>
      </c>
      <c r="J15" s="28" t="s">
        <v>33</v>
      </c>
      <c r="K15" s="29">
        <v>60</v>
      </c>
      <c r="L15" s="30">
        <v>314710000</v>
      </c>
      <c r="M15" s="30">
        <v>36</v>
      </c>
      <c r="N15" s="32">
        <v>166228000</v>
      </c>
      <c r="O15" s="32">
        <v>12</v>
      </c>
      <c r="P15" s="32">
        <v>57000000</v>
      </c>
      <c r="Q15" s="189">
        <v>3</v>
      </c>
      <c r="R15" s="190">
        <v>2700000</v>
      </c>
      <c r="S15" s="190">
        <v>3</v>
      </c>
      <c r="T15" s="190">
        <v>18310000</v>
      </c>
      <c r="U15" s="190"/>
      <c r="V15" s="34">
        <f t="shared" si="0"/>
        <v>6</v>
      </c>
      <c r="W15" s="30">
        <f t="shared" ref="W15:W52" si="6">R15+T15</f>
        <v>21010000</v>
      </c>
      <c r="X15" s="212">
        <f t="shared" si="1"/>
        <v>50</v>
      </c>
      <c r="Y15" s="145">
        <f t="shared" si="2"/>
        <v>36.859649122807021</v>
      </c>
      <c r="Z15" s="48">
        <f t="shared" si="3"/>
        <v>42</v>
      </c>
      <c r="AA15" s="48">
        <f t="shared" si="4"/>
        <v>187238000</v>
      </c>
      <c r="AB15" s="152">
        <f t="shared" si="5"/>
        <v>70</v>
      </c>
      <c r="AC15" s="152">
        <f t="shared" si="5"/>
        <v>59.495408471291036</v>
      </c>
      <c r="AD15" s="36"/>
      <c r="AE15" s="36"/>
    </row>
    <row r="16" spans="1:31" ht="33.75">
      <c r="A16" s="24">
        <v>4</v>
      </c>
      <c r="B16" s="25">
        <v>1</v>
      </c>
      <c r="C16" s="26">
        <v>20</v>
      </c>
      <c r="D16" s="26">
        <v>1</v>
      </c>
      <c r="E16" s="27">
        <v>20</v>
      </c>
      <c r="F16" s="27">
        <v>12</v>
      </c>
      <c r="G16" s="27" t="s">
        <v>22</v>
      </c>
      <c r="H16" s="37" t="s">
        <v>34</v>
      </c>
      <c r="I16" s="28" t="s">
        <v>35</v>
      </c>
      <c r="J16" s="28" t="s">
        <v>36</v>
      </c>
      <c r="K16" s="29">
        <v>60</v>
      </c>
      <c r="L16" s="30">
        <v>362285000</v>
      </c>
      <c r="M16" s="30">
        <v>36</v>
      </c>
      <c r="N16" s="32">
        <v>222415000</v>
      </c>
      <c r="O16" s="32">
        <v>12</v>
      </c>
      <c r="P16" s="32">
        <v>37799300</v>
      </c>
      <c r="Q16" s="189">
        <v>3</v>
      </c>
      <c r="R16" s="190">
        <v>2915000</v>
      </c>
      <c r="S16" s="190">
        <v>3</v>
      </c>
      <c r="T16" s="190">
        <v>10971000</v>
      </c>
      <c r="U16" s="190"/>
      <c r="V16" s="34">
        <f t="shared" si="0"/>
        <v>6</v>
      </c>
      <c r="W16" s="30">
        <f t="shared" si="6"/>
        <v>13886000</v>
      </c>
      <c r="X16" s="212">
        <f t="shared" si="1"/>
        <v>50</v>
      </c>
      <c r="Y16" s="145">
        <f t="shared" si="2"/>
        <v>36.736130034154073</v>
      </c>
      <c r="Z16" s="48">
        <f t="shared" si="3"/>
        <v>42</v>
      </c>
      <c r="AA16" s="48">
        <f t="shared" si="4"/>
        <v>236301000</v>
      </c>
      <c r="AB16" s="152">
        <f t="shared" si="5"/>
        <v>70</v>
      </c>
      <c r="AC16" s="152">
        <f t="shared" si="5"/>
        <v>65.225168030694064</v>
      </c>
      <c r="AD16" s="36"/>
      <c r="AE16" s="36"/>
    </row>
    <row r="17" spans="1:31" ht="22.5">
      <c r="A17" s="24">
        <v>5</v>
      </c>
      <c r="B17" s="25">
        <v>1</v>
      </c>
      <c r="C17" s="26">
        <v>20</v>
      </c>
      <c r="D17" s="26">
        <v>1</v>
      </c>
      <c r="E17" s="27">
        <v>20</v>
      </c>
      <c r="F17" s="27">
        <v>12</v>
      </c>
      <c r="G17" s="27" t="s">
        <v>22</v>
      </c>
      <c r="H17" s="37">
        <v>10</v>
      </c>
      <c r="I17" s="38" t="s">
        <v>37</v>
      </c>
      <c r="J17" s="28" t="s">
        <v>38</v>
      </c>
      <c r="K17" s="29">
        <v>60</v>
      </c>
      <c r="L17" s="30">
        <v>360860000</v>
      </c>
      <c r="M17" s="30">
        <v>36</v>
      </c>
      <c r="N17" s="32">
        <v>245280000</v>
      </c>
      <c r="O17" s="32">
        <v>12</v>
      </c>
      <c r="P17" s="32">
        <v>24190000</v>
      </c>
      <c r="Q17" s="189">
        <v>3</v>
      </c>
      <c r="R17" s="190">
        <v>1900000</v>
      </c>
      <c r="S17" s="190">
        <v>3</v>
      </c>
      <c r="T17" s="190">
        <v>9229500</v>
      </c>
      <c r="U17" s="190"/>
      <c r="V17" s="34">
        <f t="shared" si="0"/>
        <v>6</v>
      </c>
      <c r="W17" s="30">
        <f t="shared" si="6"/>
        <v>11129500</v>
      </c>
      <c r="X17" s="212">
        <f t="shared" si="1"/>
        <v>50</v>
      </c>
      <c r="Y17" s="145">
        <f t="shared" si="2"/>
        <v>46.008681273253409</v>
      </c>
      <c r="Z17" s="48">
        <f t="shared" si="3"/>
        <v>42</v>
      </c>
      <c r="AA17" s="48">
        <f t="shared" si="4"/>
        <v>256409500</v>
      </c>
      <c r="AB17" s="152">
        <f t="shared" si="5"/>
        <v>70</v>
      </c>
      <c r="AC17" s="152">
        <f t="shared" si="5"/>
        <v>71.055118328437615</v>
      </c>
      <c r="AD17" s="36"/>
      <c r="AE17" s="36"/>
    </row>
    <row r="18" spans="1:31" ht="46.5" customHeight="1">
      <c r="A18" s="24">
        <v>6</v>
      </c>
      <c r="B18" s="25">
        <v>1</v>
      </c>
      <c r="C18" s="26">
        <v>20</v>
      </c>
      <c r="D18" s="26">
        <v>1</v>
      </c>
      <c r="E18" s="27">
        <v>20</v>
      </c>
      <c r="F18" s="27">
        <v>12</v>
      </c>
      <c r="G18" s="27" t="s">
        <v>22</v>
      </c>
      <c r="H18" s="37">
        <v>11</v>
      </c>
      <c r="I18" s="28" t="s">
        <v>39</v>
      </c>
      <c r="J18" s="28" t="s">
        <v>40</v>
      </c>
      <c r="K18" s="29">
        <v>60</v>
      </c>
      <c r="L18" s="30">
        <v>389550000</v>
      </c>
      <c r="M18" s="30">
        <v>36</v>
      </c>
      <c r="N18" s="32">
        <v>215354000</v>
      </c>
      <c r="O18" s="32">
        <v>12</v>
      </c>
      <c r="P18" s="32">
        <v>23270000</v>
      </c>
      <c r="Q18" s="189">
        <v>3</v>
      </c>
      <c r="R18" s="190">
        <v>2045000</v>
      </c>
      <c r="S18" s="190">
        <v>3</v>
      </c>
      <c r="T18" s="190">
        <v>9660000</v>
      </c>
      <c r="U18" s="190"/>
      <c r="V18" s="34">
        <f t="shared" si="0"/>
        <v>6</v>
      </c>
      <c r="W18" s="30">
        <f t="shared" si="6"/>
        <v>11705000</v>
      </c>
      <c r="X18" s="212">
        <f t="shared" si="1"/>
        <v>50</v>
      </c>
      <c r="Y18" s="145">
        <f t="shared" si="2"/>
        <v>50.300816501933824</v>
      </c>
      <c r="Z18" s="48">
        <f t="shared" si="3"/>
        <v>42</v>
      </c>
      <c r="AA18" s="48">
        <f t="shared" si="4"/>
        <v>227059000</v>
      </c>
      <c r="AB18" s="152">
        <f t="shared" si="5"/>
        <v>70</v>
      </c>
      <c r="AC18" s="152">
        <f t="shared" si="5"/>
        <v>58.287511230907462</v>
      </c>
      <c r="AD18" s="36"/>
      <c r="AE18" s="36"/>
    </row>
    <row r="19" spans="1:31" ht="72.75" customHeight="1">
      <c r="A19" s="24">
        <v>7</v>
      </c>
      <c r="B19" s="25">
        <v>1</v>
      </c>
      <c r="C19" s="26">
        <v>20</v>
      </c>
      <c r="D19" s="26">
        <v>1</v>
      </c>
      <c r="E19" s="27">
        <v>20</v>
      </c>
      <c r="F19" s="27">
        <v>12</v>
      </c>
      <c r="G19" s="27" t="s">
        <v>22</v>
      </c>
      <c r="H19" s="37">
        <v>12</v>
      </c>
      <c r="I19" s="28" t="s">
        <v>41</v>
      </c>
      <c r="J19" s="28" t="s">
        <v>42</v>
      </c>
      <c r="K19" s="29">
        <v>60</v>
      </c>
      <c r="L19" s="30">
        <v>264106500</v>
      </c>
      <c r="M19" s="30">
        <v>36</v>
      </c>
      <c r="N19" s="32">
        <v>145800000</v>
      </c>
      <c r="O19" s="32">
        <v>12</v>
      </c>
      <c r="P19" s="32">
        <v>19176648</v>
      </c>
      <c r="Q19" s="189">
        <v>3</v>
      </c>
      <c r="R19" s="190">
        <v>1410000</v>
      </c>
      <c r="S19" s="190">
        <v>3</v>
      </c>
      <c r="T19" s="190">
        <v>6092000</v>
      </c>
      <c r="U19" s="190"/>
      <c r="V19" s="34">
        <f t="shared" si="0"/>
        <v>6</v>
      </c>
      <c r="W19" s="30">
        <f t="shared" si="6"/>
        <v>7502000</v>
      </c>
      <c r="X19" s="212">
        <f t="shared" si="1"/>
        <v>50</v>
      </c>
      <c r="Y19" s="145">
        <f t="shared" si="2"/>
        <v>39.120496971107777</v>
      </c>
      <c r="Z19" s="48">
        <f t="shared" si="3"/>
        <v>42</v>
      </c>
      <c r="AA19" s="48">
        <f t="shared" si="4"/>
        <v>153302000</v>
      </c>
      <c r="AB19" s="152">
        <f t="shared" si="5"/>
        <v>70</v>
      </c>
      <c r="AC19" s="152">
        <f t="shared" si="5"/>
        <v>58.045523302152738</v>
      </c>
      <c r="AD19" s="36"/>
      <c r="AE19" s="36"/>
    </row>
    <row r="20" spans="1:31" ht="47.25" customHeight="1">
      <c r="A20" s="24"/>
      <c r="B20" s="25">
        <v>1</v>
      </c>
      <c r="C20" s="26">
        <v>20</v>
      </c>
      <c r="D20" s="26">
        <v>1</v>
      </c>
      <c r="E20" s="27">
        <v>20</v>
      </c>
      <c r="F20" s="27">
        <v>12</v>
      </c>
      <c r="G20" s="27" t="s">
        <v>22</v>
      </c>
      <c r="H20" s="37">
        <v>14</v>
      </c>
      <c r="I20" s="28" t="s">
        <v>43</v>
      </c>
      <c r="J20" s="28" t="s">
        <v>44</v>
      </c>
      <c r="K20" s="29"/>
      <c r="L20" s="30"/>
      <c r="M20" s="29">
        <v>12</v>
      </c>
      <c r="N20" s="32">
        <v>15000000</v>
      </c>
      <c r="O20" s="32">
        <v>12</v>
      </c>
      <c r="P20" s="32">
        <v>9794200</v>
      </c>
      <c r="Q20" s="189">
        <v>3</v>
      </c>
      <c r="R20" s="190">
        <v>800000</v>
      </c>
      <c r="S20" s="190">
        <v>3</v>
      </c>
      <c r="T20" s="190">
        <v>5750000</v>
      </c>
      <c r="U20" s="190"/>
      <c r="V20" s="34">
        <f t="shared" si="0"/>
        <v>6</v>
      </c>
      <c r="W20" s="30">
        <f t="shared" si="6"/>
        <v>6550000</v>
      </c>
      <c r="X20" s="212">
        <f t="shared" si="1"/>
        <v>50</v>
      </c>
      <c r="Y20" s="145">
        <f t="shared" si="2"/>
        <v>66.876314553511264</v>
      </c>
      <c r="Z20" s="48">
        <f t="shared" si="3"/>
        <v>18</v>
      </c>
      <c r="AA20" s="48">
        <f t="shared" si="4"/>
        <v>21550000</v>
      </c>
      <c r="AB20" s="152">
        <v>0</v>
      </c>
      <c r="AC20" s="152">
        <v>0</v>
      </c>
      <c r="AD20" s="36"/>
      <c r="AE20" s="36"/>
    </row>
    <row r="21" spans="1:31" ht="74.25" customHeight="1">
      <c r="A21" s="24">
        <v>8</v>
      </c>
      <c r="B21" s="25">
        <v>1</v>
      </c>
      <c r="C21" s="26">
        <v>20</v>
      </c>
      <c r="D21" s="26">
        <v>1</v>
      </c>
      <c r="E21" s="27">
        <v>20</v>
      </c>
      <c r="F21" s="27">
        <v>12</v>
      </c>
      <c r="G21" s="27" t="s">
        <v>22</v>
      </c>
      <c r="H21" s="37">
        <v>15</v>
      </c>
      <c r="I21" s="28" t="s">
        <v>45</v>
      </c>
      <c r="J21" s="28" t="s">
        <v>46</v>
      </c>
      <c r="K21" s="29">
        <v>60</v>
      </c>
      <c r="L21" s="30">
        <v>192400000</v>
      </c>
      <c r="M21" s="30">
        <v>24</v>
      </c>
      <c r="N21" s="32">
        <v>99140000</v>
      </c>
      <c r="O21" s="32">
        <v>12</v>
      </c>
      <c r="P21" s="32">
        <v>49236000</v>
      </c>
      <c r="Q21" s="189">
        <v>3</v>
      </c>
      <c r="R21" s="190">
        <v>2816000</v>
      </c>
      <c r="S21" s="190">
        <v>3</v>
      </c>
      <c r="T21" s="190">
        <v>20250000</v>
      </c>
      <c r="U21" s="190"/>
      <c r="V21" s="34">
        <f t="shared" si="0"/>
        <v>6</v>
      </c>
      <c r="W21" s="30">
        <f t="shared" si="6"/>
        <v>23066000</v>
      </c>
      <c r="X21" s="212">
        <f t="shared" si="1"/>
        <v>50</v>
      </c>
      <c r="Y21" s="145">
        <f t="shared" si="2"/>
        <v>46.847834917540013</v>
      </c>
      <c r="Z21" s="48">
        <f t="shared" si="3"/>
        <v>30</v>
      </c>
      <c r="AA21" s="48">
        <f t="shared" si="4"/>
        <v>122206000</v>
      </c>
      <c r="AB21" s="152">
        <f t="shared" ref="AB21:AB33" si="7">Z21/K21*100</f>
        <v>50</v>
      </c>
      <c r="AC21" s="152">
        <f t="shared" ref="AC21:AC33" si="8">AA21/L21*100</f>
        <v>63.516632016632016</v>
      </c>
      <c r="AD21" s="36"/>
      <c r="AE21" s="36"/>
    </row>
    <row r="22" spans="1:31" ht="46.5" customHeight="1">
      <c r="A22" s="24">
        <v>9</v>
      </c>
      <c r="B22" s="25">
        <v>1</v>
      </c>
      <c r="C22" s="26">
        <v>20</v>
      </c>
      <c r="D22" s="26">
        <v>1</v>
      </c>
      <c r="E22" s="27">
        <v>20</v>
      </c>
      <c r="F22" s="27">
        <v>12</v>
      </c>
      <c r="G22" s="27" t="s">
        <v>22</v>
      </c>
      <c r="H22" s="37">
        <v>17</v>
      </c>
      <c r="I22" s="28" t="s">
        <v>47</v>
      </c>
      <c r="J22" s="28" t="s">
        <v>48</v>
      </c>
      <c r="K22" s="29">
        <v>60</v>
      </c>
      <c r="L22" s="30">
        <v>788620000</v>
      </c>
      <c r="M22" s="30">
        <v>34</v>
      </c>
      <c r="N22" s="32">
        <v>441404000</v>
      </c>
      <c r="O22" s="32">
        <v>12</v>
      </c>
      <c r="P22" s="32">
        <v>24220000</v>
      </c>
      <c r="Q22" s="189">
        <v>3</v>
      </c>
      <c r="R22" s="190">
        <v>2700000</v>
      </c>
      <c r="S22" s="190">
        <v>3</v>
      </c>
      <c r="T22" s="190">
        <v>7540000</v>
      </c>
      <c r="U22" s="190"/>
      <c r="V22" s="34">
        <f t="shared" si="0"/>
        <v>6</v>
      </c>
      <c r="W22" s="30">
        <f t="shared" si="6"/>
        <v>10240000</v>
      </c>
      <c r="X22" s="212">
        <f t="shared" si="1"/>
        <v>50</v>
      </c>
      <c r="Y22" s="145">
        <f t="shared" si="2"/>
        <v>42.279108175061928</v>
      </c>
      <c r="Z22" s="48">
        <f t="shared" si="3"/>
        <v>40</v>
      </c>
      <c r="AA22" s="48">
        <f t="shared" si="4"/>
        <v>451644000</v>
      </c>
      <c r="AB22" s="152">
        <f t="shared" si="7"/>
        <v>66.666666666666657</v>
      </c>
      <c r="AC22" s="152">
        <f t="shared" si="8"/>
        <v>57.270168141817358</v>
      </c>
      <c r="AD22" s="36"/>
      <c r="AE22" s="36"/>
    </row>
    <row r="23" spans="1:31" ht="54" customHeight="1">
      <c r="A23" s="24">
        <v>10</v>
      </c>
      <c r="B23" s="25">
        <v>1</v>
      </c>
      <c r="C23" s="26">
        <v>20</v>
      </c>
      <c r="D23" s="26">
        <v>1</v>
      </c>
      <c r="E23" s="27">
        <v>20</v>
      </c>
      <c r="F23" s="27">
        <v>12</v>
      </c>
      <c r="G23" s="27" t="s">
        <v>22</v>
      </c>
      <c r="H23" s="37">
        <v>18</v>
      </c>
      <c r="I23" s="28" t="s">
        <v>49</v>
      </c>
      <c r="J23" s="28" t="s">
        <v>50</v>
      </c>
      <c r="K23" s="29">
        <v>60</v>
      </c>
      <c r="L23" s="30">
        <v>295296400</v>
      </c>
      <c r="M23" s="30">
        <v>36</v>
      </c>
      <c r="N23" s="32">
        <v>237877000</v>
      </c>
      <c r="O23" s="32">
        <v>12</v>
      </c>
      <c r="P23" s="32">
        <v>140620402</v>
      </c>
      <c r="Q23" s="189">
        <v>3</v>
      </c>
      <c r="R23" s="169">
        <v>4649000</v>
      </c>
      <c r="S23" s="169">
        <v>3</v>
      </c>
      <c r="T23" s="169">
        <v>65100000</v>
      </c>
      <c r="U23" s="169"/>
      <c r="V23" s="34">
        <f t="shared" si="0"/>
        <v>6</v>
      </c>
      <c r="W23" s="30">
        <f t="shared" si="6"/>
        <v>69749000</v>
      </c>
      <c r="X23" s="212">
        <f t="shared" si="1"/>
        <v>50</v>
      </c>
      <c r="Y23" s="145">
        <f t="shared" si="2"/>
        <v>49.600910684354318</v>
      </c>
      <c r="Z23" s="48">
        <f t="shared" si="3"/>
        <v>42</v>
      </c>
      <c r="AA23" s="48">
        <f t="shared" si="4"/>
        <v>307626000</v>
      </c>
      <c r="AB23" s="152">
        <f t="shared" si="7"/>
        <v>70</v>
      </c>
      <c r="AC23" s="152">
        <f t="shared" si="8"/>
        <v>104.17533027832376</v>
      </c>
      <c r="AD23" s="36"/>
      <c r="AE23" s="36"/>
    </row>
    <row r="24" spans="1:31" ht="50.25" customHeight="1">
      <c r="A24" s="24">
        <v>12</v>
      </c>
      <c r="B24" s="25">
        <v>1</v>
      </c>
      <c r="C24" s="26">
        <v>20</v>
      </c>
      <c r="D24" s="26">
        <v>1</v>
      </c>
      <c r="E24" s="27">
        <v>20</v>
      </c>
      <c r="F24" s="27">
        <v>12</v>
      </c>
      <c r="G24" s="27" t="s">
        <v>22</v>
      </c>
      <c r="H24" s="37">
        <v>19</v>
      </c>
      <c r="I24" s="39" t="s">
        <v>53</v>
      </c>
      <c r="J24" s="28" t="s">
        <v>54</v>
      </c>
      <c r="K24" s="29">
        <v>60</v>
      </c>
      <c r="L24" s="30">
        <v>305139000</v>
      </c>
      <c r="M24" s="30">
        <v>24</v>
      </c>
      <c r="N24" s="32">
        <v>88740000</v>
      </c>
      <c r="O24" s="32">
        <v>12</v>
      </c>
      <c r="P24" s="32">
        <v>68500000</v>
      </c>
      <c r="Q24" s="189">
        <v>3</v>
      </c>
      <c r="R24" s="190">
        <v>2720000</v>
      </c>
      <c r="S24" s="190">
        <v>3</v>
      </c>
      <c r="T24" s="190">
        <v>14040000</v>
      </c>
      <c r="U24" s="190"/>
      <c r="V24" s="34">
        <f t="shared" si="0"/>
        <v>6</v>
      </c>
      <c r="W24" s="30">
        <f t="shared" si="6"/>
        <v>16760000</v>
      </c>
      <c r="X24" s="212">
        <f t="shared" si="1"/>
        <v>50</v>
      </c>
      <c r="Y24" s="145">
        <f t="shared" si="2"/>
        <v>24.467153284671532</v>
      </c>
      <c r="Z24" s="48">
        <f t="shared" si="3"/>
        <v>30</v>
      </c>
      <c r="AA24" s="48">
        <f t="shared" si="4"/>
        <v>105500000</v>
      </c>
      <c r="AB24" s="152">
        <f t="shared" si="7"/>
        <v>50</v>
      </c>
      <c r="AC24" s="152">
        <f t="shared" si="8"/>
        <v>34.574407073497653</v>
      </c>
      <c r="AD24" s="36"/>
      <c r="AE24" s="36"/>
    </row>
    <row r="25" spans="1:31" ht="51" customHeight="1">
      <c r="A25" s="24">
        <v>11</v>
      </c>
      <c r="B25" s="25">
        <v>1</v>
      </c>
      <c r="C25" s="26">
        <v>20</v>
      </c>
      <c r="D25" s="26">
        <v>1</v>
      </c>
      <c r="E25" s="27">
        <v>20</v>
      </c>
      <c r="F25" s="27">
        <v>12</v>
      </c>
      <c r="G25" s="27" t="s">
        <v>22</v>
      </c>
      <c r="H25" s="37">
        <v>20</v>
      </c>
      <c r="I25" s="28" t="s">
        <v>51</v>
      </c>
      <c r="J25" s="28" t="s">
        <v>52</v>
      </c>
      <c r="K25" s="29">
        <v>60</v>
      </c>
      <c r="L25" s="30">
        <v>293070000</v>
      </c>
      <c r="M25" s="30">
        <v>36</v>
      </c>
      <c r="N25" s="32">
        <v>188955600</v>
      </c>
      <c r="O25" s="32">
        <v>12</v>
      </c>
      <c r="P25" s="32">
        <v>34860000</v>
      </c>
      <c r="Q25" s="189">
        <v>3</v>
      </c>
      <c r="R25" s="190">
        <v>1100000</v>
      </c>
      <c r="S25" s="190">
        <v>3</v>
      </c>
      <c r="T25" s="190">
        <v>10440000</v>
      </c>
      <c r="U25" s="190"/>
      <c r="V25" s="34">
        <f t="shared" si="0"/>
        <v>6</v>
      </c>
      <c r="W25" s="30">
        <f t="shared" si="6"/>
        <v>11540000</v>
      </c>
      <c r="X25" s="212">
        <f t="shared" si="1"/>
        <v>50</v>
      </c>
      <c r="Y25" s="145">
        <f t="shared" si="2"/>
        <v>33.103843947217442</v>
      </c>
      <c r="Z25" s="48">
        <f t="shared" si="3"/>
        <v>42</v>
      </c>
      <c r="AA25" s="48">
        <f t="shared" si="4"/>
        <v>200495600</v>
      </c>
      <c r="AB25" s="152">
        <f t="shared" si="7"/>
        <v>70</v>
      </c>
      <c r="AC25" s="152">
        <f t="shared" si="8"/>
        <v>68.412188214419771</v>
      </c>
      <c r="AD25" s="36"/>
      <c r="AE25" s="36"/>
    </row>
    <row r="26" spans="1:31" ht="74.25" customHeight="1">
      <c r="A26" s="16" t="s">
        <v>12</v>
      </c>
      <c r="B26" s="17">
        <v>1</v>
      </c>
      <c r="C26" s="18">
        <v>20</v>
      </c>
      <c r="D26" s="18">
        <v>1</v>
      </c>
      <c r="E26" s="19">
        <v>20</v>
      </c>
      <c r="F26" s="19">
        <v>12</v>
      </c>
      <c r="G26" s="19" t="s">
        <v>28</v>
      </c>
      <c r="H26" s="18"/>
      <c r="I26" s="157" t="s">
        <v>57</v>
      </c>
      <c r="J26" s="20" t="s">
        <v>58</v>
      </c>
      <c r="K26" s="42">
        <f>SUM(K27:K33)</f>
        <v>522</v>
      </c>
      <c r="L26" s="18">
        <f t="shared" ref="L26:P26" si="9">SUM(L27:L33)</f>
        <v>8472969409</v>
      </c>
      <c r="M26" s="42">
        <f>SUM(M27,M28,M29,M30,M33)</f>
        <v>125</v>
      </c>
      <c r="N26" s="18">
        <f t="shared" si="9"/>
        <v>2301065500</v>
      </c>
      <c r="O26" s="42">
        <v>32</v>
      </c>
      <c r="P26" s="18">
        <f t="shared" si="9"/>
        <v>716922000</v>
      </c>
      <c r="Q26" s="42">
        <f>Q27+Q28+Q29+Q30+Q31+Q32+Q33</f>
        <v>3</v>
      </c>
      <c r="R26" s="188">
        <f>SUM(R28:R33)</f>
        <v>5000000</v>
      </c>
      <c r="S26" s="188">
        <f>S27+S28+S29+S30+S31+S32+S33</f>
        <v>4</v>
      </c>
      <c r="T26" s="219">
        <f>SUM(T27:T33)</f>
        <v>573057000</v>
      </c>
      <c r="U26" s="219"/>
      <c r="V26" s="21">
        <f t="shared" si="0"/>
        <v>7</v>
      </c>
      <c r="W26" s="18">
        <f>T26+R26</f>
        <v>578057000</v>
      </c>
      <c r="X26" s="154">
        <f t="shared" ref="X26:X38" si="10">V26/O26*100</f>
        <v>21.875</v>
      </c>
      <c r="Y26" s="155">
        <f t="shared" ref="Y26:Y38" si="11">W26/P26*100</f>
        <v>80.630389358953963</v>
      </c>
      <c r="Z26" s="18">
        <f t="shared" ref="Z26:Z39" si="12">M26+V26</f>
        <v>132</v>
      </c>
      <c r="AA26" s="18">
        <f t="shared" ref="AA26:AA39" si="13">N26+W26</f>
        <v>2879122500</v>
      </c>
      <c r="AB26" s="151">
        <f t="shared" si="7"/>
        <v>25.287356321839084</v>
      </c>
      <c r="AC26" s="151">
        <f t="shared" si="8"/>
        <v>33.980088455669296</v>
      </c>
      <c r="AD26" s="23"/>
      <c r="AE26" s="23"/>
    </row>
    <row r="27" spans="1:31" ht="45">
      <c r="A27" s="24">
        <v>13</v>
      </c>
      <c r="B27" s="25">
        <v>1</v>
      </c>
      <c r="C27" s="26">
        <v>20</v>
      </c>
      <c r="D27" s="26">
        <v>1</v>
      </c>
      <c r="E27" s="27">
        <v>20</v>
      </c>
      <c r="F27" s="27">
        <v>12</v>
      </c>
      <c r="G27" s="27" t="s">
        <v>28</v>
      </c>
      <c r="H27" s="27" t="s">
        <v>59</v>
      </c>
      <c r="I27" s="43" t="s">
        <v>60</v>
      </c>
      <c r="J27" s="28" t="s">
        <v>61</v>
      </c>
      <c r="K27" s="44">
        <v>9</v>
      </c>
      <c r="L27" s="31">
        <v>1115094000</v>
      </c>
      <c r="M27" s="44">
        <v>4</v>
      </c>
      <c r="N27" s="44">
        <v>451282000</v>
      </c>
      <c r="O27" s="44">
        <v>2</v>
      </c>
      <c r="P27" s="44">
        <v>39370000</v>
      </c>
      <c r="Q27" s="191">
        <v>0</v>
      </c>
      <c r="R27" s="191">
        <v>0</v>
      </c>
      <c r="S27" s="191"/>
      <c r="T27" s="191"/>
      <c r="U27" s="191"/>
      <c r="V27" s="34">
        <f t="shared" si="0"/>
        <v>0</v>
      </c>
      <c r="W27" s="30">
        <f t="shared" si="6"/>
        <v>0</v>
      </c>
      <c r="X27" s="212">
        <f t="shared" si="10"/>
        <v>0</v>
      </c>
      <c r="Y27" s="156">
        <f t="shared" si="11"/>
        <v>0</v>
      </c>
      <c r="Z27" s="48">
        <f t="shared" si="12"/>
        <v>4</v>
      </c>
      <c r="AA27" s="48">
        <f t="shared" si="13"/>
        <v>451282000</v>
      </c>
      <c r="AB27" s="152">
        <f t="shared" si="7"/>
        <v>44.444444444444443</v>
      </c>
      <c r="AC27" s="152">
        <f t="shared" si="8"/>
        <v>40.470310126321188</v>
      </c>
      <c r="AD27" s="45"/>
      <c r="AE27" s="45"/>
    </row>
    <row r="28" spans="1:31" ht="48" customHeight="1">
      <c r="A28" s="24">
        <v>14</v>
      </c>
      <c r="B28" s="25">
        <v>1</v>
      </c>
      <c r="C28" s="26">
        <v>20</v>
      </c>
      <c r="D28" s="26">
        <v>1</v>
      </c>
      <c r="E28" s="27">
        <v>20</v>
      </c>
      <c r="F28" s="27">
        <v>12</v>
      </c>
      <c r="G28" s="27" t="s">
        <v>28</v>
      </c>
      <c r="H28" s="27" t="s">
        <v>62</v>
      </c>
      <c r="I28" s="43" t="s">
        <v>63</v>
      </c>
      <c r="J28" s="46" t="s">
        <v>64</v>
      </c>
      <c r="K28" s="47">
        <v>170</v>
      </c>
      <c r="L28" s="31">
        <v>969240000</v>
      </c>
      <c r="M28" s="34">
        <v>92</v>
      </c>
      <c r="N28" s="47">
        <v>246320000</v>
      </c>
      <c r="O28" s="47">
        <v>1</v>
      </c>
      <c r="P28" s="47">
        <v>103460000</v>
      </c>
      <c r="Q28" s="192">
        <v>0</v>
      </c>
      <c r="R28" s="191">
        <v>0</v>
      </c>
      <c r="S28" s="191"/>
      <c r="T28" s="191">
        <v>101820000</v>
      </c>
      <c r="U28" s="191"/>
      <c r="V28" s="34">
        <f t="shared" si="0"/>
        <v>0</v>
      </c>
      <c r="W28" s="30">
        <f t="shared" si="6"/>
        <v>101820000</v>
      </c>
      <c r="X28" s="212">
        <f t="shared" si="10"/>
        <v>0</v>
      </c>
      <c r="Y28" s="156">
        <f t="shared" si="11"/>
        <v>98.414846317417357</v>
      </c>
      <c r="Z28" s="48">
        <f t="shared" si="12"/>
        <v>92</v>
      </c>
      <c r="AA28" s="48">
        <f t="shared" si="13"/>
        <v>348140000</v>
      </c>
      <c r="AB28" s="152">
        <f t="shared" si="7"/>
        <v>54.117647058823529</v>
      </c>
      <c r="AC28" s="152">
        <f t="shared" si="8"/>
        <v>35.91886426478478</v>
      </c>
      <c r="AD28" s="49"/>
      <c r="AE28" s="50"/>
    </row>
    <row r="29" spans="1:31" ht="33.75">
      <c r="A29" s="24">
        <v>15</v>
      </c>
      <c r="B29" s="25">
        <v>1</v>
      </c>
      <c r="C29" s="26">
        <v>20</v>
      </c>
      <c r="D29" s="26">
        <v>1</v>
      </c>
      <c r="E29" s="27">
        <v>20</v>
      </c>
      <c r="F29" s="27">
        <v>12</v>
      </c>
      <c r="G29" s="27" t="s">
        <v>28</v>
      </c>
      <c r="H29" s="27" t="s">
        <v>65</v>
      </c>
      <c r="I29" s="43" t="s">
        <v>66</v>
      </c>
      <c r="J29" s="46" t="s">
        <v>67</v>
      </c>
      <c r="K29" s="47">
        <v>108</v>
      </c>
      <c r="L29" s="31">
        <v>1776360000</v>
      </c>
      <c r="M29" s="34">
        <v>13</v>
      </c>
      <c r="N29" s="47">
        <v>564155000</v>
      </c>
      <c r="O29" s="47">
        <v>2</v>
      </c>
      <c r="P29" s="47">
        <v>100260000</v>
      </c>
      <c r="Q29" s="192">
        <v>0</v>
      </c>
      <c r="R29" s="191">
        <v>0</v>
      </c>
      <c r="S29" s="191"/>
      <c r="T29" s="191">
        <v>98860000</v>
      </c>
      <c r="U29" s="191"/>
      <c r="V29" s="34">
        <f t="shared" si="0"/>
        <v>0</v>
      </c>
      <c r="W29" s="30">
        <f t="shared" si="6"/>
        <v>98860000</v>
      </c>
      <c r="X29" s="212">
        <f t="shared" si="10"/>
        <v>0</v>
      </c>
      <c r="Y29" s="156">
        <f t="shared" si="11"/>
        <v>98.603630560542584</v>
      </c>
      <c r="Z29" s="48">
        <f t="shared" si="12"/>
        <v>13</v>
      </c>
      <c r="AA29" s="48">
        <f t="shared" si="13"/>
        <v>663015000</v>
      </c>
      <c r="AB29" s="152">
        <f t="shared" si="7"/>
        <v>12.037037037037036</v>
      </c>
      <c r="AC29" s="152">
        <f t="shared" si="8"/>
        <v>37.324359927041819</v>
      </c>
      <c r="AD29" s="49"/>
      <c r="AE29" s="50"/>
    </row>
    <row r="30" spans="1:31" ht="35.25" customHeight="1">
      <c r="A30" s="24">
        <v>16</v>
      </c>
      <c r="B30" s="25">
        <v>1</v>
      </c>
      <c r="C30" s="26">
        <v>20</v>
      </c>
      <c r="D30" s="26">
        <v>1</v>
      </c>
      <c r="E30" s="27">
        <v>20</v>
      </c>
      <c r="F30" s="27">
        <v>12</v>
      </c>
      <c r="G30" s="27" t="s">
        <v>28</v>
      </c>
      <c r="H30" s="26">
        <v>10</v>
      </c>
      <c r="I30" s="43" t="s">
        <v>68</v>
      </c>
      <c r="J30" s="28" t="s">
        <v>69</v>
      </c>
      <c r="K30" s="30">
        <v>99</v>
      </c>
      <c r="L30" s="31">
        <v>1155892409</v>
      </c>
      <c r="M30" s="34">
        <v>13</v>
      </c>
      <c r="N30" s="47">
        <v>347485500</v>
      </c>
      <c r="O30" s="47">
        <v>2</v>
      </c>
      <c r="P30" s="47">
        <v>39940000</v>
      </c>
      <c r="Q30" s="192">
        <v>0</v>
      </c>
      <c r="R30" s="191">
        <v>0</v>
      </c>
      <c r="S30" s="191"/>
      <c r="T30" s="191">
        <v>39040000</v>
      </c>
      <c r="U30" s="191"/>
      <c r="V30" s="34">
        <f t="shared" si="0"/>
        <v>0</v>
      </c>
      <c r="W30" s="30">
        <f t="shared" si="6"/>
        <v>39040000</v>
      </c>
      <c r="X30" s="212">
        <f t="shared" si="10"/>
        <v>0</v>
      </c>
      <c r="Y30" s="156">
        <f t="shared" si="11"/>
        <v>97.746619929894834</v>
      </c>
      <c r="Z30" s="48">
        <f t="shared" si="12"/>
        <v>13</v>
      </c>
      <c r="AA30" s="48">
        <f t="shared" si="13"/>
        <v>386525500</v>
      </c>
      <c r="AB30" s="152">
        <f t="shared" si="7"/>
        <v>13.131313131313133</v>
      </c>
      <c r="AC30" s="152">
        <f t="shared" si="8"/>
        <v>33.439574219056922</v>
      </c>
      <c r="AD30" s="36"/>
      <c r="AE30" s="29"/>
    </row>
    <row r="31" spans="1:31" ht="60.75" customHeight="1">
      <c r="A31" s="24">
        <v>17</v>
      </c>
      <c r="B31" s="25">
        <v>1</v>
      </c>
      <c r="C31" s="26">
        <v>20</v>
      </c>
      <c r="D31" s="26">
        <v>1</v>
      </c>
      <c r="E31" s="27">
        <v>20</v>
      </c>
      <c r="F31" s="27">
        <v>12</v>
      </c>
      <c r="G31" s="27" t="s">
        <v>28</v>
      </c>
      <c r="H31" s="26">
        <v>22</v>
      </c>
      <c r="I31" s="28" t="s">
        <v>70</v>
      </c>
      <c r="J31" s="28" t="s">
        <v>71</v>
      </c>
      <c r="K31" s="30">
        <v>60</v>
      </c>
      <c r="L31" s="31">
        <v>652863000</v>
      </c>
      <c r="M31" s="29">
        <v>24</v>
      </c>
      <c r="N31" s="30">
        <v>113652000</v>
      </c>
      <c r="O31" s="30">
        <v>12</v>
      </c>
      <c r="P31" s="30">
        <v>65140000</v>
      </c>
      <c r="Q31" s="189"/>
      <c r="R31" s="190"/>
      <c r="S31" s="190"/>
      <c r="T31" s="190">
        <v>25628000</v>
      </c>
      <c r="U31" s="190"/>
      <c r="V31" s="34">
        <f t="shared" si="0"/>
        <v>0</v>
      </c>
      <c r="W31" s="30">
        <f t="shared" si="6"/>
        <v>25628000</v>
      </c>
      <c r="X31" s="212">
        <f t="shared" si="10"/>
        <v>0</v>
      </c>
      <c r="Y31" s="156">
        <f t="shared" si="11"/>
        <v>39.342953638317468</v>
      </c>
      <c r="Z31" s="48">
        <f t="shared" si="12"/>
        <v>24</v>
      </c>
      <c r="AA31" s="48">
        <f t="shared" si="13"/>
        <v>139280000</v>
      </c>
      <c r="AB31" s="152">
        <f t="shared" si="7"/>
        <v>40</v>
      </c>
      <c r="AC31" s="152">
        <f t="shared" si="8"/>
        <v>21.333725452353711</v>
      </c>
      <c r="AD31" s="36"/>
      <c r="AE31" s="36"/>
    </row>
    <row r="32" spans="1:31" ht="73.5" customHeight="1">
      <c r="A32" s="24">
        <v>18</v>
      </c>
      <c r="B32" s="25">
        <v>1</v>
      </c>
      <c r="C32" s="26">
        <v>20</v>
      </c>
      <c r="D32" s="26">
        <v>1</v>
      </c>
      <c r="E32" s="27">
        <v>20</v>
      </c>
      <c r="F32" s="27">
        <v>12</v>
      </c>
      <c r="G32" s="27" t="s">
        <v>28</v>
      </c>
      <c r="H32" s="26">
        <v>28</v>
      </c>
      <c r="I32" s="28" t="s">
        <v>72</v>
      </c>
      <c r="J32" s="28" t="s">
        <v>73</v>
      </c>
      <c r="K32" s="30">
        <v>60</v>
      </c>
      <c r="L32" s="31">
        <v>292990000</v>
      </c>
      <c r="M32" s="29">
        <v>36</v>
      </c>
      <c r="N32" s="30">
        <v>65360000</v>
      </c>
      <c r="O32" s="30">
        <v>12</v>
      </c>
      <c r="P32" s="30">
        <v>66492000</v>
      </c>
      <c r="Q32" s="189">
        <v>3</v>
      </c>
      <c r="R32" s="190">
        <v>5000000</v>
      </c>
      <c r="S32" s="190">
        <v>3</v>
      </c>
      <c r="T32" s="190">
        <v>5570000</v>
      </c>
      <c r="U32" s="190"/>
      <c r="V32" s="34">
        <f t="shared" si="0"/>
        <v>6</v>
      </c>
      <c r="W32" s="30">
        <f t="shared" si="6"/>
        <v>10570000</v>
      </c>
      <c r="X32" s="212">
        <f t="shared" si="10"/>
        <v>50</v>
      </c>
      <c r="Y32" s="156">
        <f t="shared" si="11"/>
        <v>15.896649220958912</v>
      </c>
      <c r="Z32" s="48">
        <f t="shared" si="12"/>
        <v>42</v>
      </c>
      <c r="AA32" s="48">
        <f t="shared" si="13"/>
        <v>75930000</v>
      </c>
      <c r="AB32" s="152">
        <f t="shared" si="7"/>
        <v>70</v>
      </c>
      <c r="AC32" s="152">
        <f t="shared" si="8"/>
        <v>25.915560258029284</v>
      </c>
      <c r="AD32" s="36"/>
      <c r="AE32" s="36"/>
    </row>
    <row r="33" spans="1:31" ht="45.75" customHeight="1">
      <c r="A33" s="24">
        <v>19</v>
      </c>
      <c r="B33" s="25">
        <v>1</v>
      </c>
      <c r="C33" s="26">
        <v>20</v>
      </c>
      <c r="D33" s="26">
        <v>1</v>
      </c>
      <c r="E33" s="27">
        <v>20</v>
      </c>
      <c r="F33" s="27">
        <v>12</v>
      </c>
      <c r="G33" s="27" t="s">
        <v>28</v>
      </c>
      <c r="H33" s="26">
        <v>42</v>
      </c>
      <c r="I33" s="28" t="s">
        <v>74</v>
      </c>
      <c r="J33" s="28" t="s">
        <v>75</v>
      </c>
      <c r="K33" s="30">
        <v>16</v>
      </c>
      <c r="L33" s="47">
        <v>2510530000</v>
      </c>
      <c r="M33" s="29">
        <v>3</v>
      </c>
      <c r="N33" s="30">
        <v>512811000</v>
      </c>
      <c r="O33" s="30">
        <v>1</v>
      </c>
      <c r="P33" s="30">
        <v>302260000</v>
      </c>
      <c r="Q33" s="189">
        <v>0</v>
      </c>
      <c r="R33" s="191">
        <v>0</v>
      </c>
      <c r="S33" s="191">
        <v>1</v>
      </c>
      <c r="T33" s="191">
        <v>302139000</v>
      </c>
      <c r="U33" s="191"/>
      <c r="V33" s="34">
        <f t="shared" si="0"/>
        <v>1</v>
      </c>
      <c r="W33" s="30">
        <f t="shared" si="6"/>
        <v>302139000</v>
      </c>
      <c r="X33" s="212">
        <f t="shared" si="10"/>
        <v>100</v>
      </c>
      <c r="Y33" s="156">
        <f t="shared" si="11"/>
        <v>99.959968239264214</v>
      </c>
      <c r="Z33" s="48">
        <f t="shared" si="12"/>
        <v>4</v>
      </c>
      <c r="AA33" s="48">
        <f t="shared" si="13"/>
        <v>814950000</v>
      </c>
      <c r="AB33" s="152">
        <f t="shared" si="7"/>
        <v>25</v>
      </c>
      <c r="AC33" s="152">
        <f t="shared" si="8"/>
        <v>32.461273117628551</v>
      </c>
      <c r="AD33" s="36"/>
      <c r="AE33" s="36"/>
    </row>
    <row r="34" spans="1:31" ht="85.5" customHeight="1">
      <c r="A34" s="16" t="s">
        <v>13</v>
      </c>
      <c r="B34" s="17">
        <v>1</v>
      </c>
      <c r="C34" s="18">
        <v>20</v>
      </c>
      <c r="D34" s="18">
        <v>1</v>
      </c>
      <c r="E34" s="19">
        <v>20</v>
      </c>
      <c r="F34" s="19">
        <v>12</v>
      </c>
      <c r="G34" s="51" t="s">
        <v>31</v>
      </c>
      <c r="H34" s="52"/>
      <c r="I34" s="158" t="s">
        <v>234</v>
      </c>
      <c r="J34" s="20" t="s">
        <v>235</v>
      </c>
      <c r="K34" s="21">
        <f t="shared" ref="K34:R34" si="14">SUM(K35:K35)</f>
        <v>2</v>
      </c>
      <c r="L34" s="18">
        <f t="shared" si="14"/>
        <v>165190000</v>
      </c>
      <c r="M34" s="21">
        <f t="shared" si="14"/>
        <v>0</v>
      </c>
      <c r="N34" s="18">
        <f t="shared" si="14"/>
        <v>0</v>
      </c>
      <c r="O34" s="21">
        <f t="shared" si="14"/>
        <v>1</v>
      </c>
      <c r="P34" s="18">
        <f t="shared" si="14"/>
        <v>42470000</v>
      </c>
      <c r="Q34" s="161">
        <f t="shared" si="14"/>
        <v>0</v>
      </c>
      <c r="R34" s="188">
        <f t="shared" si="14"/>
        <v>0</v>
      </c>
      <c r="S34" s="188">
        <f>S35</f>
        <v>1</v>
      </c>
      <c r="T34" s="219">
        <f>T35</f>
        <v>37270000</v>
      </c>
      <c r="U34" s="219"/>
      <c r="V34" s="21">
        <f t="shared" si="0"/>
        <v>1</v>
      </c>
      <c r="W34" s="18">
        <f>T34+R34</f>
        <v>37270000</v>
      </c>
      <c r="X34" s="154">
        <f t="shared" si="10"/>
        <v>100</v>
      </c>
      <c r="Y34" s="144">
        <f t="shared" si="11"/>
        <v>87.756063103367083</v>
      </c>
      <c r="Z34" s="18">
        <f t="shared" si="12"/>
        <v>1</v>
      </c>
      <c r="AA34" s="18">
        <f t="shared" si="13"/>
        <v>37270000</v>
      </c>
      <c r="AB34" s="151">
        <v>0</v>
      </c>
      <c r="AC34" s="151">
        <v>0</v>
      </c>
      <c r="AD34" s="23"/>
      <c r="AE34" s="23"/>
    </row>
    <row r="35" spans="1:31" ht="53.25" customHeight="1">
      <c r="A35" s="24">
        <v>20</v>
      </c>
      <c r="B35" s="25">
        <v>1</v>
      </c>
      <c r="C35" s="26">
        <v>20</v>
      </c>
      <c r="D35" s="26">
        <v>1</v>
      </c>
      <c r="E35" s="27">
        <v>20</v>
      </c>
      <c r="F35" s="27">
        <v>12</v>
      </c>
      <c r="G35" s="53" t="s">
        <v>59</v>
      </c>
      <c r="H35" s="37" t="s">
        <v>22</v>
      </c>
      <c r="I35" s="28" t="s">
        <v>236</v>
      </c>
      <c r="J35" s="28" t="s">
        <v>237</v>
      </c>
      <c r="K35" s="29">
        <v>2</v>
      </c>
      <c r="L35" s="30">
        <f>122720000+P35</f>
        <v>165190000</v>
      </c>
      <c r="M35" s="30"/>
      <c r="N35" s="30"/>
      <c r="O35" s="147">
        <v>1</v>
      </c>
      <c r="P35" s="30">
        <v>42470000</v>
      </c>
      <c r="Q35" s="189">
        <v>0</v>
      </c>
      <c r="R35" s="169">
        <v>0</v>
      </c>
      <c r="S35" s="169">
        <v>1</v>
      </c>
      <c r="T35" s="169">
        <v>37270000</v>
      </c>
      <c r="U35" s="169"/>
      <c r="V35" s="34">
        <f t="shared" si="0"/>
        <v>1</v>
      </c>
      <c r="W35" s="30">
        <f t="shared" si="6"/>
        <v>37270000</v>
      </c>
      <c r="X35" s="212">
        <f t="shared" si="10"/>
        <v>100</v>
      </c>
      <c r="Y35" s="146">
        <f t="shared" si="11"/>
        <v>87.756063103367083</v>
      </c>
      <c r="Z35" s="48">
        <f t="shared" si="12"/>
        <v>1</v>
      </c>
      <c r="AA35" s="48">
        <f t="shared" si="13"/>
        <v>37270000</v>
      </c>
      <c r="AB35" s="152">
        <v>0</v>
      </c>
      <c r="AC35" s="152">
        <v>0</v>
      </c>
      <c r="AD35" s="30">
        <v>0</v>
      </c>
      <c r="AE35" s="30">
        <v>0</v>
      </c>
    </row>
    <row r="36" spans="1:31" ht="85.5" customHeight="1">
      <c r="A36" s="16" t="s">
        <v>13</v>
      </c>
      <c r="B36" s="17">
        <v>1</v>
      </c>
      <c r="C36" s="18">
        <v>20</v>
      </c>
      <c r="D36" s="18">
        <v>1</v>
      </c>
      <c r="E36" s="19">
        <v>20</v>
      </c>
      <c r="F36" s="19">
        <v>12</v>
      </c>
      <c r="G36" s="51" t="s">
        <v>31</v>
      </c>
      <c r="H36" s="52"/>
      <c r="I36" s="158" t="s">
        <v>76</v>
      </c>
      <c r="J36" s="20" t="s">
        <v>77</v>
      </c>
      <c r="K36" s="21">
        <f t="shared" ref="K36:T36" si="15">SUM(K37:K41)</f>
        <v>27</v>
      </c>
      <c r="L36" s="18">
        <f t="shared" si="15"/>
        <v>513843500</v>
      </c>
      <c r="M36" s="21">
        <f t="shared" si="15"/>
        <v>6</v>
      </c>
      <c r="N36" s="18">
        <f t="shared" si="15"/>
        <v>138412000</v>
      </c>
      <c r="O36" s="21">
        <f t="shared" si="15"/>
        <v>9</v>
      </c>
      <c r="P36" s="18">
        <f t="shared" si="15"/>
        <v>104015000</v>
      </c>
      <c r="Q36" s="161">
        <f t="shared" si="15"/>
        <v>1</v>
      </c>
      <c r="R36" s="188">
        <f t="shared" si="15"/>
        <v>27300000</v>
      </c>
      <c r="S36" s="188">
        <f t="shared" si="15"/>
        <v>3</v>
      </c>
      <c r="T36" s="219">
        <f t="shared" si="15"/>
        <v>14070000</v>
      </c>
      <c r="U36" s="219"/>
      <c r="V36" s="21">
        <f t="shared" si="0"/>
        <v>4</v>
      </c>
      <c r="W36" s="18">
        <f>T36+R36</f>
        <v>41370000</v>
      </c>
      <c r="X36" s="154">
        <f t="shared" si="10"/>
        <v>44.444444444444443</v>
      </c>
      <c r="Y36" s="144">
        <f t="shared" si="11"/>
        <v>39.773109647646976</v>
      </c>
      <c r="Z36" s="18">
        <f t="shared" si="12"/>
        <v>10</v>
      </c>
      <c r="AA36" s="18">
        <f t="shared" si="13"/>
        <v>179782000</v>
      </c>
      <c r="AB36" s="151">
        <f>Z36/K36*100</f>
        <v>37.037037037037038</v>
      </c>
      <c r="AC36" s="151">
        <f>AA36/L36*100</f>
        <v>34.987695669985122</v>
      </c>
      <c r="AD36" s="23"/>
      <c r="AE36" s="23"/>
    </row>
    <row r="37" spans="1:31" ht="53.25" customHeight="1">
      <c r="A37" s="24">
        <v>20</v>
      </c>
      <c r="B37" s="25">
        <v>1</v>
      </c>
      <c r="C37" s="26">
        <v>20</v>
      </c>
      <c r="D37" s="26">
        <v>1</v>
      </c>
      <c r="E37" s="27">
        <v>20</v>
      </c>
      <c r="F37" s="27">
        <v>12</v>
      </c>
      <c r="G37" s="53" t="s">
        <v>31</v>
      </c>
      <c r="H37" s="37" t="s">
        <v>22</v>
      </c>
      <c r="I37" s="28" t="s">
        <v>225</v>
      </c>
      <c r="J37" s="28" t="s">
        <v>226</v>
      </c>
      <c r="K37" s="29">
        <v>15</v>
      </c>
      <c r="L37" s="30">
        <v>347092000</v>
      </c>
      <c r="M37" s="30">
        <v>3</v>
      </c>
      <c r="N37" s="30">
        <v>104330000</v>
      </c>
      <c r="O37" s="147">
        <v>5</v>
      </c>
      <c r="P37" s="30">
        <v>49980000</v>
      </c>
      <c r="Q37" s="189"/>
      <c r="R37" s="169">
        <v>7900000</v>
      </c>
      <c r="S37" s="169">
        <v>3</v>
      </c>
      <c r="T37" s="169">
        <v>14070000</v>
      </c>
      <c r="U37" s="169"/>
      <c r="V37" s="34">
        <f t="shared" si="0"/>
        <v>3</v>
      </c>
      <c r="W37" s="30">
        <f t="shared" si="6"/>
        <v>21970000</v>
      </c>
      <c r="X37" s="212">
        <f t="shared" si="10"/>
        <v>60</v>
      </c>
      <c r="Y37" s="146">
        <f t="shared" si="11"/>
        <v>43.95758303321329</v>
      </c>
      <c r="Z37" s="48">
        <f t="shared" si="12"/>
        <v>6</v>
      </c>
      <c r="AA37" s="48">
        <f t="shared" si="13"/>
        <v>126300000</v>
      </c>
      <c r="AB37" s="152">
        <f>Z37/K37*100</f>
        <v>40</v>
      </c>
      <c r="AC37" s="152">
        <f>AA37/L37*100</f>
        <v>36.388046973136809</v>
      </c>
      <c r="AD37" s="30">
        <v>0</v>
      </c>
      <c r="AE37" s="30">
        <v>0</v>
      </c>
    </row>
    <row r="38" spans="1:31" ht="53.25" customHeight="1">
      <c r="A38" s="24">
        <v>21</v>
      </c>
      <c r="B38" s="25">
        <v>1</v>
      </c>
      <c r="C38" s="26">
        <v>20</v>
      </c>
      <c r="D38" s="26">
        <v>1</v>
      </c>
      <c r="E38" s="27">
        <v>20</v>
      </c>
      <c r="F38" s="27">
        <v>12</v>
      </c>
      <c r="G38" s="53" t="s">
        <v>31</v>
      </c>
      <c r="H38" s="37" t="s">
        <v>105</v>
      </c>
      <c r="I38" s="28" t="s">
        <v>227</v>
      </c>
      <c r="J38" s="28" t="s">
        <v>228</v>
      </c>
      <c r="K38" s="29">
        <v>2</v>
      </c>
      <c r="L38" s="30">
        <f>P38+11676500</f>
        <v>22291500</v>
      </c>
      <c r="M38" s="30"/>
      <c r="N38" s="30">
        <v>0</v>
      </c>
      <c r="O38" s="30">
        <v>1</v>
      </c>
      <c r="P38" s="30">
        <v>10615000</v>
      </c>
      <c r="Q38" s="189"/>
      <c r="R38" s="169">
        <v>0</v>
      </c>
      <c r="S38" s="169"/>
      <c r="T38" s="169"/>
      <c r="U38" s="169"/>
      <c r="V38" s="34">
        <f t="shared" si="0"/>
        <v>0</v>
      </c>
      <c r="W38" s="30">
        <f t="shared" si="6"/>
        <v>0</v>
      </c>
      <c r="X38" s="212">
        <f t="shared" si="10"/>
        <v>0</v>
      </c>
      <c r="Y38" s="146">
        <f t="shared" si="11"/>
        <v>0</v>
      </c>
      <c r="Z38" s="48">
        <f t="shared" si="12"/>
        <v>0</v>
      </c>
      <c r="AA38" s="48">
        <f t="shared" si="13"/>
        <v>0</v>
      </c>
      <c r="AB38" s="152">
        <f t="shared" ref="AB38:AB41" si="16">Z38/K38*100</f>
        <v>0</v>
      </c>
      <c r="AC38" s="152">
        <f t="shared" ref="AC38:AC41" si="17">AA38/L38*100</f>
        <v>0</v>
      </c>
      <c r="AD38" s="30"/>
      <c r="AE38" s="30"/>
    </row>
    <row r="39" spans="1:31" ht="53.25" customHeight="1">
      <c r="A39" s="24">
        <v>22</v>
      </c>
      <c r="B39" s="25">
        <v>1</v>
      </c>
      <c r="C39" s="26">
        <v>20</v>
      </c>
      <c r="D39" s="26">
        <v>1</v>
      </c>
      <c r="E39" s="27">
        <v>20</v>
      </c>
      <c r="F39" s="27">
        <v>12</v>
      </c>
      <c r="G39" s="53" t="s">
        <v>31</v>
      </c>
      <c r="H39" s="37" t="s">
        <v>62</v>
      </c>
      <c r="I39" s="28" t="s">
        <v>229</v>
      </c>
      <c r="J39" s="28" t="s">
        <v>230</v>
      </c>
      <c r="K39" s="29">
        <v>5</v>
      </c>
      <c r="L39" s="30">
        <v>86275000</v>
      </c>
      <c r="M39" s="30">
        <v>3</v>
      </c>
      <c r="N39" s="30">
        <v>34082000</v>
      </c>
      <c r="O39" s="30">
        <v>1</v>
      </c>
      <c r="P39" s="30">
        <v>10000000</v>
      </c>
      <c r="Q39" s="189"/>
      <c r="R39" s="169"/>
      <c r="S39" s="169"/>
      <c r="T39" s="169"/>
      <c r="U39" s="169"/>
      <c r="V39" s="34">
        <f t="shared" si="0"/>
        <v>0</v>
      </c>
      <c r="W39" s="30">
        <f t="shared" si="6"/>
        <v>0</v>
      </c>
      <c r="X39" s="212"/>
      <c r="Y39" s="146">
        <f>W39/P39*100</f>
        <v>0</v>
      </c>
      <c r="Z39" s="48">
        <f t="shared" si="12"/>
        <v>3</v>
      </c>
      <c r="AA39" s="48">
        <f t="shared" si="13"/>
        <v>34082000</v>
      </c>
      <c r="AB39" s="152">
        <f t="shared" si="16"/>
        <v>60</v>
      </c>
      <c r="AC39" s="152">
        <f t="shared" si="17"/>
        <v>39.503911909591423</v>
      </c>
      <c r="AD39" s="30"/>
      <c r="AE39" s="30"/>
    </row>
    <row r="40" spans="1:31" ht="53.25" customHeight="1">
      <c r="A40" s="24">
        <v>23</v>
      </c>
      <c r="B40" s="25">
        <v>1</v>
      </c>
      <c r="C40" s="26">
        <v>20</v>
      </c>
      <c r="D40" s="26">
        <v>1</v>
      </c>
      <c r="E40" s="27">
        <v>20</v>
      </c>
      <c r="F40" s="27">
        <v>12</v>
      </c>
      <c r="G40" s="53" t="s">
        <v>31</v>
      </c>
      <c r="H40" s="37" t="s">
        <v>65</v>
      </c>
      <c r="I40" s="28" t="s">
        <v>231</v>
      </c>
      <c r="J40" s="28" t="s">
        <v>233</v>
      </c>
      <c r="K40" s="29">
        <v>3</v>
      </c>
      <c r="L40" s="30">
        <f>10003000+P40</f>
        <v>30003000</v>
      </c>
      <c r="M40" s="30"/>
      <c r="N40" s="30"/>
      <c r="O40" s="30">
        <v>1</v>
      </c>
      <c r="P40" s="30">
        <v>20000000</v>
      </c>
      <c r="Q40" s="189">
        <v>1</v>
      </c>
      <c r="R40" s="169">
        <v>19400000</v>
      </c>
      <c r="S40" s="169"/>
      <c r="T40" s="169"/>
      <c r="U40" s="169"/>
      <c r="V40" s="34">
        <f t="shared" si="0"/>
        <v>1</v>
      </c>
      <c r="W40" s="30">
        <f t="shared" ref="W40:W41" si="18">R40+T40</f>
        <v>19400000</v>
      </c>
      <c r="X40" s="212">
        <f t="shared" ref="X40:X41" si="19">V40/O40*100</f>
        <v>100</v>
      </c>
      <c r="Y40" s="146">
        <f>W40/P40*100</f>
        <v>97</v>
      </c>
      <c r="Z40" s="48">
        <f t="shared" ref="Z40:Z41" si="20">M40+V40</f>
        <v>1</v>
      </c>
      <c r="AA40" s="48">
        <f t="shared" ref="AA40:AA41" si="21">N40+W40</f>
        <v>19400000</v>
      </c>
      <c r="AB40" s="152">
        <f t="shared" si="16"/>
        <v>33.333333333333329</v>
      </c>
      <c r="AC40" s="152">
        <f t="shared" si="17"/>
        <v>64.660200646602007</v>
      </c>
      <c r="AD40" s="30"/>
      <c r="AE40" s="30"/>
    </row>
    <row r="41" spans="1:31" ht="53.25" customHeight="1">
      <c r="A41" s="24">
        <v>23</v>
      </c>
      <c r="B41" s="25">
        <v>1</v>
      </c>
      <c r="C41" s="26">
        <v>20</v>
      </c>
      <c r="D41" s="26">
        <v>1</v>
      </c>
      <c r="E41" s="27">
        <v>20</v>
      </c>
      <c r="F41" s="27">
        <v>12</v>
      </c>
      <c r="G41" s="53" t="s">
        <v>31</v>
      </c>
      <c r="H41" s="37">
        <v>10</v>
      </c>
      <c r="I41" s="28" t="s">
        <v>232</v>
      </c>
      <c r="J41" s="28" t="s">
        <v>255</v>
      </c>
      <c r="K41" s="29">
        <v>2</v>
      </c>
      <c r="L41" s="30">
        <f>P41+14762000</f>
        <v>28182000</v>
      </c>
      <c r="M41" s="30"/>
      <c r="N41" s="30"/>
      <c r="O41" s="30">
        <v>1</v>
      </c>
      <c r="P41" s="30">
        <v>13420000</v>
      </c>
      <c r="Q41" s="189"/>
      <c r="R41" s="169"/>
      <c r="S41" s="169"/>
      <c r="T41" s="169"/>
      <c r="U41" s="169"/>
      <c r="V41" s="34">
        <f t="shared" si="0"/>
        <v>0</v>
      </c>
      <c r="W41" s="30">
        <f t="shared" si="18"/>
        <v>0</v>
      </c>
      <c r="X41" s="212">
        <f t="shared" si="19"/>
        <v>0</v>
      </c>
      <c r="Y41" s="146">
        <f>W41/P41*100</f>
        <v>0</v>
      </c>
      <c r="Z41" s="48">
        <f t="shared" si="20"/>
        <v>0</v>
      </c>
      <c r="AA41" s="48">
        <f t="shared" si="21"/>
        <v>0</v>
      </c>
      <c r="AB41" s="152">
        <f t="shared" si="16"/>
        <v>0</v>
      </c>
      <c r="AC41" s="152">
        <f t="shared" si="17"/>
        <v>0</v>
      </c>
      <c r="AD41" s="30"/>
      <c r="AE41" s="30"/>
    </row>
    <row r="42" spans="1:31" s="129" customFormat="1" ht="23.25">
      <c r="A42" s="60"/>
      <c r="B42" s="60">
        <v>6</v>
      </c>
      <c r="C42" s="56" t="s">
        <v>22</v>
      </c>
      <c r="D42" s="56" t="s">
        <v>22</v>
      </c>
      <c r="E42" s="60">
        <v>6</v>
      </c>
      <c r="F42" s="56" t="s">
        <v>22</v>
      </c>
      <c r="G42" s="56" t="s">
        <v>22</v>
      </c>
      <c r="H42" s="56" t="s">
        <v>62</v>
      </c>
      <c r="I42" s="159" t="s">
        <v>186</v>
      </c>
      <c r="J42" s="142" t="s">
        <v>187</v>
      </c>
      <c r="K42" s="60"/>
      <c r="L42" s="60"/>
      <c r="M42" s="60"/>
      <c r="N42" s="60"/>
      <c r="O42" s="60">
        <v>12</v>
      </c>
      <c r="P42" s="18">
        <f>SUM(P43:P52)</f>
        <v>610000000</v>
      </c>
      <c r="Q42" s="188">
        <v>3</v>
      </c>
      <c r="R42" s="188">
        <f>SUM(R43:R52)</f>
        <v>152948500</v>
      </c>
      <c r="S42" s="193">
        <v>3</v>
      </c>
      <c r="T42" s="218">
        <f>SUM(T43:T52)</f>
        <v>152248500</v>
      </c>
      <c r="U42" s="218"/>
      <c r="V42" s="21">
        <f>Q42+S42</f>
        <v>6</v>
      </c>
      <c r="W42" s="188">
        <f>T42+R42</f>
        <v>305197000</v>
      </c>
      <c r="X42" s="154">
        <f t="shared" ref="X42:X52" si="22">V42/O42*100</f>
        <v>50</v>
      </c>
      <c r="Y42" s="144">
        <f t="shared" ref="Y42:Y52" si="23">W42/P42*100</f>
        <v>50.032295081967213</v>
      </c>
      <c r="Z42" s="18">
        <f t="shared" ref="Z42:Z52" si="24">M42+V42</f>
        <v>6</v>
      </c>
      <c r="AA42" s="18">
        <f t="shared" ref="AA42:AA52" si="25">N42+W42</f>
        <v>305197000</v>
      </c>
      <c r="AB42" s="151">
        <v>0</v>
      </c>
      <c r="AC42" s="60">
        <v>0</v>
      </c>
      <c r="AD42" s="61"/>
      <c r="AE42" s="61"/>
    </row>
    <row r="43" spans="1:31" ht="33.75">
      <c r="A43" s="30"/>
      <c r="B43" s="11"/>
      <c r="C43" s="37" t="s">
        <v>22</v>
      </c>
      <c r="D43" s="30">
        <v>6</v>
      </c>
      <c r="E43" s="37" t="s">
        <v>22</v>
      </c>
      <c r="F43" s="37" t="s">
        <v>22</v>
      </c>
      <c r="G43" s="37" t="s">
        <v>62</v>
      </c>
      <c r="H43" s="37" t="s">
        <v>188</v>
      </c>
      <c r="I43" s="143" t="s">
        <v>189</v>
      </c>
      <c r="J43" s="29" t="s">
        <v>209</v>
      </c>
      <c r="K43" s="30">
        <v>24</v>
      </c>
      <c r="L43" s="30">
        <f>101920000+P43</f>
        <v>162920000</v>
      </c>
      <c r="M43" s="30"/>
      <c r="N43" s="30"/>
      <c r="O43" s="30">
        <v>12</v>
      </c>
      <c r="P43" s="30">
        <v>61000000</v>
      </c>
      <c r="Q43" s="169">
        <v>3</v>
      </c>
      <c r="R43" s="169">
        <v>15437500</v>
      </c>
      <c r="S43" s="194">
        <v>3</v>
      </c>
      <c r="T43" s="194">
        <v>15187500</v>
      </c>
      <c r="U43" s="194"/>
      <c r="V43" s="34">
        <f t="shared" ref="V43:V52" si="26">Q43+S43</f>
        <v>6</v>
      </c>
      <c r="W43" s="30">
        <f t="shared" si="6"/>
        <v>30625000</v>
      </c>
      <c r="X43" s="212">
        <f t="shared" si="22"/>
        <v>50</v>
      </c>
      <c r="Y43" s="146">
        <f t="shared" si="23"/>
        <v>50.204918032786885</v>
      </c>
      <c r="Z43" s="48">
        <f t="shared" si="24"/>
        <v>6</v>
      </c>
      <c r="AA43" s="48">
        <f t="shared" si="25"/>
        <v>30625000</v>
      </c>
      <c r="AB43" s="152">
        <v>0</v>
      </c>
      <c r="AC43" s="152">
        <v>0</v>
      </c>
      <c r="AD43" s="36"/>
      <c r="AE43" s="36"/>
    </row>
    <row r="44" spans="1:31" ht="33.75">
      <c r="A44" s="30"/>
      <c r="B44" s="30"/>
      <c r="C44" s="37" t="s">
        <v>22</v>
      </c>
      <c r="D44" s="30">
        <v>6</v>
      </c>
      <c r="E44" s="37" t="s">
        <v>22</v>
      </c>
      <c r="F44" s="37" t="s">
        <v>22</v>
      </c>
      <c r="G44" s="37" t="s">
        <v>62</v>
      </c>
      <c r="H44" s="37" t="s">
        <v>199</v>
      </c>
      <c r="I44" s="143" t="s">
        <v>190</v>
      </c>
      <c r="J44" s="29" t="s">
        <v>210</v>
      </c>
      <c r="K44" s="30">
        <v>24</v>
      </c>
      <c r="L44" s="30">
        <f t="shared" ref="L44:L54" si="27">101920000+P44</f>
        <v>162920000</v>
      </c>
      <c r="M44" s="30"/>
      <c r="N44" s="30"/>
      <c r="O44" s="30">
        <v>12</v>
      </c>
      <c r="P44" s="30">
        <v>61000000</v>
      </c>
      <c r="Q44" s="169">
        <v>3</v>
      </c>
      <c r="R44" s="169">
        <v>15279000</v>
      </c>
      <c r="S44" s="194">
        <v>3</v>
      </c>
      <c r="T44" s="194">
        <v>15229000</v>
      </c>
      <c r="U44" s="194"/>
      <c r="V44" s="34">
        <f t="shared" si="26"/>
        <v>6</v>
      </c>
      <c r="W44" s="30">
        <f t="shared" si="6"/>
        <v>30508000</v>
      </c>
      <c r="X44" s="212">
        <f t="shared" si="22"/>
        <v>50</v>
      </c>
      <c r="Y44" s="146">
        <f t="shared" si="23"/>
        <v>50.013114754098368</v>
      </c>
      <c r="Z44" s="48">
        <f t="shared" si="24"/>
        <v>6</v>
      </c>
      <c r="AA44" s="48">
        <f t="shared" si="25"/>
        <v>30508000</v>
      </c>
      <c r="AB44" s="36">
        <v>0</v>
      </c>
      <c r="AC44" s="30">
        <v>0</v>
      </c>
      <c r="AD44" s="36"/>
      <c r="AE44" s="36"/>
    </row>
    <row r="45" spans="1:31" ht="33.75">
      <c r="A45" s="30"/>
      <c r="B45" s="30"/>
      <c r="C45" s="37" t="s">
        <v>22</v>
      </c>
      <c r="D45" s="30">
        <v>6</v>
      </c>
      <c r="E45" s="37" t="s">
        <v>22</v>
      </c>
      <c r="F45" s="37" t="s">
        <v>22</v>
      </c>
      <c r="G45" s="37" t="s">
        <v>62</v>
      </c>
      <c r="H45" s="37" t="s">
        <v>200</v>
      </c>
      <c r="I45" s="143" t="s">
        <v>191</v>
      </c>
      <c r="J45" s="29" t="s">
        <v>211</v>
      </c>
      <c r="K45" s="30">
        <v>24</v>
      </c>
      <c r="L45" s="30">
        <f t="shared" si="27"/>
        <v>162920000</v>
      </c>
      <c r="M45" s="30"/>
      <c r="N45" s="30"/>
      <c r="O45" s="30">
        <v>12</v>
      </c>
      <c r="P45" s="30">
        <v>61000000</v>
      </c>
      <c r="Q45" s="169">
        <v>3</v>
      </c>
      <c r="R45" s="169">
        <v>15279000</v>
      </c>
      <c r="S45" s="194">
        <v>3</v>
      </c>
      <c r="T45" s="194">
        <v>15229000</v>
      </c>
      <c r="U45" s="194"/>
      <c r="V45" s="34">
        <f t="shared" si="26"/>
        <v>6</v>
      </c>
      <c r="W45" s="30">
        <f t="shared" si="6"/>
        <v>30508000</v>
      </c>
      <c r="X45" s="212">
        <f t="shared" si="22"/>
        <v>50</v>
      </c>
      <c r="Y45" s="146">
        <f t="shared" si="23"/>
        <v>50.013114754098368</v>
      </c>
      <c r="Z45" s="48">
        <f t="shared" si="24"/>
        <v>6</v>
      </c>
      <c r="AA45" s="48">
        <f t="shared" si="25"/>
        <v>30508000</v>
      </c>
      <c r="AB45" s="36">
        <v>0</v>
      </c>
      <c r="AC45" s="30">
        <v>0</v>
      </c>
      <c r="AD45" s="36"/>
      <c r="AE45" s="36"/>
    </row>
    <row r="46" spans="1:31" ht="33.75">
      <c r="A46" s="30"/>
      <c r="B46" s="30"/>
      <c r="C46" s="37" t="s">
        <v>22</v>
      </c>
      <c r="D46" s="30">
        <v>6</v>
      </c>
      <c r="E46" s="37" t="s">
        <v>22</v>
      </c>
      <c r="F46" s="37" t="s">
        <v>22</v>
      </c>
      <c r="G46" s="37" t="s">
        <v>62</v>
      </c>
      <c r="H46" s="37" t="s">
        <v>201</v>
      </c>
      <c r="I46" s="143" t="s">
        <v>192</v>
      </c>
      <c r="J46" s="29" t="s">
        <v>212</v>
      </c>
      <c r="K46" s="30">
        <v>24</v>
      </c>
      <c r="L46" s="30">
        <f t="shared" si="27"/>
        <v>162920000</v>
      </c>
      <c r="M46" s="30"/>
      <c r="N46" s="30"/>
      <c r="O46" s="30">
        <v>12</v>
      </c>
      <c r="P46" s="30">
        <v>61000000</v>
      </c>
      <c r="Q46" s="169">
        <v>3</v>
      </c>
      <c r="R46" s="169">
        <v>15279000</v>
      </c>
      <c r="S46" s="194">
        <v>3</v>
      </c>
      <c r="T46" s="194">
        <v>15229000</v>
      </c>
      <c r="U46" s="194"/>
      <c r="V46" s="34">
        <f t="shared" si="26"/>
        <v>6</v>
      </c>
      <c r="W46" s="30">
        <f t="shared" si="6"/>
        <v>30508000</v>
      </c>
      <c r="X46" s="212">
        <f t="shared" si="22"/>
        <v>50</v>
      </c>
      <c r="Y46" s="146">
        <f t="shared" si="23"/>
        <v>50.013114754098368</v>
      </c>
      <c r="Z46" s="48">
        <f t="shared" si="24"/>
        <v>6</v>
      </c>
      <c r="AA46" s="48">
        <f t="shared" si="25"/>
        <v>30508000</v>
      </c>
      <c r="AB46" s="36">
        <v>0</v>
      </c>
      <c r="AC46" s="30">
        <v>0</v>
      </c>
      <c r="AD46" s="36"/>
      <c r="AE46" s="36"/>
    </row>
    <row r="47" spans="1:31" ht="33.75">
      <c r="A47" s="30"/>
      <c r="B47" s="30"/>
      <c r="C47" s="37" t="s">
        <v>22</v>
      </c>
      <c r="D47" s="30">
        <v>6</v>
      </c>
      <c r="E47" s="37" t="s">
        <v>22</v>
      </c>
      <c r="F47" s="37" t="s">
        <v>22</v>
      </c>
      <c r="G47" s="37" t="s">
        <v>62</v>
      </c>
      <c r="H47" s="37" t="s">
        <v>202</v>
      </c>
      <c r="I47" s="143" t="s">
        <v>193</v>
      </c>
      <c r="J47" s="29" t="s">
        <v>213</v>
      </c>
      <c r="K47" s="30">
        <v>24</v>
      </c>
      <c r="L47" s="30">
        <f t="shared" si="27"/>
        <v>162920000</v>
      </c>
      <c r="M47" s="30"/>
      <c r="N47" s="30"/>
      <c r="O47" s="30">
        <v>12</v>
      </c>
      <c r="P47" s="30">
        <v>61000000</v>
      </c>
      <c r="Q47" s="169">
        <v>3</v>
      </c>
      <c r="R47" s="169">
        <v>15279000</v>
      </c>
      <c r="S47" s="194">
        <v>3</v>
      </c>
      <c r="T47" s="194">
        <v>15229000</v>
      </c>
      <c r="U47" s="194"/>
      <c r="V47" s="34">
        <f t="shared" si="26"/>
        <v>6</v>
      </c>
      <c r="W47" s="30">
        <f t="shared" si="6"/>
        <v>30508000</v>
      </c>
      <c r="X47" s="212">
        <f t="shared" si="22"/>
        <v>50</v>
      </c>
      <c r="Y47" s="146">
        <f t="shared" si="23"/>
        <v>50.013114754098368</v>
      </c>
      <c r="Z47" s="48">
        <f t="shared" si="24"/>
        <v>6</v>
      </c>
      <c r="AA47" s="48">
        <f t="shared" si="25"/>
        <v>30508000</v>
      </c>
      <c r="AB47" s="36">
        <v>0</v>
      </c>
      <c r="AC47" s="30">
        <v>0</v>
      </c>
      <c r="AD47" s="36"/>
      <c r="AE47" s="36"/>
    </row>
    <row r="48" spans="1:31" ht="33.75">
      <c r="A48" s="30"/>
      <c r="B48" s="30"/>
      <c r="C48" s="37" t="s">
        <v>22</v>
      </c>
      <c r="D48" s="30">
        <v>6</v>
      </c>
      <c r="E48" s="37" t="s">
        <v>22</v>
      </c>
      <c r="F48" s="37" t="s">
        <v>22</v>
      </c>
      <c r="G48" s="37" t="s">
        <v>62</v>
      </c>
      <c r="H48" s="37" t="s">
        <v>203</v>
      </c>
      <c r="I48" s="143" t="s">
        <v>194</v>
      </c>
      <c r="J48" s="29" t="s">
        <v>214</v>
      </c>
      <c r="K48" s="30">
        <v>24</v>
      </c>
      <c r="L48" s="30">
        <f t="shared" si="27"/>
        <v>162920000</v>
      </c>
      <c r="M48" s="30"/>
      <c r="N48" s="30"/>
      <c r="O48" s="30">
        <v>12</v>
      </c>
      <c r="P48" s="30">
        <v>61000000</v>
      </c>
      <c r="Q48" s="169">
        <v>3</v>
      </c>
      <c r="R48" s="169">
        <v>15279000</v>
      </c>
      <c r="S48" s="194">
        <v>3</v>
      </c>
      <c r="T48" s="194">
        <v>15229000</v>
      </c>
      <c r="U48" s="194"/>
      <c r="V48" s="34">
        <f t="shared" si="26"/>
        <v>6</v>
      </c>
      <c r="W48" s="30">
        <f t="shared" si="6"/>
        <v>30508000</v>
      </c>
      <c r="X48" s="212">
        <f t="shared" si="22"/>
        <v>50</v>
      </c>
      <c r="Y48" s="146">
        <f t="shared" si="23"/>
        <v>50.013114754098368</v>
      </c>
      <c r="Z48" s="48">
        <f t="shared" si="24"/>
        <v>6</v>
      </c>
      <c r="AA48" s="48">
        <f t="shared" si="25"/>
        <v>30508000</v>
      </c>
      <c r="AB48" s="36">
        <v>0</v>
      </c>
      <c r="AC48" s="30">
        <v>0</v>
      </c>
      <c r="AD48" s="36"/>
      <c r="AE48" s="36"/>
    </row>
    <row r="49" spans="1:31" ht="33.75">
      <c r="A49" s="30"/>
      <c r="B49" s="30"/>
      <c r="C49" s="37" t="s">
        <v>22</v>
      </c>
      <c r="D49" s="30">
        <v>6</v>
      </c>
      <c r="E49" s="37" t="s">
        <v>22</v>
      </c>
      <c r="F49" s="37" t="s">
        <v>22</v>
      </c>
      <c r="G49" s="37" t="s">
        <v>62</v>
      </c>
      <c r="H49" s="37" t="s">
        <v>204</v>
      </c>
      <c r="I49" s="143" t="s">
        <v>195</v>
      </c>
      <c r="J49" s="29" t="s">
        <v>215</v>
      </c>
      <c r="K49" s="30">
        <v>24</v>
      </c>
      <c r="L49" s="30">
        <f t="shared" si="27"/>
        <v>162920000</v>
      </c>
      <c r="M49" s="30"/>
      <c r="N49" s="30"/>
      <c r="O49" s="30">
        <v>12</v>
      </c>
      <c r="P49" s="30">
        <v>61000000</v>
      </c>
      <c r="Q49" s="169">
        <v>3</v>
      </c>
      <c r="R49" s="169">
        <v>15279000</v>
      </c>
      <c r="S49" s="194">
        <v>3</v>
      </c>
      <c r="T49" s="194">
        <v>15229000</v>
      </c>
      <c r="U49" s="194"/>
      <c r="V49" s="34">
        <f t="shared" si="26"/>
        <v>6</v>
      </c>
      <c r="W49" s="30">
        <f t="shared" si="6"/>
        <v>30508000</v>
      </c>
      <c r="X49" s="212">
        <f t="shared" si="22"/>
        <v>50</v>
      </c>
      <c r="Y49" s="146">
        <f t="shared" si="23"/>
        <v>50.013114754098368</v>
      </c>
      <c r="Z49" s="48">
        <f t="shared" si="24"/>
        <v>6</v>
      </c>
      <c r="AA49" s="48">
        <f t="shared" si="25"/>
        <v>30508000</v>
      </c>
      <c r="AB49" s="36">
        <v>0</v>
      </c>
      <c r="AC49" s="30">
        <v>0</v>
      </c>
      <c r="AD49" s="36"/>
      <c r="AE49" s="36"/>
    </row>
    <row r="50" spans="1:31" ht="33.75">
      <c r="A50" s="30"/>
      <c r="B50" s="30"/>
      <c r="C50" s="37" t="s">
        <v>22</v>
      </c>
      <c r="D50" s="30">
        <v>6</v>
      </c>
      <c r="E50" s="37" t="s">
        <v>22</v>
      </c>
      <c r="F50" s="37" t="s">
        <v>22</v>
      </c>
      <c r="G50" s="37" t="s">
        <v>62</v>
      </c>
      <c r="H50" s="37" t="s">
        <v>205</v>
      </c>
      <c r="I50" s="143" t="s">
        <v>196</v>
      </c>
      <c r="J50" s="29" t="s">
        <v>208</v>
      </c>
      <c r="K50" s="30">
        <v>24</v>
      </c>
      <c r="L50" s="30">
        <f t="shared" si="27"/>
        <v>162920000</v>
      </c>
      <c r="M50" s="30"/>
      <c r="N50" s="30"/>
      <c r="O50" s="30">
        <v>12</v>
      </c>
      <c r="P50" s="30">
        <v>61000000</v>
      </c>
      <c r="Q50" s="169">
        <v>3</v>
      </c>
      <c r="R50" s="169">
        <v>15279000</v>
      </c>
      <c r="S50" s="194">
        <v>3</v>
      </c>
      <c r="T50" s="194">
        <v>15229000</v>
      </c>
      <c r="U50" s="194"/>
      <c r="V50" s="34">
        <f t="shared" si="26"/>
        <v>6</v>
      </c>
      <c r="W50" s="30">
        <f t="shared" si="6"/>
        <v>30508000</v>
      </c>
      <c r="X50" s="212">
        <f t="shared" si="22"/>
        <v>50</v>
      </c>
      <c r="Y50" s="146">
        <f t="shared" si="23"/>
        <v>50.013114754098368</v>
      </c>
      <c r="Z50" s="48">
        <f t="shared" si="24"/>
        <v>6</v>
      </c>
      <c r="AA50" s="48">
        <f t="shared" si="25"/>
        <v>30508000</v>
      </c>
      <c r="AB50" s="36">
        <v>0</v>
      </c>
      <c r="AC50" s="30">
        <v>0</v>
      </c>
      <c r="AD50" s="36"/>
      <c r="AE50" s="36"/>
    </row>
    <row r="51" spans="1:31" ht="33.75">
      <c r="A51" s="30"/>
      <c r="B51" s="30"/>
      <c r="C51" s="37" t="s">
        <v>22</v>
      </c>
      <c r="D51" s="30">
        <v>6</v>
      </c>
      <c r="E51" s="37" t="s">
        <v>22</v>
      </c>
      <c r="F51" s="37" t="s">
        <v>22</v>
      </c>
      <c r="G51" s="37" t="s">
        <v>62</v>
      </c>
      <c r="H51" s="37" t="s">
        <v>206</v>
      </c>
      <c r="I51" s="143" t="s">
        <v>197</v>
      </c>
      <c r="J51" s="29" t="s">
        <v>216</v>
      </c>
      <c r="K51" s="30">
        <v>24</v>
      </c>
      <c r="L51" s="30">
        <f t="shared" si="27"/>
        <v>162920000</v>
      </c>
      <c r="M51" s="30"/>
      <c r="N51" s="30"/>
      <c r="O51" s="30">
        <v>12</v>
      </c>
      <c r="P51" s="30">
        <v>61000000</v>
      </c>
      <c r="Q51" s="169">
        <v>3</v>
      </c>
      <c r="R51" s="169">
        <v>15279000</v>
      </c>
      <c r="S51" s="194">
        <v>3</v>
      </c>
      <c r="T51" s="194">
        <v>15229000</v>
      </c>
      <c r="U51" s="194"/>
      <c r="V51" s="34">
        <f t="shared" si="26"/>
        <v>6</v>
      </c>
      <c r="W51" s="30">
        <f t="shared" si="6"/>
        <v>30508000</v>
      </c>
      <c r="X51" s="212">
        <f t="shared" si="22"/>
        <v>50</v>
      </c>
      <c r="Y51" s="146">
        <f t="shared" si="23"/>
        <v>50.013114754098368</v>
      </c>
      <c r="Z51" s="48">
        <f t="shared" si="24"/>
        <v>6</v>
      </c>
      <c r="AA51" s="48">
        <f t="shared" si="25"/>
        <v>30508000</v>
      </c>
      <c r="AB51" s="36">
        <v>0</v>
      </c>
      <c r="AC51" s="30">
        <v>0</v>
      </c>
      <c r="AD51" s="36"/>
      <c r="AE51" s="36"/>
    </row>
    <row r="52" spans="1:31" ht="33.75">
      <c r="A52" s="30"/>
      <c r="B52" s="30"/>
      <c r="C52" s="37" t="s">
        <v>22</v>
      </c>
      <c r="D52" s="30">
        <v>6</v>
      </c>
      <c r="E52" s="37" t="s">
        <v>22</v>
      </c>
      <c r="F52" s="37" t="s">
        <v>22</v>
      </c>
      <c r="G52" s="37" t="s">
        <v>62</v>
      </c>
      <c r="H52" s="37" t="s">
        <v>207</v>
      </c>
      <c r="I52" s="143" t="s">
        <v>198</v>
      </c>
      <c r="J52" s="29" t="s">
        <v>217</v>
      </c>
      <c r="K52" s="30">
        <v>24</v>
      </c>
      <c r="L52" s="30">
        <f t="shared" si="27"/>
        <v>162920000</v>
      </c>
      <c r="M52" s="30"/>
      <c r="N52" s="30"/>
      <c r="O52" s="30">
        <v>12</v>
      </c>
      <c r="P52" s="30">
        <v>61000000</v>
      </c>
      <c r="Q52" s="169">
        <v>3</v>
      </c>
      <c r="R52" s="169">
        <v>15279000</v>
      </c>
      <c r="S52" s="194">
        <v>3</v>
      </c>
      <c r="T52" s="194">
        <v>15229000</v>
      </c>
      <c r="U52" s="194"/>
      <c r="V52" s="34">
        <f t="shared" si="26"/>
        <v>6</v>
      </c>
      <c r="W52" s="30">
        <f t="shared" si="6"/>
        <v>30508000</v>
      </c>
      <c r="X52" s="212">
        <f t="shared" si="22"/>
        <v>50</v>
      </c>
      <c r="Y52" s="146">
        <f t="shared" si="23"/>
        <v>50.013114754098368</v>
      </c>
      <c r="Z52" s="48">
        <f t="shared" si="24"/>
        <v>6</v>
      </c>
      <c r="AA52" s="48">
        <f t="shared" si="25"/>
        <v>30508000</v>
      </c>
      <c r="AB52" s="36">
        <v>0</v>
      </c>
      <c r="AC52" s="30">
        <v>0</v>
      </c>
      <c r="AD52" s="36"/>
      <c r="AE52" s="36"/>
    </row>
    <row r="53" spans="1:31" ht="54.75" hidden="1" customHeight="1">
      <c r="A53" s="16" t="s">
        <v>14</v>
      </c>
      <c r="B53" s="55">
        <v>1</v>
      </c>
      <c r="C53" s="18">
        <v>20</v>
      </c>
      <c r="D53" s="18">
        <v>1</v>
      </c>
      <c r="E53" s="19">
        <v>20</v>
      </c>
      <c r="F53" s="56">
        <v>12</v>
      </c>
      <c r="G53" s="56">
        <v>28</v>
      </c>
      <c r="H53" s="56"/>
      <c r="I53" s="57" t="s">
        <v>78</v>
      </c>
      <c r="J53" s="57" t="s">
        <v>79</v>
      </c>
      <c r="K53" s="21">
        <f>SUM(K54:K54)</f>
        <v>1</v>
      </c>
      <c r="L53" s="30" t="e">
        <f t="shared" si="27"/>
        <v>#VALUE!</v>
      </c>
      <c r="M53" s="21">
        <f>SUM(M54:M54)</f>
        <v>1</v>
      </c>
      <c r="N53" s="18">
        <f>SUM(N54:N54)</f>
        <v>11000000</v>
      </c>
      <c r="O53" s="18"/>
      <c r="P53" s="19" t="s">
        <v>143</v>
      </c>
      <c r="Q53" s="161">
        <f>SUM(Q54:Q54)</f>
        <v>0</v>
      </c>
      <c r="R53" s="188">
        <f>SUM(R54:R54)</f>
        <v>0</v>
      </c>
      <c r="S53" s="188"/>
      <c r="T53" s="188"/>
      <c r="U53" s="188"/>
      <c r="V53" s="18"/>
      <c r="W53" s="18"/>
      <c r="X53" s="154"/>
      <c r="Y53" s="18">
        <f>Y54</f>
        <v>0</v>
      </c>
      <c r="Z53" s="18">
        <v>0</v>
      </c>
      <c r="AA53" s="18">
        <v>0</v>
      </c>
      <c r="AB53" s="18">
        <v>0</v>
      </c>
      <c r="AC53" s="18" t="e">
        <f>AA53/L53*100</f>
        <v>#VALUE!</v>
      </c>
      <c r="AD53" s="23"/>
      <c r="AE53" s="23"/>
    </row>
    <row r="54" spans="1:31" ht="37.5" hidden="1" customHeight="1">
      <c r="A54" s="24">
        <v>25</v>
      </c>
      <c r="B54" s="58">
        <v>1</v>
      </c>
      <c r="C54" s="26">
        <v>20</v>
      </c>
      <c r="D54" s="26">
        <v>1</v>
      </c>
      <c r="E54" s="27">
        <v>20</v>
      </c>
      <c r="F54" s="59">
        <v>12</v>
      </c>
      <c r="G54" s="59">
        <v>28</v>
      </c>
      <c r="H54" s="59" t="s">
        <v>28</v>
      </c>
      <c r="I54" s="28" t="s">
        <v>80</v>
      </c>
      <c r="J54" s="28" t="s">
        <v>81</v>
      </c>
      <c r="K54" s="30">
        <v>1</v>
      </c>
      <c r="L54" s="30" t="e">
        <f t="shared" si="27"/>
        <v>#VALUE!</v>
      </c>
      <c r="M54" s="30">
        <v>1</v>
      </c>
      <c r="N54" s="30">
        <v>11000000</v>
      </c>
      <c r="O54" s="30"/>
      <c r="P54" s="37" t="s">
        <v>108</v>
      </c>
      <c r="Q54" s="169"/>
      <c r="R54" s="169">
        <v>0</v>
      </c>
      <c r="S54" s="169"/>
      <c r="T54" s="169"/>
      <c r="U54" s="169"/>
      <c r="V54" s="30"/>
      <c r="W54" s="30"/>
      <c r="X54" s="152"/>
      <c r="Y54" s="30">
        <f>W54/N54*100</f>
        <v>0</v>
      </c>
      <c r="Z54" s="30">
        <v>0</v>
      </c>
      <c r="AA54" s="30">
        <v>0</v>
      </c>
      <c r="AB54" s="30">
        <v>0</v>
      </c>
      <c r="AC54" s="30">
        <v>0</v>
      </c>
      <c r="AD54" s="30">
        <v>0</v>
      </c>
      <c r="AE54" s="30">
        <v>0</v>
      </c>
    </row>
    <row r="55" spans="1:31" s="129" customFormat="1" ht="54" customHeight="1">
      <c r="A55" s="119" t="s">
        <v>116</v>
      </c>
      <c r="B55" s="125">
        <v>2</v>
      </c>
      <c r="C55" s="126" t="s">
        <v>59</v>
      </c>
      <c r="D55" s="125">
        <v>7</v>
      </c>
      <c r="E55" s="126" t="s">
        <v>22</v>
      </c>
      <c r="F55" s="126" t="s">
        <v>31</v>
      </c>
      <c r="G55" s="125">
        <v>15</v>
      </c>
      <c r="H55" s="127"/>
      <c r="I55" s="220" t="s">
        <v>241</v>
      </c>
      <c r="J55" s="122" t="s">
        <v>242</v>
      </c>
      <c r="K55" s="60"/>
      <c r="L55" s="60"/>
      <c r="M55" s="60"/>
      <c r="N55" s="60"/>
      <c r="O55" s="60">
        <f>O56</f>
        <v>1</v>
      </c>
      <c r="P55" s="60">
        <f>P56</f>
        <v>99900000</v>
      </c>
      <c r="Q55" s="170">
        <v>0</v>
      </c>
      <c r="R55" s="170">
        <f>R56</f>
        <v>0</v>
      </c>
      <c r="S55" s="170">
        <f>S56</f>
        <v>1</v>
      </c>
      <c r="T55" s="217">
        <f>T56</f>
        <v>99320000</v>
      </c>
      <c r="U55" s="217"/>
      <c r="V55" s="21">
        <f>Q55+S55</f>
        <v>1</v>
      </c>
      <c r="W55" s="18">
        <f>T55+R55</f>
        <v>99320000</v>
      </c>
      <c r="X55" s="154">
        <f>V55/O55*100</f>
        <v>100</v>
      </c>
      <c r="Y55" s="144">
        <f>W55/P55*100</f>
        <v>99.419419419419413</v>
      </c>
      <c r="Z55" s="18">
        <f>M55+V55</f>
        <v>1</v>
      </c>
      <c r="AA55" s="18">
        <f>N55+W55</f>
        <v>99320000</v>
      </c>
      <c r="AB55" s="61">
        <v>0</v>
      </c>
      <c r="AC55" s="60">
        <v>0</v>
      </c>
      <c r="AD55" s="60"/>
      <c r="AE55" s="83"/>
    </row>
    <row r="56" spans="1:31" ht="35.25" customHeight="1">
      <c r="A56" s="110">
        <v>33</v>
      </c>
      <c r="B56" s="114">
        <v>2</v>
      </c>
      <c r="C56" s="115" t="s">
        <v>59</v>
      </c>
      <c r="D56" s="114">
        <v>7</v>
      </c>
      <c r="E56" s="115" t="s">
        <v>22</v>
      </c>
      <c r="F56" s="115" t="s">
        <v>31</v>
      </c>
      <c r="G56" s="114">
        <v>15</v>
      </c>
      <c r="H56" s="116">
        <v>10</v>
      </c>
      <c r="I56" s="118" t="s">
        <v>243</v>
      </c>
      <c r="J56" s="117" t="s">
        <v>244</v>
      </c>
      <c r="K56" s="29"/>
      <c r="L56" s="30"/>
      <c r="M56" s="30"/>
      <c r="N56" s="30"/>
      <c r="O56" s="30">
        <v>1</v>
      </c>
      <c r="P56" s="30">
        <v>99900000</v>
      </c>
      <c r="Q56" s="189"/>
      <c r="R56" s="169"/>
      <c r="S56" s="169">
        <v>1</v>
      </c>
      <c r="T56" s="169">
        <v>99320000</v>
      </c>
      <c r="U56" s="169"/>
      <c r="V56" s="34">
        <f t="shared" ref="V56:W71" si="28">Q56+S56</f>
        <v>1</v>
      </c>
      <c r="W56" s="30">
        <f t="shared" si="28"/>
        <v>99320000</v>
      </c>
      <c r="X56" s="212">
        <f>V56/O56*100</f>
        <v>100</v>
      </c>
      <c r="Y56" s="150">
        <f>W56/P56*100</f>
        <v>99.419419419419413</v>
      </c>
      <c r="Z56" s="48">
        <f>M56+V56</f>
        <v>1</v>
      </c>
      <c r="AA56" s="48">
        <f>N56+W56</f>
        <v>99320000</v>
      </c>
      <c r="AB56" s="152">
        <v>0</v>
      </c>
      <c r="AC56" s="152">
        <v>0</v>
      </c>
      <c r="AD56" s="72"/>
      <c r="AE56" s="64"/>
    </row>
    <row r="57" spans="1:31" s="129" customFormat="1" ht="48" customHeight="1">
      <c r="A57" s="132" t="s">
        <v>126</v>
      </c>
      <c r="B57" s="119">
        <v>1</v>
      </c>
      <c r="C57" s="121" t="s">
        <v>59</v>
      </c>
      <c r="D57" s="120">
        <v>1</v>
      </c>
      <c r="E57" s="120">
        <v>1</v>
      </c>
      <c r="F57" s="120">
        <v>6</v>
      </c>
      <c r="G57" s="120">
        <v>20</v>
      </c>
      <c r="H57" s="120"/>
      <c r="I57" s="220" t="s">
        <v>245</v>
      </c>
      <c r="J57" s="133" t="s">
        <v>246</v>
      </c>
      <c r="K57" s="60"/>
      <c r="L57" s="60"/>
      <c r="M57" s="60"/>
      <c r="N57" s="60"/>
      <c r="O57" s="60">
        <f>O58</f>
        <v>1</v>
      </c>
      <c r="P57" s="60">
        <f>P58</f>
        <v>29820000</v>
      </c>
      <c r="Q57" s="170">
        <v>0</v>
      </c>
      <c r="R57" s="170">
        <f>R58</f>
        <v>0</v>
      </c>
      <c r="S57" s="170">
        <f>S58</f>
        <v>1</v>
      </c>
      <c r="T57" s="217">
        <f>T58</f>
        <v>29820000</v>
      </c>
      <c r="U57" s="217"/>
      <c r="V57" s="21">
        <f>Q57+S57</f>
        <v>1</v>
      </c>
      <c r="W57" s="18">
        <f>T57+R57</f>
        <v>29820000</v>
      </c>
      <c r="X57" s="214">
        <f>SUM(V57/O57*100)</f>
        <v>100</v>
      </c>
      <c r="Y57" s="144">
        <f t="shared" ref="Y57" si="29">W57/P57*100</f>
        <v>100</v>
      </c>
      <c r="Z57" s="18">
        <f t="shared" ref="Z57" si="30">M57+V57</f>
        <v>1</v>
      </c>
      <c r="AA57" s="18">
        <f t="shared" ref="AA57:AA63" si="31">N57+W57</f>
        <v>29820000</v>
      </c>
      <c r="AB57" s="61">
        <v>0</v>
      </c>
      <c r="AC57" s="60">
        <v>0</v>
      </c>
      <c r="AD57" s="60"/>
      <c r="AE57" s="60"/>
    </row>
    <row r="58" spans="1:31" ht="51" customHeight="1">
      <c r="A58" s="1">
        <v>35</v>
      </c>
      <c r="B58" s="106">
        <v>1</v>
      </c>
      <c r="C58" s="112" t="s">
        <v>59</v>
      </c>
      <c r="D58" s="79">
        <v>1</v>
      </c>
      <c r="E58" s="79">
        <v>1</v>
      </c>
      <c r="F58" s="79">
        <v>6</v>
      </c>
      <c r="G58" s="79">
        <v>20</v>
      </c>
      <c r="H58" s="112" t="s">
        <v>22</v>
      </c>
      <c r="I58" s="130" t="s">
        <v>247</v>
      </c>
      <c r="J58" s="131" t="s">
        <v>248</v>
      </c>
      <c r="K58" s="30"/>
      <c r="L58" s="30"/>
      <c r="M58" s="30"/>
      <c r="N58" s="30"/>
      <c r="O58" s="149">
        <v>1</v>
      </c>
      <c r="P58" s="30">
        <v>29820000</v>
      </c>
      <c r="Q58" s="169"/>
      <c r="R58" s="169"/>
      <c r="S58" s="169">
        <v>1</v>
      </c>
      <c r="T58" s="169">
        <v>29820000</v>
      </c>
      <c r="U58" s="169"/>
      <c r="V58" s="34">
        <f t="shared" ref="V58:W84" si="32">Q58+S58</f>
        <v>1</v>
      </c>
      <c r="W58" s="30">
        <f t="shared" si="28"/>
        <v>29820000</v>
      </c>
      <c r="X58" s="212">
        <f t="shared" ref="X58" si="33">V58/O58*100</f>
        <v>100</v>
      </c>
      <c r="Y58" s="146">
        <f t="shared" ref="Y58:Y65" si="34">W58/P58*100</f>
        <v>100</v>
      </c>
      <c r="Z58" s="48">
        <f>M58+V58</f>
        <v>1</v>
      </c>
      <c r="AA58" s="48">
        <f t="shared" si="31"/>
        <v>29820000</v>
      </c>
      <c r="AB58" s="165">
        <v>0</v>
      </c>
      <c r="AC58" s="165">
        <v>0</v>
      </c>
      <c r="AD58" s="30"/>
      <c r="AE58" s="30"/>
    </row>
    <row r="59" spans="1:31" ht="94.5" customHeight="1">
      <c r="A59" s="16" t="s">
        <v>109</v>
      </c>
      <c r="B59" s="68">
        <v>1</v>
      </c>
      <c r="C59" s="23">
        <v>11</v>
      </c>
      <c r="D59" s="23">
        <v>1</v>
      </c>
      <c r="E59" s="23">
        <v>20</v>
      </c>
      <c r="F59" s="23">
        <v>12</v>
      </c>
      <c r="G59" s="23">
        <v>18</v>
      </c>
      <c r="H59" s="23"/>
      <c r="I59" s="20" t="s">
        <v>110</v>
      </c>
      <c r="J59" s="69" t="s">
        <v>111</v>
      </c>
      <c r="K59" s="21">
        <f>SUM(K60:K61)</f>
        <v>955</v>
      </c>
      <c r="L59" s="18">
        <f>SUM(L60:L61)</f>
        <v>830310000</v>
      </c>
      <c r="M59" s="21">
        <v>300</v>
      </c>
      <c r="N59" s="18">
        <f t="shared" ref="N59:R59" si="35">SUM(N60:N61)</f>
        <v>183265000</v>
      </c>
      <c r="O59" s="18">
        <f>O61</f>
        <v>100</v>
      </c>
      <c r="P59" s="18">
        <f>P60+P61</f>
        <v>82060000</v>
      </c>
      <c r="Q59" s="221">
        <f>SUM(Q60:Q61)/SUM(O60:O61)*O59</f>
        <v>2.6785714285714284</v>
      </c>
      <c r="R59" s="188">
        <f t="shared" si="35"/>
        <v>5728400</v>
      </c>
      <c r="S59" s="222">
        <f>SUM(S60:S61)/SUM(O60:O61)*O59</f>
        <v>91.964285714285708</v>
      </c>
      <c r="T59" s="219">
        <f>SUM(T60:T61)</f>
        <v>37206000</v>
      </c>
      <c r="U59" s="219"/>
      <c r="V59" s="154">
        <f>Q59+S59</f>
        <v>94.642857142857139</v>
      </c>
      <c r="W59" s="18">
        <f>T59+R59</f>
        <v>42934400</v>
      </c>
      <c r="X59" s="214">
        <f>SUM(V59/O59*100)</f>
        <v>94.642857142857139</v>
      </c>
      <c r="Y59" s="144">
        <f t="shared" si="34"/>
        <v>52.320740921277107</v>
      </c>
      <c r="Z59" s="18">
        <f t="shared" ref="Z59" si="36">M59+V59</f>
        <v>394.64285714285711</v>
      </c>
      <c r="AA59" s="18">
        <f t="shared" si="31"/>
        <v>226199400</v>
      </c>
      <c r="AB59" s="151">
        <f t="shared" ref="AB59:AC61" si="37">Z59/K59*100</f>
        <v>41.323859386686607</v>
      </c>
      <c r="AC59" s="151">
        <f t="shared" si="37"/>
        <v>27.242764750514869</v>
      </c>
      <c r="AD59" s="18"/>
      <c r="AE59" s="57"/>
    </row>
    <row r="60" spans="1:31" ht="89.25" customHeight="1">
      <c r="A60" s="24">
        <v>31</v>
      </c>
      <c r="B60" s="25">
        <v>1</v>
      </c>
      <c r="C60" s="26">
        <v>11</v>
      </c>
      <c r="D60" s="26">
        <v>1</v>
      </c>
      <c r="E60" s="26">
        <v>20</v>
      </c>
      <c r="F60" s="26">
        <v>12</v>
      </c>
      <c r="G60" s="26">
        <v>18</v>
      </c>
      <c r="H60" s="70" t="s">
        <v>22</v>
      </c>
      <c r="I60" s="71" t="s">
        <v>112</v>
      </c>
      <c r="J60" s="71" t="s">
        <v>113</v>
      </c>
      <c r="K60" s="64">
        <v>55</v>
      </c>
      <c r="L60" s="63">
        <v>620170000</v>
      </c>
      <c r="M60" s="63">
        <v>24</v>
      </c>
      <c r="N60" s="63">
        <v>126070000</v>
      </c>
      <c r="O60" s="63">
        <v>12</v>
      </c>
      <c r="P60" s="63">
        <v>65960000</v>
      </c>
      <c r="Q60" s="195">
        <v>3</v>
      </c>
      <c r="R60" s="196">
        <v>5728400</v>
      </c>
      <c r="S60" s="196">
        <v>3</v>
      </c>
      <c r="T60" s="196">
        <v>22406000</v>
      </c>
      <c r="U60" s="196"/>
      <c r="V60" s="34">
        <f t="shared" si="32"/>
        <v>6</v>
      </c>
      <c r="W60" s="30">
        <f t="shared" si="28"/>
        <v>28134400</v>
      </c>
      <c r="X60" s="212">
        <f t="shared" ref="X60:X61" si="38">V60/O60*100</f>
        <v>50</v>
      </c>
      <c r="Y60" s="150">
        <f t="shared" si="34"/>
        <v>42.653729533050331</v>
      </c>
      <c r="Z60" s="48">
        <f t="shared" ref="Z60:Z85" si="39">M60+V60</f>
        <v>30</v>
      </c>
      <c r="AA60" s="48">
        <f t="shared" si="31"/>
        <v>154204400</v>
      </c>
      <c r="AB60" s="166">
        <f t="shared" si="37"/>
        <v>54.54545454545454</v>
      </c>
      <c r="AC60" s="166">
        <f t="shared" si="37"/>
        <v>24.8648596352613</v>
      </c>
      <c r="AD60" s="30"/>
      <c r="AE60" s="64"/>
    </row>
    <row r="61" spans="1:31" ht="63.75" customHeight="1">
      <c r="A61" s="24">
        <v>32</v>
      </c>
      <c r="B61" s="25">
        <v>1</v>
      </c>
      <c r="C61" s="26">
        <v>11</v>
      </c>
      <c r="D61" s="26">
        <v>1</v>
      </c>
      <c r="E61" s="26">
        <v>20</v>
      </c>
      <c r="F61" s="26">
        <v>12</v>
      </c>
      <c r="G61" s="26">
        <v>18</v>
      </c>
      <c r="H61" s="70" t="s">
        <v>105</v>
      </c>
      <c r="I61" s="71" t="s">
        <v>114</v>
      </c>
      <c r="J61" s="28" t="s">
        <v>115</v>
      </c>
      <c r="K61" s="64">
        <v>900</v>
      </c>
      <c r="L61" s="63">
        <v>210140000</v>
      </c>
      <c r="M61" s="63">
        <v>300</v>
      </c>
      <c r="N61" s="63">
        <v>57195000</v>
      </c>
      <c r="O61" s="63">
        <v>100</v>
      </c>
      <c r="P61" s="63">
        <v>16100000</v>
      </c>
      <c r="Q61" s="195">
        <v>0</v>
      </c>
      <c r="R61" s="196">
        <v>0</v>
      </c>
      <c r="S61" s="196">
        <v>100</v>
      </c>
      <c r="T61" s="196">
        <v>14800000</v>
      </c>
      <c r="U61" s="196"/>
      <c r="V61" s="34">
        <f t="shared" si="32"/>
        <v>100</v>
      </c>
      <c r="W61" s="30">
        <f t="shared" si="28"/>
        <v>14800000</v>
      </c>
      <c r="X61" s="212">
        <f t="shared" si="38"/>
        <v>100</v>
      </c>
      <c r="Y61" s="150">
        <f t="shared" si="34"/>
        <v>91.925465838509311</v>
      </c>
      <c r="Z61" s="48">
        <f t="shared" si="39"/>
        <v>400</v>
      </c>
      <c r="AA61" s="48">
        <f t="shared" si="31"/>
        <v>71995000</v>
      </c>
      <c r="AB61" s="166">
        <f t="shared" si="37"/>
        <v>44.444444444444443</v>
      </c>
      <c r="AC61" s="166">
        <f t="shared" si="37"/>
        <v>34.260493004663559</v>
      </c>
      <c r="AD61" s="72"/>
      <c r="AE61" s="64"/>
    </row>
    <row r="62" spans="1:31" s="123" customFormat="1" ht="54" customHeight="1">
      <c r="A62" s="119" t="s">
        <v>116</v>
      </c>
      <c r="B62" s="120">
        <v>2</v>
      </c>
      <c r="C62" s="121" t="s">
        <v>59</v>
      </c>
      <c r="D62" s="120">
        <v>7</v>
      </c>
      <c r="E62" s="121" t="s">
        <v>22</v>
      </c>
      <c r="F62" s="121" t="s">
        <v>31</v>
      </c>
      <c r="G62" s="120">
        <v>15</v>
      </c>
      <c r="H62" s="162"/>
      <c r="I62" s="220" t="s">
        <v>149</v>
      </c>
      <c r="J62" s="122" t="s">
        <v>144</v>
      </c>
      <c r="K62" s="18"/>
      <c r="L62" s="18"/>
      <c r="M62" s="18"/>
      <c r="N62" s="18"/>
      <c r="O62" s="18">
        <f>O63</f>
        <v>1</v>
      </c>
      <c r="P62" s="18">
        <f>P63</f>
        <v>72770000</v>
      </c>
      <c r="Q62" s="188">
        <f>Q63</f>
        <v>1</v>
      </c>
      <c r="R62" s="219">
        <f>R63</f>
        <v>71570000</v>
      </c>
      <c r="S62" s="188"/>
      <c r="T62" s="188"/>
      <c r="U62" s="188"/>
      <c r="V62" s="21">
        <f>Q62+S62</f>
        <v>1</v>
      </c>
      <c r="W62" s="18">
        <f>T62+R62</f>
        <v>71570000</v>
      </c>
      <c r="X62" s="214">
        <f>SUM(V62/O62*100)</f>
        <v>100</v>
      </c>
      <c r="Y62" s="163">
        <f t="shared" si="34"/>
        <v>98.350968805826582</v>
      </c>
      <c r="Z62" s="18">
        <f t="shared" si="39"/>
        <v>1</v>
      </c>
      <c r="AA62" s="18">
        <f t="shared" si="31"/>
        <v>71570000</v>
      </c>
      <c r="AB62" s="18">
        <v>0</v>
      </c>
      <c r="AC62" s="18">
        <v>0</v>
      </c>
      <c r="AD62" s="164"/>
      <c r="AE62" s="52"/>
    </row>
    <row r="63" spans="1:31" ht="35.25" customHeight="1">
      <c r="A63" s="110">
        <v>33</v>
      </c>
      <c r="B63" s="114">
        <v>2</v>
      </c>
      <c r="C63" s="115" t="s">
        <v>59</v>
      </c>
      <c r="D63" s="114">
        <v>7</v>
      </c>
      <c r="E63" s="115" t="s">
        <v>22</v>
      </c>
      <c r="F63" s="115" t="s">
        <v>31</v>
      </c>
      <c r="G63" s="114">
        <v>15</v>
      </c>
      <c r="H63" s="116">
        <v>10</v>
      </c>
      <c r="I63" s="118" t="s">
        <v>145</v>
      </c>
      <c r="J63" s="117" t="s">
        <v>144</v>
      </c>
      <c r="K63" s="29"/>
      <c r="L63" s="30"/>
      <c r="M63" s="30"/>
      <c r="N63" s="30"/>
      <c r="O63" s="30">
        <v>1</v>
      </c>
      <c r="P63" s="30">
        <v>72770000</v>
      </c>
      <c r="Q63" s="189">
        <v>1</v>
      </c>
      <c r="R63" s="169">
        <v>71570000</v>
      </c>
      <c r="S63" s="169"/>
      <c r="T63" s="169"/>
      <c r="U63" s="169"/>
      <c r="V63" s="34">
        <f t="shared" si="32"/>
        <v>1</v>
      </c>
      <c r="W63" s="30">
        <f t="shared" si="28"/>
        <v>71570000</v>
      </c>
      <c r="X63" s="212">
        <f t="shared" ref="X63" si="40">V63/O63*100</f>
        <v>100</v>
      </c>
      <c r="Y63" s="150">
        <f t="shared" si="34"/>
        <v>98.350968805826582</v>
      </c>
      <c r="Z63" s="30">
        <f t="shared" si="39"/>
        <v>1</v>
      </c>
      <c r="AA63" s="48">
        <f t="shared" si="31"/>
        <v>71570000</v>
      </c>
      <c r="AB63" s="63">
        <v>0</v>
      </c>
      <c r="AC63" s="63">
        <v>0</v>
      </c>
      <c r="AD63" s="72"/>
      <c r="AE63" s="64"/>
    </row>
    <row r="64" spans="1:31" s="123" customFormat="1" ht="48.75" customHeight="1">
      <c r="A64" s="119" t="s">
        <v>121</v>
      </c>
      <c r="B64" s="120">
        <v>1</v>
      </c>
      <c r="C64" s="121" t="s">
        <v>105</v>
      </c>
      <c r="D64" s="120">
        <v>1</v>
      </c>
      <c r="E64" s="120">
        <v>20</v>
      </c>
      <c r="F64" s="120">
        <v>12</v>
      </c>
      <c r="G64" s="120">
        <v>19</v>
      </c>
      <c r="H64" s="120"/>
      <c r="I64" s="220" t="s">
        <v>146</v>
      </c>
      <c r="J64" s="122" t="s">
        <v>148</v>
      </c>
      <c r="K64" s="18"/>
      <c r="L64" s="18"/>
      <c r="M64" s="18"/>
      <c r="N64" s="18"/>
      <c r="O64" s="18">
        <f>O65</f>
        <v>1</v>
      </c>
      <c r="P64" s="18">
        <f>P65</f>
        <v>158680000</v>
      </c>
      <c r="Q64" s="188">
        <v>0</v>
      </c>
      <c r="R64" s="188">
        <f>R65</f>
        <v>1650000</v>
      </c>
      <c r="S64" s="188">
        <f>S65</f>
        <v>0</v>
      </c>
      <c r="T64" s="219">
        <f>T65</f>
        <v>61150000</v>
      </c>
      <c r="U64" s="219"/>
      <c r="V64" s="21">
        <f>Q64+S64</f>
        <v>0</v>
      </c>
      <c r="W64" s="188">
        <f>T64+R64</f>
        <v>62800000</v>
      </c>
      <c r="X64" s="214">
        <f>SUM(V64/O64*100)</f>
        <v>0</v>
      </c>
      <c r="Y64" s="144">
        <f t="shared" si="34"/>
        <v>39.5765061759516</v>
      </c>
      <c r="Z64" s="18">
        <f t="shared" si="39"/>
        <v>0</v>
      </c>
      <c r="AA64" s="18">
        <f>SUM(N64+W64)</f>
        <v>62800000</v>
      </c>
      <c r="AB64" s="18">
        <v>0</v>
      </c>
      <c r="AC64" s="18">
        <v>0</v>
      </c>
      <c r="AD64" s="18"/>
      <c r="AE64" s="18"/>
    </row>
    <row r="65" spans="1:31" ht="65.25" customHeight="1">
      <c r="A65" s="106">
        <v>34</v>
      </c>
      <c r="B65" s="79">
        <v>1</v>
      </c>
      <c r="C65" s="112" t="s">
        <v>105</v>
      </c>
      <c r="D65" s="79">
        <v>1</v>
      </c>
      <c r="E65" s="79">
        <v>20</v>
      </c>
      <c r="F65" s="79">
        <v>12</v>
      </c>
      <c r="G65" s="79">
        <v>19</v>
      </c>
      <c r="H65" s="112" t="s">
        <v>22</v>
      </c>
      <c r="I65" s="28" t="s">
        <v>147</v>
      </c>
      <c r="J65" s="117" t="s">
        <v>148</v>
      </c>
      <c r="K65" s="30"/>
      <c r="L65" s="30"/>
      <c r="M65" s="30"/>
      <c r="N65" s="30"/>
      <c r="O65" s="30">
        <v>1</v>
      </c>
      <c r="P65" s="30">
        <v>158680000</v>
      </c>
      <c r="Q65" s="169">
        <v>0</v>
      </c>
      <c r="R65" s="169">
        <v>1650000</v>
      </c>
      <c r="S65" s="169"/>
      <c r="T65" s="169">
        <v>61150000</v>
      </c>
      <c r="U65" s="169"/>
      <c r="V65" s="34">
        <f t="shared" si="32"/>
        <v>0</v>
      </c>
      <c r="W65" s="30">
        <f t="shared" si="28"/>
        <v>62800000</v>
      </c>
      <c r="X65" s="212">
        <f t="shared" ref="X65" si="41">V65/O65*100</f>
        <v>0</v>
      </c>
      <c r="Y65" s="146">
        <f t="shared" si="34"/>
        <v>39.5765061759516</v>
      </c>
      <c r="Z65" s="48">
        <f t="shared" si="39"/>
        <v>0</v>
      </c>
      <c r="AA65" s="48">
        <f>SUM(N65+W65)</f>
        <v>62800000</v>
      </c>
      <c r="AB65" s="30">
        <v>0</v>
      </c>
      <c r="AC65" s="30">
        <v>0</v>
      </c>
      <c r="AD65" s="30"/>
      <c r="AE65" s="30"/>
    </row>
    <row r="66" spans="1:31" s="129" customFormat="1" ht="48" customHeight="1">
      <c r="A66" s="132" t="s">
        <v>126</v>
      </c>
      <c r="B66" s="124">
        <v>1</v>
      </c>
      <c r="C66" s="126" t="s">
        <v>28</v>
      </c>
      <c r="D66" s="125">
        <v>1</v>
      </c>
      <c r="E66" s="125">
        <v>20</v>
      </c>
      <c r="F66" s="125">
        <v>12</v>
      </c>
      <c r="G66" s="125">
        <v>20</v>
      </c>
      <c r="H66" s="125"/>
      <c r="I66" s="21" t="s">
        <v>150</v>
      </c>
      <c r="J66" s="133" t="s">
        <v>151</v>
      </c>
      <c r="K66" s="60">
        <f>K67</f>
        <v>10</v>
      </c>
      <c r="L66" s="60">
        <f>L67</f>
        <v>700000000</v>
      </c>
      <c r="M66" s="60"/>
      <c r="N66" s="60"/>
      <c r="O66" s="167">
        <v>1</v>
      </c>
      <c r="P66" s="60">
        <v>25000000</v>
      </c>
      <c r="Q66" s="170"/>
      <c r="R66" s="170"/>
      <c r="S66" s="170">
        <f>S67</f>
        <v>1</v>
      </c>
      <c r="T66" s="170">
        <f>T67</f>
        <v>24260000</v>
      </c>
      <c r="U66" s="170"/>
      <c r="V66" s="21">
        <f>Q66+S66</f>
        <v>1</v>
      </c>
      <c r="W66" s="42">
        <f>T66+R66</f>
        <v>24260000</v>
      </c>
      <c r="X66" s="214">
        <f>SUM(V66/O66*100)</f>
        <v>100</v>
      </c>
      <c r="Y66" s="144">
        <f t="shared" ref="Y66" si="42">W66/P66*100</f>
        <v>97.04</v>
      </c>
      <c r="Z66" s="18">
        <f t="shared" si="39"/>
        <v>1</v>
      </c>
      <c r="AA66" s="18">
        <f>N66+W66</f>
        <v>24260000</v>
      </c>
      <c r="AB66" s="151">
        <f t="shared" ref="AB66:AC69" si="43">Z66/K66*100</f>
        <v>10</v>
      </c>
      <c r="AC66" s="151">
        <f t="shared" si="43"/>
        <v>3.4657142857142857</v>
      </c>
      <c r="AD66" s="60"/>
      <c r="AE66" s="60"/>
    </row>
    <row r="67" spans="1:31" ht="51" customHeight="1">
      <c r="A67" s="1">
        <v>35</v>
      </c>
      <c r="B67" s="106">
        <v>1</v>
      </c>
      <c r="C67" s="112" t="s">
        <v>28</v>
      </c>
      <c r="D67" s="79">
        <v>1</v>
      </c>
      <c r="E67" s="79">
        <v>20</v>
      </c>
      <c r="F67" s="79">
        <v>12</v>
      </c>
      <c r="G67" s="79">
        <v>20</v>
      </c>
      <c r="H67" s="112" t="s">
        <v>62</v>
      </c>
      <c r="I67" s="130" t="s">
        <v>224</v>
      </c>
      <c r="J67" s="131" t="s">
        <v>152</v>
      </c>
      <c r="K67" s="30">
        <v>10</v>
      </c>
      <c r="L67" s="30">
        <v>700000000</v>
      </c>
      <c r="M67" s="30"/>
      <c r="N67" s="30"/>
      <c r="O67" s="149">
        <v>1</v>
      </c>
      <c r="P67" s="30">
        <v>25000000</v>
      </c>
      <c r="Q67" s="169"/>
      <c r="R67" s="169"/>
      <c r="S67" s="169">
        <v>1</v>
      </c>
      <c r="T67" s="169">
        <v>24260000</v>
      </c>
      <c r="U67" s="169"/>
      <c r="V67" s="34">
        <f t="shared" si="32"/>
        <v>1</v>
      </c>
      <c r="W67" s="30">
        <f t="shared" si="28"/>
        <v>24260000</v>
      </c>
      <c r="X67" s="212">
        <f t="shared" ref="X67:X82" si="44">V67/O67*100</f>
        <v>100</v>
      </c>
      <c r="Y67" s="146">
        <f t="shared" ref="Y67:Y73" si="45">W67/P67*100</f>
        <v>97.04</v>
      </c>
      <c r="Z67" s="48">
        <f t="shared" si="39"/>
        <v>1</v>
      </c>
      <c r="AA67" s="48">
        <f>SUM(N67+W67)</f>
        <v>24260000</v>
      </c>
      <c r="AB67" s="152">
        <f t="shared" si="43"/>
        <v>10</v>
      </c>
      <c r="AC67" s="152">
        <f t="shared" si="43"/>
        <v>3.4657142857142857</v>
      </c>
      <c r="AD67" s="30"/>
      <c r="AE67" s="30"/>
    </row>
    <row r="68" spans="1:31" ht="72.75" customHeight="1">
      <c r="A68" s="16" t="s">
        <v>97</v>
      </c>
      <c r="B68" s="55">
        <v>1</v>
      </c>
      <c r="C68" s="60">
        <v>22</v>
      </c>
      <c r="D68" s="60">
        <v>1</v>
      </c>
      <c r="E68" s="60">
        <v>20</v>
      </c>
      <c r="F68" s="60">
        <v>12</v>
      </c>
      <c r="G68" s="60">
        <v>17</v>
      </c>
      <c r="H68" s="60"/>
      <c r="I68" s="57" t="s">
        <v>98</v>
      </c>
      <c r="J68" s="57" t="s">
        <v>99</v>
      </c>
      <c r="K68" s="21">
        <f>K69</f>
        <v>55</v>
      </c>
      <c r="L68" s="18">
        <f>SUM(L69)</f>
        <v>1360452000</v>
      </c>
      <c r="M68" s="18">
        <f>SUM(M69)</f>
        <v>33</v>
      </c>
      <c r="N68" s="18">
        <f t="shared" ref="N68" si="46">SUM(N69)</f>
        <v>359020000</v>
      </c>
      <c r="O68" s="18">
        <v>11</v>
      </c>
      <c r="P68" s="18">
        <f>P69</f>
        <v>24465600</v>
      </c>
      <c r="Q68" s="188">
        <v>11</v>
      </c>
      <c r="R68" s="188">
        <f>R69</f>
        <v>23465600</v>
      </c>
      <c r="S68" s="188"/>
      <c r="T68" s="188"/>
      <c r="U68" s="188"/>
      <c r="V68" s="21">
        <f>Q68+S68</f>
        <v>11</v>
      </c>
      <c r="W68" s="18">
        <f>T68+R68</f>
        <v>23465600</v>
      </c>
      <c r="X68" s="214">
        <f>SUM(V68/O68*100)</f>
        <v>100</v>
      </c>
      <c r="Y68" s="144">
        <f t="shared" si="45"/>
        <v>95.912628343470018</v>
      </c>
      <c r="Z68" s="18">
        <f t="shared" si="39"/>
        <v>44</v>
      </c>
      <c r="AA68" s="18">
        <f>N68+W68</f>
        <v>382485600</v>
      </c>
      <c r="AB68" s="151">
        <f t="shared" si="43"/>
        <v>80</v>
      </c>
      <c r="AC68" s="151">
        <f t="shared" si="43"/>
        <v>28.114597207398717</v>
      </c>
      <c r="AD68" s="18"/>
      <c r="AE68" s="18"/>
    </row>
    <row r="69" spans="1:31" ht="49.5" customHeight="1">
      <c r="A69" s="24">
        <v>29</v>
      </c>
      <c r="B69" s="58">
        <v>1</v>
      </c>
      <c r="C69" s="47">
        <v>22</v>
      </c>
      <c r="D69" s="47">
        <v>1</v>
      </c>
      <c r="E69" s="47">
        <v>20</v>
      </c>
      <c r="F69" s="47">
        <v>12</v>
      </c>
      <c r="G69" s="47">
        <v>17</v>
      </c>
      <c r="H69" s="37" t="s">
        <v>28</v>
      </c>
      <c r="I69" s="28" t="s">
        <v>100</v>
      </c>
      <c r="J69" s="28" t="s">
        <v>101</v>
      </c>
      <c r="K69" s="30">
        <v>55</v>
      </c>
      <c r="L69" s="30">
        <v>1360452000</v>
      </c>
      <c r="M69" s="30">
        <v>33</v>
      </c>
      <c r="N69" s="30">
        <v>359020000</v>
      </c>
      <c r="O69" s="30">
        <v>11</v>
      </c>
      <c r="P69" s="30">
        <v>24465600</v>
      </c>
      <c r="Q69" s="169">
        <v>11</v>
      </c>
      <c r="R69" s="197">
        <v>23465600</v>
      </c>
      <c r="S69" s="197"/>
      <c r="T69" s="197"/>
      <c r="U69" s="197"/>
      <c r="V69" s="34">
        <f t="shared" si="32"/>
        <v>11</v>
      </c>
      <c r="W69" s="30">
        <f t="shared" si="28"/>
        <v>23465600</v>
      </c>
      <c r="X69" s="212">
        <f t="shared" si="44"/>
        <v>100</v>
      </c>
      <c r="Y69" s="146">
        <f t="shared" si="45"/>
        <v>95.912628343470018</v>
      </c>
      <c r="Z69" s="48">
        <f t="shared" si="39"/>
        <v>44</v>
      </c>
      <c r="AA69" s="48">
        <f>SUM(N69+W69)</f>
        <v>382485600</v>
      </c>
      <c r="AB69" s="152">
        <f t="shared" si="43"/>
        <v>80</v>
      </c>
      <c r="AC69" s="152">
        <f t="shared" si="43"/>
        <v>28.114597207398717</v>
      </c>
      <c r="AD69" s="36"/>
      <c r="AE69" s="36"/>
    </row>
    <row r="70" spans="1:31" s="129" customFormat="1" ht="34.5">
      <c r="A70" s="138"/>
      <c r="B70" s="139">
        <v>2</v>
      </c>
      <c r="C70" s="139" t="s">
        <v>62</v>
      </c>
      <c r="D70" s="139">
        <v>7</v>
      </c>
      <c r="E70" s="139" t="s">
        <v>22</v>
      </c>
      <c r="F70" s="139" t="s">
        <v>22</v>
      </c>
      <c r="G70" s="139">
        <v>20</v>
      </c>
      <c r="H70" s="140"/>
      <c r="I70" s="141" t="s">
        <v>156</v>
      </c>
      <c r="J70" s="142" t="s">
        <v>157</v>
      </c>
      <c r="K70" s="60"/>
      <c r="L70" s="60"/>
      <c r="M70" s="57"/>
      <c r="N70" s="60"/>
      <c r="O70" s="18">
        <v>2</v>
      </c>
      <c r="P70" s="19">
        <f t="shared" ref="P70:T70" si="47">SUM(P71:P80)</f>
        <v>726872000</v>
      </c>
      <c r="Q70" s="160">
        <v>1</v>
      </c>
      <c r="R70" s="170">
        <f t="shared" si="47"/>
        <v>95272000</v>
      </c>
      <c r="S70" s="160">
        <v>1</v>
      </c>
      <c r="T70" s="217">
        <f t="shared" si="47"/>
        <v>254050000</v>
      </c>
      <c r="U70" s="217"/>
      <c r="V70" s="21">
        <f>Q70+S70</f>
        <v>2</v>
      </c>
      <c r="W70" s="42">
        <f>T70+R70</f>
        <v>349322000</v>
      </c>
      <c r="X70" s="214">
        <f>SUM(V70/O70*100)</f>
        <v>100</v>
      </c>
      <c r="Y70" s="144">
        <f t="shared" si="45"/>
        <v>48.058255098559307</v>
      </c>
      <c r="Z70" s="18">
        <f t="shared" si="39"/>
        <v>2</v>
      </c>
      <c r="AA70" s="18">
        <f>N70+W70</f>
        <v>349322000</v>
      </c>
      <c r="AB70" s="61">
        <v>0</v>
      </c>
      <c r="AC70" s="23">
        <v>0</v>
      </c>
      <c r="AD70" s="61"/>
      <c r="AE70" s="61"/>
    </row>
    <row r="71" spans="1:31" ht="45.75">
      <c r="A71" s="110"/>
      <c r="B71" s="134">
        <v>2</v>
      </c>
      <c r="C71" s="135" t="s">
        <v>62</v>
      </c>
      <c r="D71" s="135">
        <v>7</v>
      </c>
      <c r="E71" s="135" t="s">
        <v>22</v>
      </c>
      <c r="F71" s="135" t="s">
        <v>22</v>
      </c>
      <c r="G71" s="137">
        <v>20</v>
      </c>
      <c r="H71" s="135" t="s">
        <v>22</v>
      </c>
      <c r="I71" s="78" t="s">
        <v>158</v>
      </c>
      <c r="J71" s="136" t="s">
        <v>159</v>
      </c>
      <c r="K71" s="30"/>
      <c r="L71" s="30"/>
      <c r="M71" s="29"/>
      <c r="N71" s="30"/>
      <c r="O71" s="30">
        <v>2</v>
      </c>
      <c r="P71" s="37">
        <v>58527200</v>
      </c>
      <c r="Q71" s="189">
        <v>1</v>
      </c>
      <c r="R71" s="169">
        <v>9527200</v>
      </c>
      <c r="S71" s="194">
        <v>1</v>
      </c>
      <c r="T71" s="194">
        <v>18250000</v>
      </c>
      <c r="U71" s="194"/>
      <c r="V71" s="34">
        <f t="shared" si="32"/>
        <v>2</v>
      </c>
      <c r="W71" s="30">
        <f t="shared" si="28"/>
        <v>27777200</v>
      </c>
      <c r="X71" s="212">
        <f t="shared" si="44"/>
        <v>100</v>
      </c>
      <c r="Y71" s="146">
        <f t="shared" si="45"/>
        <v>47.460326138957612</v>
      </c>
      <c r="Z71" s="48">
        <f t="shared" si="39"/>
        <v>2</v>
      </c>
      <c r="AA71" s="48">
        <f t="shared" ref="AA71:AA80" si="48">SUM(N71+W71)</f>
        <v>27777200</v>
      </c>
      <c r="AB71" s="36">
        <v>0</v>
      </c>
      <c r="AC71" s="86">
        <v>0</v>
      </c>
      <c r="AD71" s="36"/>
      <c r="AE71" s="36"/>
    </row>
    <row r="72" spans="1:31" ht="45.75">
      <c r="A72" s="110"/>
      <c r="B72" s="135">
        <v>2</v>
      </c>
      <c r="C72" s="135" t="s">
        <v>34</v>
      </c>
      <c r="D72" s="135">
        <v>8</v>
      </c>
      <c r="E72" s="135" t="s">
        <v>22</v>
      </c>
      <c r="F72" s="135" t="s">
        <v>22</v>
      </c>
      <c r="G72" s="137">
        <v>21</v>
      </c>
      <c r="H72" s="135" t="s">
        <v>28</v>
      </c>
      <c r="I72" s="111" t="s">
        <v>168</v>
      </c>
      <c r="J72" s="136" t="s">
        <v>177</v>
      </c>
      <c r="K72" s="30"/>
      <c r="L72" s="30"/>
      <c r="M72" s="29"/>
      <c r="N72" s="30"/>
      <c r="O72" s="30">
        <v>2</v>
      </c>
      <c r="P72" s="37">
        <v>84927200</v>
      </c>
      <c r="Q72" s="189">
        <v>1</v>
      </c>
      <c r="R72" s="169">
        <v>9527200</v>
      </c>
      <c r="S72" s="194">
        <v>1</v>
      </c>
      <c r="T72" s="194">
        <v>31100000</v>
      </c>
      <c r="U72" s="194"/>
      <c r="V72" s="34">
        <f t="shared" si="32"/>
        <v>2</v>
      </c>
      <c r="W72" s="30">
        <f t="shared" si="32"/>
        <v>40627200</v>
      </c>
      <c r="X72" s="212">
        <f t="shared" si="44"/>
        <v>100</v>
      </c>
      <c r="Y72" s="146">
        <f t="shared" si="45"/>
        <v>47.837677446095007</v>
      </c>
      <c r="Z72" s="48">
        <f t="shared" si="39"/>
        <v>2</v>
      </c>
      <c r="AA72" s="48">
        <f t="shared" si="48"/>
        <v>40627200</v>
      </c>
      <c r="AB72" s="36">
        <v>0</v>
      </c>
      <c r="AC72" s="86">
        <v>0</v>
      </c>
      <c r="AD72" s="36"/>
      <c r="AE72" s="36"/>
    </row>
    <row r="73" spans="1:31" ht="47.25" customHeight="1">
      <c r="A73" s="110"/>
      <c r="B73" s="135">
        <v>2</v>
      </c>
      <c r="C73" s="135" t="s">
        <v>65</v>
      </c>
      <c r="D73" s="135">
        <v>9</v>
      </c>
      <c r="E73" s="135" t="s">
        <v>22</v>
      </c>
      <c r="F73" s="135" t="s">
        <v>22</v>
      </c>
      <c r="G73" s="137">
        <v>22</v>
      </c>
      <c r="H73" s="135" t="s">
        <v>105</v>
      </c>
      <c r="I73" s="111" t="s">
        <v>169</v>
      </c>
      <c r="J73" s="136" t="s">
        <v>178</v>
      </c>
      <c r="K73" s="30"/>
      <c r="L73" s="30"/>
      <c r="M73" s="29"/>
      <c r="N73" s="30"/>
      <c r="O73" s="30">
        <v>2</v>
      </c>
      <c r="P73" s="37">
        <v>82527200</v>
      </c>
      <c r="Q73" s="189">
        <v>1</v>
      </c>
      <c r="R73" s="169">
        <v>9527200</v>
      </c>
      <c r="S73" s="194">
        <v>1</v>
      </c>
      <c r="T73" s="194">
        <v>30200000</v>
      </c>
      <c r="U73" s="194"/>
      <c r="V73" s="34">
        <f t="shared" si="32"/>
        <v>2</v>
      </c>
      <c r="W73" s="30">
        <f t="shared" si="32"/>
        <v>39727200</v>
      </c>
      <c r="X73" s="212">
        <f t="shared" si="44"/>
        <v>100</v>
      </c>
      <c r="Y73" s="146">
        <f t="shared" si="45"/>
        <v>48.13831076299693</v>
      </c>
      <c r="Z73" s="48">
        <f t="shared" si="39"/>
        <v>2</v>
      </c>
      <c r="AA73" s="48">
        <f t="shared" si="48"/>
        <v>39727200</v>
      </c>
      <c r="AB73" s="36">
        <v>0</v>
      </c>
      <c r="AC73" s="86">
        <v>0</v>
      </c>
      <c r="AD73" s="36"/>
      <c r="AE73" s="36"/>
    </row>
    <row r="74" spans="1:31" ht="45.75">
      <c r="A74" s="110"/>
      <c r="B74" s="135">
        <v>2</v>
      </c>
      <c r="C74" s="135" t="s">
        <v>160</v>
      </c>
      <c r="D74" s="135">
        <v>10</v>
      </c>
      <c r="E74" s="135" t="s">
        <v>22</v>
      </c>
      <c r="F74" s="135" t="s">
        <v>22</v>
      </c>
      <c r="G74" s="137">
        <v>23</v>
      </c>
      <c r="H74" s="135" t="s">
        <v>161</v>
      </c>
      <c r="I74" s="111" t="s">
        <v>170</v>
      </c>
      <c r="J74" s="136" t="s">
        <v>179</v>
      </c>
      <c r="K74" s="30"/>
      <c r="L74" s="30"/>
      <c r="M74" s="29"/>
      <c r="N74" s="30"/>
      <c r="O74" s="30">
        <v>2</v>
      </c>
      <c r="P74" s="37">
        <v>82527200</v>
      </c>
      <c r="Q74" s="189">
        <v>1</v>
      </c>
      <c r="R74" s="169">
        <v>9527200</v>
      </c>
      <c r="S74" s="194">
        <v>1</v>
      </c>
      <c r="T74" s="194">
        <v>30200000</v>
      </c>
      <c r="U74" s="194"/>
      <c r="V74" s="34">
        <f t="shared" si="32"/>
        <v>2</v>
      </c>
      <c r="W74" s="30">
        <f t="shared" si="32"/>
        <v>39727200</v>
      </c>
      <c r="X74" s="212">
        <f>V74/O74*100</f>
        <v>100</v>
      </c>
      <c r="Y74" s="146">
        <f t="shared" ref="Y74:Y80" si="49">W74/P74*100</f>
        <v>48.13831076299693</v>
      </c>
      <c r="Z74" s="48">
        <f t="shared" si="39"/>
        <v>2</v>
      </c>
      <c r="AA74" s="48">
        <f t="shared" si="48"/>
        <v>39727200</v>
      </c>
      <c r="AB74" s="36">
        <v>0</v>
      </c>
      <c r="AC74" s="86">
        <v>0</v>
      </c>
      <c r="AD74" s="36"/>
      <c r="AE74" s="36"/>
    </row>
    <row r="75" spans="1:31" ht="44.25" customHeight="1">
      <c r="A75" s="110"/>
      <c r="B75" s="135">
        <v>2</v>
      </c>
      <c r="C75" s="135" t="s">
        <v>162</v>
      </c>
      <c r="D75" s="135">
        <v>11</v>
      </c>
      <c r="E75" s="135" t="s">
        <v>22</v>
      </c>
      <c r="F75" s="135" t="s">
        <v>22</v>
      </c>
      <c r="G75" s="137">
        <v>24</v>
      </c>
      <c r="H75" s="135" t="s">
        <v>59</v>
      </c>
      <c r="I75" s="111" t="s">
        <v>171</v>
      </c>
      <c r="J75" s="136" t="s">
        <v>180</v>
      </c>
      <c r="K75" s="30"/>
      <c r="L75" s="30"/>
      <c r="M75" s="29"/>
      <c r="N75" s="30"/>
      <c r="O75" s="30">
        <v>2</v>
      </c>
      <c r="P75" s="37">
        <v>99327200</v>
      </c>
      <c r="Q75" s="189">
        <v>1</v>
      </c>
      <c r="R75" s="169">
        <v>9527200</v>
      </c>
      <c r="S75" s="194">
        <v>1</v>
      </c>
      <c r="T75" s="194">
        <v>36500000</v>
      </c>
      <c r="U75" s="194"/>
      <c r="V75" s="34">
        <f t="shared" si="32"/>
        <v>2</v>
      </c>
      <c r="W75" s="30">
        <f t="shared" si="32"/>
        <v>46027200</v>
      </c>
      <c r="X75" s="212">
        <f t="shared" si="44"/>
        <v>100</v>
      </c>
      <c r="Y75" s="146">
        <f t="shared" si="49"/>
        <v>46.338968580610349</v>
      </c>
      <c r="Z75" s="48">
        <f t="shared" si="39"/>
        <v>2</v>
      </c>
      <c r="AA75" s="48">
        <f t="shared" si="48"/>
        <v>46027200</v>
      </c>
      <c r="AB75" s="36">
        <v>0</v>
      </c>
      <c r="AC75" s="86">
        <v>0</v>
      </c>
      <c r="AD75" s="36"/>
      <c r="AE75" s="36"/>
    </row>
    <row r="76" spans="1:31" ht="51" customHeight="1">
      <c r="A76" s="110"/>
      <c r="B76" s="135">
        <v>2</v>
      </c>
      <c r="C76" s="135" t="s">
        <v>163</v>
      </c>
      <c r="D76" s="135">
        <v>12</v>
      </c>
      <c r="E76" s="135" t="s">
        <v>22</v>
      </c>
      <c r="F76" s="135" t="s">
        <v>22</v>
      </c>
      <c r="G76" s="137">
        <v>25</v>
      </c>
      <c r="H76" s="135" t="s">
        <v>31</v>
      </c>
      <c r="I76" s="111" t="s">
        <v>172</v>
      </c>
      <c r="J76" s="136" t="s">
        <v>181</v>
      </c>
      <c r="K76" s="30"/>
      <c r="L76" s="30"/>
      <c r="M76" s="29"/>
      <c r="N76" s="30"/>
      <c r="O76" s="30">
        <v>2</v>
      </c>
      <c r="P76" s="37">
        <v>63327200</v>
      </c>
      <c r="Q76" s="189">
        <v>1</v>
      </c>
      <c r="R76" s="169">
        <v>9527200</v>
      </c>
      <c r="S76" s="194">
        <v>1</v>
      </c>
      <c r="T76" s="194">
        <v>20300000</v>
      </c>
      <c r="U76" s="194"/>
      <c r="V76" s="34">
        <f t="shared" si="32"/>
        <v>2</v>
      </c>
      <c r="W76" s="30">
        <f t="shared" si="32"/>
        <v>29827200</v>
      </c>
      <c r="X76" s="212">
        <f t="shared" si="44"/>
        <v>100</v>
      </c>
      <c r="Y76" s="146">
        <f t="shared" si="49"/>
        <v>47.100140224105914</v>
      </c>
      <c r="Z76" s="48">
        <f t="shared" si="39"/>
        <v>2</v>
      </c>
      <c r="AA76" s="48">
        <f t="shared" si="48"/>
        <v>29827200</v>
      </c>
      <c r="AB76" s="36">
        <v>0</v>
      </c>
      <c r="AC76" s="86">
        <v>0</v>
      </c>
      <c r="AD76" s="36"/>
      <c r="AE76" s="36"/>
    </row>
    <row r="77" spans="1:31" ht="37.5" customHeight="1">
      <c r="A77" s="110"/>
      <c r="B77" s="135">
        <v>2</v>
      </c>
      <c r="C77" s="135" t="s">
        <v>164</v>
      </c>
      <c r="D77" s="135">
        <v>13</v>
      </c>
      <c r="E77" s="135" t="s">
        <v>22</v>
      </c>
      <c r="F77" s="135" t="s">
        <v>22</v>
      </c>
      <c r="G77" s="137">
        <v>26</v>
      </c>
      <c r="H77" s="135" t="s">
        <v>62</v>
      </c>
      <c r="I77" s="111" t="s">
        <v>173</v>
      </c>
      <c r="J77" s="136" t="s">
        <v>182</v>
      </c>
      <c r="K77" s="30"/>
      <c r="L77" s="30"/>
      <c r="M77" s="29"/>
      <c r="N77" s="30"/>
      <c r="O77" s="30">
        <v>2</v>
      </c>
      <c r="P77" s="37">
        <v>44127200</v>
      </c>
      <c r="Q77" s="189">
        <v>1</v>
      </c>
      <c r="R77" s="169">
        <v>9527200</v>
      </c>
      <c r="S77" s="194">
        <v>1</v>
      </c>
      <c r="T77" s="194">
        <v>13100000</v>
      </c>
      <c r="U77" s="194"/>
      <c r="V77" s="34">
        <f t="shared" si="32"/>
        <v>2</v>
      </c>
      <c r="W77" s="30">
        <f t="shared" si="32"/>
        <v>22627200</v>
      </c>
      <c r="X77" s="212">
        <f t="shared" si="44"/>
        <v>100</v>
      </c>
      <c r="Y77" s="146">
        <f t="shared" si="49"/>
        <v>51.277216773328014</v>
      </c>
      <c r="Z77" s="48">
        <f t="shared" si="39"/>
        <v>2</v>
      </c>
      <c r="AA77" s="48">
        <f t="shared" si="48"/>
        <v>22627200</v>
      </c>
      <c r="AB77" s="36">
        <v>0</v>
      </c>
      <c r="AC77" s="86">
        <v>0</v>
      </c>
      <c r="AD77" s="36"/>
      <c r="AE77" s="36"/>
    </row>
    <row r="78" spans="1:31" ht="34.5" customHeight="1">
      <c r="A78" s="110"/>
      <c r="B78" s="135">
        <v>2</v>
      </c>
      <c r="C78" s="135" t="s">
        <v>165</v>
      </c>
      <c r="D78" s="135">
        <v>14</v>
      </c>
      <c r="E78" s="135" t="s">
        <v>22</v>
      </c>
      <c r="F78" s="135" t="s">
        <v>22</v>
      </c>
      <c r="G78" s="137">
        <v>27</v>
      </c>
      <c r="H78" s="135" t="s">
        <v>34</v>
      </c>
      <c r="I78" s="111" t="s">
        <v>174</v>
      </c>
      <c r="J78" s="136" t="s">
        <v>183</v>
      </c>
      <c r="K78" s="30"/>
      <c r="L78" s="30"/>
      <c r="M78" s="29"/>
      <c r="N78" s="30"/>
      <c r="O78" s="30">
        <v>2</v>
      </c>
      <c r="P78" s="37">
        <v>82527200</v>
      </c>
      <c r="Q78" s="189">
        <v>1</v>
      </c>
      <c r="R78" s="169">
        <v>9527200</v>
      </c>
      <c r="S78" s="194">
        <v>1</v>
      </c>
      <c r="T78" s="194">
        <v>30200000</v>
      </c>
      <c r="U78" s="194"/>
      <c r="V78" s="34">
        <f t="shared" si="32"/>
        <v>2</v>
      </c>
      <c r="W78" s="30">
        <f t="shared" si="32"/>
        <v>39727200</v>
      </c>
      <c r="X78" s="212">
        <f t="shared" si="44"/>
        <v>100</v>
      </c>
      <c r="Y78" s="146">
        <f t="shared" si="49"/>
        <v>48.13831076299693</v>
      </c>
      <c r="Z78" s="48">
        <f t="shared" si="39"/>
        <v>2</v>
      </c>
      <c r="AA78" s="48">
        <f t="shared" si="48"/>
        <v>39727200</v>
      </c>
      <c r="AB78" s="36">
        <v>0</v>
      </c>
      <c r="AC78" s="86">
        <v>0</v>
      </c>
      <c r="AD78" s="36"/>
      <c r="AE78" s="36"/>
    </row>
    <row r="79" spans="1:31" ht="45.75" customHeight="1">
      <c r="A79" s="110"/>
      <c r="B79" s="135">
        <v>2</v>
      </c>
      <c r="C79" s="135" t="s">
        <v>166</v>
      </c>
      <c r="D79" s="135">
        <v>15</v>
      </c>
      <c r="E79" s="135" t="s">
        <v>22</v>
      </c>
      <c r="F79" s="135" t="s">
        <v>22</v>
      </c>
      <c r="G79" s="137">
        <v>28</v>
      </c>
      <c r="H79" s="135" t="s">
        <v>65</v>
      </c>
      <c r="I79" s="111" t="s">
        <v>175</v>
      </c>
      <c r="J79" s="136" t="s">
        <v>185</v>
      </c>
      <c r="K79" s="30"/>
      <c r="L79" s="30"/>
      <c r="M79" s="29"/>
      <c r="N79" s="30"/>
      <c r="O79" s="30">
        <v>2</v>
      </c>
      <c r="P79" s="37">
        <v>63327200</v>
      </c>
      <c r="Q79" s="189">
        <v>1</v>
      </c>
      <c r="R79" s="169">
        <v>9527200</v>
      </c>
      <c r="S79" s="194">
        <v>1</v>
      </c>
      <c r="T79" s="194">
        <v>20300000</v>
      </c>
      <c r="U79" s="194"/>
      <c r="V79" s="34">
        <f t="shared" si="32"/>
        <v>2</v>
      </c>
      <c r="W79" s="30">
        <f t="shared" si="32"/>
        <v>29827200</v>
      </c>
      <c r="X79" s="212">
        <f t="shared" si="44"/>
        <v>100</v>
      </c>
      <c r="Y79" s="146">
        <f t="shared" si="49"/>
        <v>47.100140224105914</v>
      </c>
      <c r="Z79" s="48">
        <f t="shared" si="39"/>
        <v>2</v>
      </c>
      <c r="AA79" s="48">
        <f t="shared" si="48"/>
        <v>29827200</v>
      </c>
      <c r="AB79" s="36">
        <v>0</v>
      </c>
      <c r="AC79" s="86">
        <v>0</v>
      </c>
      <c r="AD79" s="36"/>
      <c r="AE79" s="36"/>
    </row>
    <row r="80" spans="1:31" ht="48.75" customHeight="1">
      <c r="A80" s="110"/>
      <c r="B80" s="135">
        <v>2</v>
      </c>
      <c r="C80" s="135" t="s">
        <v>167</v>
      </c>
      <c r="D80" s="135">
        <v>16</v>
      </c>
      <c r="E80" s="135" t="s">
        <v>22</v>
      </c>
      <c r="F80" s="135" t="s">
        <v>22</v>
      </c>
      <c r="G80" s="137">
        <v>29</v>
      </c>
      <c r="H80" s="135" t="s">
        <v>160</v>
      </c>
      <c r="I80" s="111" t="s">
        <v>176</v>
      </c>
      <c r="J80" s="136" t="s">
        <v>184</v>
      </c>
      <c r="K80" s="30"/>
      <c r="L80" s="30"/>
      <c r="M80" s="29"/>
      <c r="N80" s="30"/>
      <c r="O80" s="30">
        <v>2</v>
      </c>
      <c r="P80" s="37">
        <v>65727200</v>
      </c>
      <c r="Q80" s="189">
        <v>1</v>
      </c>
      <c r="R80" s="169">
        <v>9527200</v>
      </c>
      <c r="S80" s="194">
        <v>1</v>
      </c>
      <c r="T80" s="194">
        <v>23900000</v>
      </c>
      <c r="U80" s="194"/>
      <c r="V80" s="34">
        <f t="shared" si="32"/>
        <v>2</v>
      </c>
      <c r="W80" s="30">
        <f t="shared" si="32"/>
        <v>33427200</v>
      </c>
      <c r="X80" s="212">
        <f t="shared" si="44"/>
        <v>100</v>
      </c>
      <c r="Y80" s="146">
        <f t="shared" si="49"/>
        <v>50.857483659732964</v>
      </c>
      <c r="Z80" s="48">
        <f t="shared" si="39"/>
        <v>2</v>
      </c>
      <c r="AA80" s="48">
        <f t="shared" si="48"/>
        <v>33427200</v>
      </c>
      <c r="AB80" s="36">
        <v>0</v>
      </c>
      <c r="AC80" s="86">
        <v>0</v>
      </c>
      <c r="AD80" s="36"/>
      <c r="AE80" s="36"/>
    </row>
    <row r="81" spans="1:31" ht="22.5">
      <c r="A81" s="16" t="s">
        <v>153</v>
      </c>
      <c r="B81" s="17">
        <v>1</v>
      </c>
      <c r="C81" s="18">
        <v>2</v>
      </c>
      <c r="D81" s="18">
        <v>13</v>
      </c>
      <c r="E81" s="18">
        <v>1</v>
      </c>
      <c r="F81" s="18">
        <v>6</v>
      </c>
      <c r="G81" s="18">
        <v>17</v>
      </c>
      <c r="H81" s="18"/>
      <c r="I81" s="168" t="s">
        <v>249</v>
      </c>
      <c r="J81" s="73" t="s">
        <v>250</v>
      </c>
      <c r="K81" s="18">
        <f>K82</f>
        <v>0</v>
      </c>
      <c r="L81" s="18">
        <f>SUM(L82)</f>
        <v>0</v>
      </c>
      <c r="M81" s="21">
        <f>SUM(M82)</f>
        <v>0</v>
      </c>
      <c r="N81" s="18">
        <f t="shared" ref="N81:R81" si="50">SUM(N82)</f>
        <v>0</v>
      </c>
      <c r="O81" s="18">
        <f>O82</f>
        <v>1</v>
      </c>
      <c r="P81" s="18">
        <f>P82</f>
        <v>26820000</v>
      </c>
      <c r="Q81" s="161">
        <f t="shared" si="50"/>
        <v>0</v>
      </c>
      <c r="R81" s="188">
        <f t="shared" si="50"/>
        <v>0</v>
      </c>
      <c r="S81" s="188">
        <f>S82</f>
        <v>1</v>
      </c>
      <c r="T81" s="188">
        <f>T82</f>
        <v>26820000</v>
      </c>
      <c r="U81" s="188"/>
      <c r="V81" s="21">
        <f>Q81+S81</f>
        <v>1</v>
      </c>
      <c r="W81" s="188">
        <f>T81+R81</f>
        <v>26820000</v>
      </c>
      <c r="X81" s="154">
        <f>V81/O81*100</f>
        <v>100</v>
      </c>
      <c r="Y81" s="60">
        <f>W81/P81*100</f>
        <v>100</v>
      </c>
      <c r="Z81" s="60">
        <f t="shared" si="39"/>
        <v>1</v>
      </c>
      <c r="AA81" s="18">
        <f>N81+W81</f>
        <v>26820000</v>
      </c>
      <c r="AB81" s="151">
        <v>0</v>
      </c>
      <c r="AC81" s="151">
        <v>0</v>
      </c>
      <c r="AD81" s="18"/>
      <c r="AE81" s="18"/>
    </row>
    <row r="82" spans="1:31" ht="45">
      <c r="A82" s="24">
        <v>36</v>
      </c>
      <c r="B82" s="25">
        <v>1</v>
      </c>
      <c r="C82" s="26">
        <v>2</v>
      </c>
      <c r="D82" s="26">
        <v>13</v>
      </c>
      <c r="E82" s="26">
        <v>1</v>
      </c>
      <c r="F82" s="26">
        <v>6</v>
      </c>
      <c r="G82" s="26">
        <v>17</v>
      </c>
      <c r="H82" s="70" t="s">
        <v>22</v>
      </c>
      <c r="I82" s="74" t="s">
        <v>251</v>
      </c>
      <c r="J82" s="71" t="s">
        <v>252</v>
      </c>
      <c r="K82" s="63"/>
      <c r="L82" s="63"/>
      <c r="M82" s="64"/>
      <c r="N82" s="63"/>
      <c r="O82" s="63">
        <v>1</v>
      </c>
      <c r="P82" s="63">
        <v>26820000</v>
      </c>
      <c r="Q82" s="195">
        <v>0</v>
      </c>
      <c r="R82" s="196">
        <v>0</v>
      </c>
      <c r="S82" s="196">
        <v>1</v>
      </c>
      <c r="T82" s="196">
        <v>26820000</v>
      </c>
      <c r="U82" s="196"/>
      <c r="V82" s="34">
        <f t="shared" si="32"/>
        <v>1</v>
      </c>
      <c r="W82" s="30">
        <f t="shared" si="32"/>
        <v>26820000</v>
      </c>
      <c r="X82" s="212">
        <f t="shared" si="44"/>
        <v>100</v>
      </c>
      <c r="Y82" s="63">
        <f t="shared" ref="Y82:Y90" si="51">W82/P82*100</f>
        <v>100</v>
      </c>
      <c r="Z82" s="63">
        <f t="shared" si="39"/>
        <v>1</v>
      </c>
      <c r="AA82" s="63">
        <f>N82+W82</f>
        <v>26820000</v>
      </c>
      <c r="AB82" s="166">
        <v>0</v>
      </c>
      <c r="AC82" s="166">
        <v>0</v>
      </c>
      <c r="AD82" s="72"/>
      <c r="AE82" s="72"/>
    </row>
    <row r="83" spans="1:31" ht="45">
      <c r="A83" s="16" t="s">
        <v>153</v>
      </c>
      <c r="B83" s="17">
        <v>1</v>
      </c>
      <c r="C83" s="18">
        <v>2</v>
      </c>
      <c r="D83" s="18">
        <v>13</v>
      </c>
      <c r="E83" s="18">
        <v>1</v>
      </c>
      <c r="F83" s="18">
        <v>6</v>
      </c>
      <c r="G83" s="18">
        <v>20</v>
      </c>
      <c r="H83" s="18"/>
      <c r="I83" s="168" t="s">
        <v>117</v>
      </c>
      <c r="J83" s="73" t="s">
        <v>118</v>
      </c>
      <c r="K83" s="18">
        <f>K85</f>
        <v>5</v>
      </c>
      <c r="L83" s="18">
        <f>SUM(L85)</f>
        <v>1210904000</v>
      </c>
      <c r="M83" s="21">
        <f>SUM(M85)</f>
        <v>2</v>
      </c>
      <c r="N83" s="18">
        <f>SUM(N85)</f>
        <v>154052000</v>
      </c>
      <c r="O83" s="18">
        <f>O85</f>
        <v>1</v>
      </c>
      <c r="P83" s="18">
        <f>SUM(P85)</f>
        <v>100140000</v>
      </c>
      <c r="Q83" s="161">
        <f>SUM(Q85)</f>
        <v>0</v>
      </c>
      <c r="R83" s="188">
        <f>SUM(R85)</f>
        <v>0</v>
      </c>
      <c r="S83" s="161">
        <f>SUM(S85)</f>
        <v>0</v>
      </c>
      <c r="T83" s="188">
        <f>SUM(T85)</f>
        <v>0</v>
      </c>
      <c r="U83" s="188"/>
      <c r="V83" s="21">
        <f>Q83+S83</f>
        <v>0</v>
      </c>
      <c r="W83" s="188">
        <f>T83+R83</f>
        <v>0</v>
      </c>
      <c r="X83" s="154">
        <f>V83/O83*100</f>
        <v>0</v>
      </c>
      <c r="Y83" s="60">
        <f t="shared" si="51"/>
        <v>0</v>
      </c>
      <c r="Z83" s="18">
        <f t="shared" si="39"/>
        <v>2</v>
      </c>
      <c r="AA83" s="18">
        <f t="shared" ref="AA83:AA94" si="52">N83+W83</f>
        <v>154052000</v>
      </c>
      <c r="AB83" s="151">
        <f>Z83/K83*100</f>
        <v>40</v>
      </c>
      <c r="AC83" s="151">
        <f>AA83/L83*100</f>
        <v>12.722065498173265</v>
      </c>
      <c r="AD83" s="18"/>
      <c r="AE83" s="18"/>
    </row>
    <row r="84" spans="1:31" ht="67.5" hidden="1">
      <c r="A84" s="24">
        <v>36</v>
      </c>
      <c r="B84" s="25">
        <v>1</v>
      </c>
      <c r="C84" s="26">
        <v>2</v>
      </c>
      <c r="D84" s="26">
        <v>13</v>
      </c>
      <c r="E84" s="26">
        <v>1</v>
      </c>
      <c r="F84" s="26">
        <v>6</v>
      </c>
      <c r="G84" s="26">
        <v>20</v>
      </c>
      <c r="H84" s="70" t="s">
        <v>105</v>
      </c>
      <c r="I84" s="74" t="s">
        <v>253</v>
      </c>
      <c r="J84" s="71" t="s">
        <v>254</v>
      </c>
      <c r="K84" s="63"/>
      <c r="L84" s="63"/>
      <c r="M84" s="64"/>
      <c r="N84" s="63"/>
      <c r="O84" s="63">
        <v>1</v>
      </c>
      <c r="P84" s="63">
        <v>100140000</v>
      </c>
      <c r="Q84" s="195">
        <v>0</v>
      </c>
      <c r="R84" s="196">
        <v>0</v>
      </c>
      <c r="S84" s="196"/>
      <c r="T84" s="196">
        <v>10400000</v>
      </c>
      <c r="U84" s="196"/>
      <c r="V84" s="34">
        <f t="shared" si="32"/>
        <v>0</v>
      </c>
      <c r="W84" s="30">
        <f t="shared" si="32"/>
        <v>10400000</v>
      </c>
      <c r="X84" s="213">
        <f>V84/O84*100</f>
        <v>0</v>
      </c>
      <c r="Y84" s="63">
        <f t="shared" si="51"/>
        <v>10.385460355502296</v>
      </c>
      <c r="Z84" s="63">
        <f t="shared" si="39"/>
        <v>0</v>
      </c>
      <c r="AA84" s="63">
        <f t="shared" si="52"/>
        <v>10400000</v>
      </c>
      <c r="AB84" s="166">
        <v>0</v>
      </c>
      <c r="AC84" s="166">
        <v>0</v>
      </c>
      <c r="AD84" s="72"/>
      <c r="AE84" s="72"/>
    </row>
    <row r="85" spans="1:31" ht="45">
      <c r="A85" s="24">
        <v>36</v>
      </c>
      <c r="B85" s="25">
        <v>1</v>
      </c>
      <c r="C85" s="26">
        <v>2</v>
      </c>
      <c r="D85" s="26">
        <v>13</v>
      </c>
      <c r="E85" s="26">
        <v>1</v>
      </c>
      <c r="F85" s="26">
        <v>6</v>
      </c>
      <c r="G85" s="26">
        <v>20</v>
      </c>
      <c r="H85" s="70" t="s">
        <v>31</v>
      </c>
      <c r="I85" s="74" t="s">
        <v>119</v>
      </c>
      <c r="J85" s="71" t="s">
        <v>120</v>
      </c>
      <c r="K85" s="63">
        <v>5</v>
      </c>
      <c r="L85" s="63">
        <v>1210904000</v>
      </c>
      <c r="M85" s="64">
        <v>2</v>
      </c>
      <c r="N85" s="63">
        <v>154052000</v>
      </c>
      <c r="O85" s="63">
        <v>1</v>
      </c>
      <c r="P85" s="63">
        <v>100140000</v>
      </c>
      <c r="Q85" s="195">
        <v>0</v>
      </c>
      <c r="R85" s="196">
        <v>0</v>
      </c>
      <c r="S85" s="196"/>
      <c r="T85" s="196"/>
      <c r="U85" s="196"/>
      <c r="V85" s="75">
        <f>Q85</f>
        <v>0</v>
      </c>
      <c r="W85" s="63">
        <f>R85</f>
        <v>0</v>
      </c>
      <c r="X85" s="213">
        <f>V85/O85*100</f>
        <v>0</v>
      </c>
      <c r="Y85" s="63">
        <f t="shared" si="51"/>
        <v>0</v>
      </c>
      <c r="Z85" s="63">
        <f t="shared" si="39"/>
        <v>2</v>
      </c>
      <c r="AA85" s="63">
        <f t="shared" si="52"/>
        <v>154052000</v>
      </c>
      <c r="AB85" s="166">
        <f t="shared" ref="AB85:AC87" si="53">Z85/K85*100</f>
        <v>40</v>
      </c>
      <c r="AC85" s="166">
        <f t="shared" si="53"/>
        <v>12.722065498173265</v>
      </c>
      <c r="AD85" s="72"/>
      <c r="AE85" s="72"/>
    </row>
    <row r="86" spans="1:31" ht="45">
      <c r="A86" s="16" t="s">
        <v>92</v>
      </c>
      <c r="B86" s="17">
        <v>1</v>
      </c>
      <c r="C86" s="18">
        <v>17</v>
      </c>
      <c r="D86" s="19">
        <v>1</v>
      </c>
      <c r="E86" s="18">
        <v>20</v>
      </c>
      <c r="F86" s="18">
        <v>12</v>
      </c>
      <c r="G86" s="18">
        <v>16</v>
      </c>
      <c r="H86" s="18"/>
      <c r="I86" s="20" t="s">
        <v>93</v>
      </c>
      <c r="J86" s="20" t="s">
        <v>94</v>
      </c>
      <c r="K86" s="21">
        <f>K87</f>
        <v>56</v>
      </c>
      <c r="L86" s="18">
        <f>SUM(L87)</f>
        <v>1607450000</v>
      </c>
      <c r="M86" s="18">
        <f>SUM(M87)</f>
        <v>18</v>
      </c>
      <c r="N86" s="18">
        <f t="shared" ref="N86:R86" si="54">SUM(N87)</f>
        <v>504845000</v>
      </c>
      <c r="O86" s="18">
        <v>6</v>
      </c>
      <c r="P86" s="18">
        <f>P87</f>
        <v>154978000</v>
      </c>
      <c r="Q86" s="188">
        <v>2</v>
      </c>
      <c r="R86" s="188">
        <f t="shared" si="54"/>
        <v>9000000</v>
      </c>
      <c r="S86" s="188">
        <f>S87</f>
        <v>2</v>
      </c>
      <c r="T86" s="188">
        <f>T87</f>
        <v>44385000</v>
      </c>
      <c r="U86" s="188"/>
      <c r="V86" s="21">
        <f>Q86+S86</f>
        <v>4</v>
      </c>
      <c r="W86" s="18">
        <f>T86+R86</f>
        <v>53385000</v>
      </c>
      <c r="X86" s="154">
        <f>SUM(V86/O86*100)</f>
        <v>66.666666666666657</v>
      </c>
      <c r="Y86" s="151">
        <f t="shared" si="51"/>
        <v>34.446824710604083</v>
      </c>
      <c r="Z86" s="18">
        <f t="shared" ref="Z86:Z90" si="55">M86+V86</f>
        <v>22</v>
      </c>
      <c r="AA86" s="18">
        <f t="shared" si="52"/>
        <v>558230000</v>
      </c>
      <c r="AB86" s="18">
        <f t="shared" si="53"/>
        <v>39.285714285714285</v>
      </c>
      <c r="AC86" s="18">
        <f t="shared" si="53"/>
        <v>34.727674266695693</v>
      </c>
      <c r="AD86" s="18"/>
      <c r="AE86" s="18"/>
    </row>
    <row r="87" spans="1:31" ht="45">
      <c r="A87" s="24">
        <v>28</v>
      </c>
      <c r="B87" s="25">
        <v>1</v>
      </c>
      <c r="C87" s="26">
        <v>17</v>
      </c>
      <c r="D87" s="27">
        <v>1</v>
      </c>
      <c r="E87" s="26">
        <v>20</v>
      </c>
      <c r="F87" s="26">
        <v>12</v>
      </c>
      <c r="G87" s="26">
        <v>16</v>
      </c>
      <c r="H87" s="27" t="s">
        <v>22</v>
      </c>
      <c r="I87" s="28" t="s">
        <v>95</v>
      </c>
      <c r="J87" s="28" t="s">
        <v>96</v>
      </c>
      <c r="K87" s="29">
        <v>56</v>
      </c>
      <c r="L87" s="30">
        <v>1607450000</v>
      </c>
      <c r="M87" s="30">
        <v>18</v>
      </c>
      <c r="N87" s="30">
        <v>504845000</v>
      </c>
      <c r="O87" s="30">
        <v>6</v>
      </c>
      <c r="P87" s="30">
        <v>154978000</v>
      </c>
      <c r="Q87" s="189">
        <v>2</v>
      </c>
      <c r="R87" s="169">
        <v>9000000</v>
      </c>
      <c r="S87" s="169">
        <v>2</v>
      </c>
      <c r="T87" s="169">
        <v>44385000</v>
      </c>
      <c r="U87" s="169"/>
      <c r="V87" s="34">
        <f t="shared" ref="V87:W94" si="56">Q87+S87</f>
        <v>4</v>
      </c>
      <c r="W87" s="30">
        <f t="shared" si="56"/>
        <v>53385000</v>
      </c>
      <c r="X87" s="212">
        <f t="shared" ref="X87" si="57">V87/O87*100</f>
        <v>66.666666666666657</v>
      </c>
      <c r="Y87" s="146">
        <f t="shared" si="51"/>
        <v>34.446824710604083</v>
      </c>
      <c r="Z87" s="63">
        <f>M87+V87</f>
        <v>22</v>
      </c>
      <c r="AA87" s="63">
        <f t="shared" si="52"/>
        <v>558230000</v>
      </c>
      <c r="AB87" s="30">
        <f t="shared" si="53"/>
        <v>39.285714285714285</v>
      </c>
      <c r="AC87" s="30">
        <f t="shared" si="53"/>
        <v>34.727674266695693</v>
      </c>
      <c r="AD87" s="36"/>
      <c r="AE87" s="36"/>
    </row>
    <row r="88" spans="1:31" s="129" customFormat="1" ht="54" customHeight="1">
      <c r="A88" s="119" t="s">
        <v>116</v>
      </c>
      <c r="B88" s="125">
        <v>2</v>
      </c>
      <c r="C88" s="126" t="s">
        <v>59</v>
      </c>
      <c r="D88" s="125">
        <v>7</v>
      </c>
      <c r="E88" s="126" t="s">
        <v>22</v>
      </c>
      <c r="F88" s="126" t="s">
        <v>31</v>
      </c>
      <c r="G88" s="125">
        <v>17</v>
      </c>
      <c r="H88" s="127"/>
      <c r="I88" s="21" t="s">
        <v>238</v>
      </c>
      <c r="J88" s="122" t="s">
        <v>238</v>
      </c>
      <c r="K88" s="60"/>
      <c r="L88" s="60"/>
      <c r="M88" s="60"/>
      <c r="N88" s="60"/>
      <c r="O88" s="170">
        <v>1</v>
      </c>
      <c r="P88" s="60">
        <f>P89</f>
        <v>73674000</v>
      </c>
      <c r="Q88" s="170"/>
      <c r="R88" s="170">
        <f>R89</f>
        <v>0</v>
      </c>
      <c r="S88" s="170">
        <v>1</v>
      </c>
      <c r="T88" s="170">
        <f>T89</f>
        <v>68886000</v>
      </c>
      <c r="U88" s="170"/>
      <c r="V88" s="21">
        <f>Q88+S88</f>
        <v>1</v>
      </c>
      <c r="W88" s="18">
        <f>T88+R88</f>
        <v>68886000</v>
      </c>
      <c r="X88" s="214">
        <f>SUM(V88/O88*100)</f>
        <v>100</v>
      </c>
      <c r="Y88" s="151">
        <f t="shared" si="51"/>
        <v>93.501099438064998</v>
      </c>
      <c r="Z88" s="18">
        <f t="shared" si="55"/>
        <v>1</v>
      </c>
      <c r="AA88" s="18">
        <f t="shared" si="52"/>
        <v>68886000</v>
      </c>
      <c r="AB88" s="83">
        <v>0</v>
      </c>
      <c r="AC88" s="83">
        <v>0</v>
      </c>
      <c r="AD88" s="128"/>
      <c r="AE88" s="83"/>
    </row>
    <row r="89" spans="1:31" ht="35.25" customHeight="1">
      <c r="A89" s="110">
        <v>33</v>
      </c>
      <c r="B89" s="114">
        <v>2</v>
      </c>
      <c r="C89" s="115" t="s">
        <v>59</v>
      </c>
      <c r="D89" s="114">
        <v>7</v>
      </c>
      <c r="E89" s="115" t="s">
        <v>22</v>
      </c>
      <c r="F89" s="115" t="s">
        <v>31</v>
      </c>
      <c r="G89" s="114">
        <v>17</v>
      </c>
      <c r="H89" s="116">
        <v>47</v>
      </c>
      <c r="I89" s="118" t="s">
        <v>239</v>
      </c>
      <c r="J89" s="117" t="s">
        <v>240</v>
      </c>
      <c r="K89" s="29"/>
      <c r="L89" s="30"/>
      <c r="M89" s="30"/>
      <c r="N89" s="30"/>
      <c r="O89" s="169">
        <v>1</v>
      </c>
      <c r="P89" s="30">
        <v>73674000</v>
      </c>
      <c r="Q89" s="189"/>
      <c r="R89" s="169"/>
      <c r="S89" s="169">
        <v>1</v>
      </c>
      <c r="T89" s="169">
        <v>68886000</v>
      </c>
      <c r="U89" s="169"/>
      <c r="V89" s="34">
        <f t="shared" si="56"/>
        <v>1</v>
      </c>
      <c r="W89" s="30">
        <f t="shared" si="56"/>
        <v>68886000</v>
      </c>
      <c r="X89" s="212">
        <f t="shared" ref="X89" si="58">V89/O89*100</f>
        <v>100</v>
      </c>
      <c r="Y89" s="150">
        <f t="shared" si="51"/>
        <v>93.501099438064998</v>
      </c>
      <c r="Z89" s="63">
        <f>M89+V89</f>
        <v>1</v>
      </c>
      <c r="AA89" s="63">
        <f t="shared" si="52"/>
        <v>68886000</v>
      </c>
      <c r="AB89" s="63">
        <v>0</v>
      </c>
      <c r="AC89" s="63">
        <v>0</v>
      </c>
      <c r="AD89" s="72"/>
      <c r="AE89" s="64"/>
    </row>
    <row r="90" spans="1:31" ht="45">
      <c r="A90" s="16" t="s">
        <v>82</v>
      </c>
      <c r="B90" s="17">
        <v>1</v>
      </c>
      <c r="C90" s="18">
        <v>20</v>
      </c>
      <c r="D90" s="18">
        <v>1</v>
      </c>
      <c r="E90" s="18">
        <v>20</v>
      </c>
      <c r="F90" s="18">
        <v>12</v>
      </c>
      <c r="G90" s="18">
        <v>33</v>
      </c>
      <c r="H90" s="18"/>
      <c r="I90" s="20" t="s">
        <v>83</v>
      </c>
      <c r="J90" s="20" t="s">
        <v>84</v>
      </c>
      <c r="K90" s="18">
        <v>10</v>
      </c>
      <c r="L90" s="18">
        <f>SUM(L91:L92)</f>
        <v>8838276000</v>
      </c>
      <c r="M90" s="18">
        <v>10</v>
      </c>
      <c r="N90" s="18">
        <f>SUM(N91:N92)</f>
        <v>1990093000</v>
      </c>
      <c r="O90" s="18">
        <v>10</v>
      </c>
      <c r="P90" s="18">
        <f>P92</f>
        <v>95040000</v>
      </c>
      <c r="Q90" s="161"/>
      <c r="R90" s="188"/>
      <c r="S90" s="188">
        <f>S91+S92</f>
        <v>10</v>
      </c>
      <c r="T90" s="188">
        <f>T92</f>
        <v>32470000</v>
      </c>
      <c r="U90" s="188"/>
      <c r="V90" s="21">
        <f>Q90+S90</f>
        <v>10</v>
      </c>
      <c r="W90" s="18">
        <f>T90+R90</f>
        <v>32470000</v>
      </c>
      <c r="X90" s="214">
        <f>V90/O90*100</f>
        <v>100</v>
      </c>
      <c r="Y90" s="151">
        <f t="shared" si="51"/>
        <v>34.164562289562291</v>
      </c>
      <c r="Z90" s="18">
        <f t="shared" si="55"/>
        <v>20</v>
      </c>
      <c r="AA90" s="18">
        <f t="shared" si="52"/>
        <v>2022563000</v>
      </c>
      <c r="AB90" s="151">
        <f>(Z90/K90*100)</f>
        <v>200</v>
      </c>
      <c r="AC90" s="151">
        <f t="shared" ref="AC90:AC95" si="59">AA90/L90*100</f>
        <v>22.884134869741565</v>
      </c>
      <c r="AD90" s="61"/>
      <c r="AE90" s="57" t="s">
        <v>85</v>
      </c>
    </row>
    <row r="91" spans="1:31" ht="56.25">
      <c r="A91" s="24">
        <v>26</v>
      </c>
      <c r="B91" s="25">
        <v>1</v>
      </c>
      <c r="C91" s="26">
        <v>20</v>
      </c>
      <c r="D91" s="26">
        <v>1</v>
      </c>
      <c r="E91" s="26">
        <v>20</v>
      </c>
      <c r="F91" s="26">
        <v>12</v>
      </c>
      <c r="G91" s="26">
        <v>33</v>
      </c>
      <c r="H91" s="27" t="s">
        <v>22</v>
      </c>
      <c r="I91" s="43" t="s">
        <v>86</v>
      </c>
      <c r="J91" s="28" t="s">
        <v>87</v>
      </c>
      <c r="K91" s="29">
        <v>10</v>
      </c>
      <c r="L91" s="30">
        <v>16300000</v>
      </c>
      <c r="M91" s="29">
        <v>10</v>
      </c>
      <c r="N91" s="30">
        <v>16300000</v>
      </c>
      <c r="O91" s="30">
        <v>0</v>
      </c>
      <c r="P91" s="108">
        <v>0</v>
      </c>
      <c r="Q91" s="189"/>
      <c r="R91" s="169"/>
      <c r="S91" s="169"/>
      <c r="T91" s="169"/>
      <c r="U91" s="169"/>
      <c r="V91" s="34">
        <f t="shared" si="56"/>
        <v>0</v>
      </c>
      <c r="W91" s="30">
        <f t="shared" si="56"/>
        <v>0</v>
      </c>
      <c r="X91" s="212">
        <v>0</v>
      </c>
      <c r="Y91" s="150">
        <v>0</v>
      </c>
      <c r="Z91" s="63">
        <f>M91+V91</f>
        <v>10</v>
      </c>
      <c r="AA91" s="63">
        <f t="shared" si="52"/>
        <v>16300000</v>
      </c>
      <c r="AB91" s="152">
        <f>(Z91/K91*100)</f>
        <v>100</v>
      </c>
      <c r="AC91" s="30">
        <f t="shared" si="59"/>
        <v>100</v>
      </c>
      <c r="AD91" s="36"/>
      <c r="AE91" s="29" t="s">
        <v>88</v>
      </c>
    </row>
    <row r="92" spans="1:31" ht="56.25">
      <c r="A92" s="24">
        <v>27</v>
      </c>
      <c r="B92" s="25">
        <v>1</v>
      </c>
      <c r="C92" s="26">
        <v>20</v>
      </c>
      <c r="D92" s="26">
        <v>1</v>
      </c>
      <c r="E92" s="26">
        <v>20</v>
      </c>
      <c r="F92" s="26">
        <v>12</v>
      </c>
      <c r="G92" s="26">
        <v>33</v>
      </c>
      <c r="H92" s="27" t="s">
        <v>62</v>
      </c>
      <c r="I92" s="43" t="s">
        <v>89</v>
      </c>
      <c r="J92" s="28" t="s">
        <v>90</v>
      </c>
      <c r="K92" s="29">
        <v>10</v>
      </c>
      <c r="L92" s="30">
        <v>8821976000</v>
      </c>
      <c r="M92" s="29">
        <v>10</v>
      </c>
      <c r="N92" s="62">
        <v>1973793000</v>
      </c>
      <c r="O92" s="148">
        <v>10</v>
      </c>
      <c r="P92" s="30">
        <v>95040000</v>
      </c>
      <c r="Q92" s="189">
        <v>0</v>
      </c>
      <c r="R92" s="169">
        <v>0</v>
      </c>
      <c r="S92" s="169">
        <v>10</v>
      </c>
      <c r="T92" s="169">
        <v>32470000</v>
      </c>
      <c r="U92" s="169"/>
      <c r="V92" s="34">
        <f t="shared" si="56"/>
        <v>10</v>
      </c>
      <c r="W92" s="30">
        <f t="shared" si="56"/>
        <v>32470000</v>
      </c>
      <c r="X92" s="212">
        <f t="shared" ref="X92:X94" si="60">V92/O92*100</f>
        <v>100</v>
      </c>
      <c r="Y92" s="150">
        <f>W92/P92*100</f>
        <v>34.164562289562291</v>
      </c>
      <c r="Z92" s="63">
        <f>M92+V92</f>
        <v>20</v>
      </c>
      <c r="AA92" s="63">
        <f t="shared" si="52"/>
        <v>2006263000</v>
      </c>
      <c r="AB92" s="152">
        <f>(Z92/K92*100)</f>
        <v>200</v>
      </c>
      <c r="AC92" s="152">
        <f t="shared" si="59"/>
        <v>22.741651076810911</v>
      </c>
      <c r="AD92" s="36"/>
      <c r="AE92" s="29" t="s">
        <v>91</v>
      </c>
    </row>
    <row r="93" spans="1:31" ht="81" customHeight="1">
      <c r="A93" s="16" t="s">
        <v>102</v>
      </c>
      <c r="B93" s="65">
        <v>1</v>
      </c>
      <c r="C93" s="60">
        <v>19</v>
      </c>
      <c r="D93" s="60">
        <v>1</v>
      </c>
      <c r="E93" s="60">
        <v>20</v>
      </c>
      <c r="F93" s="60">
        <v>12</v>
      </c>
      <c r="G93" s="61">
        <v>18</v>
      </c>
      <c r="H93" s="61"/>
      <c r="I93" s="223" t="s">
        <v>103</v>
      </c>
      <c r="J93" s="57" t="s">
        <v>104</v>
      </c>
      <c r="K93" s="21">
        <f>K94</f>
        <v>14</v>
      </c>
      <c r="L93" s="18">
        <f>SUM(L94)</f>
        <v>1249202000</v>
      </c>
      <c r="M93" s="18">
        <f t="shared" ref="M93:R93" si="61">SUM(M94)</f>
        <v>7</v>
      </c>
      <c r="N93" s="18">
        <f t="shared" si="61"/>
        <v>511186000</v>
      </c>
      <c r="O93" s="18">
        <v>1</v>
      </c>
      <c r="P93" s="18">
        <f>P94</f>
        <v>85000000</v>
      </c>
      <c r="Q93" s="188">
        <f t="shared" si="61"/>
        <v>0</v>
      </c>
      <c r="R93" s="188">
        <f t="shared" si="61"/>
        <v>0</v>
      </c>
      <c r="S93" s="18">
        <v>1</v>
      </c>
      <c r="T93" s="18">
        <f>T94</f>
        <v>85000000</v>
      </c>
      <c r="U93" s="18"/>
      <c r="V93" s="21">
        <f>Q93+S93</f>
        <v>1</v>
      </c>
      <c r="W93" s="18">
        <f>T93+R93</f>
        <v>85000000</v>
      </c>
      <c r="X93" s="214">
        <f>SUM(V93/O93*100)</f>
        <v>100</v>
      </c>
      <c r="Y93" s="18">
        <f>W93/P93*100</f>
        <v>100</v>
      </c>
      <c r="Z93" s="18">
        <f t="shared" ref="Z93" si="62">M93+V93</f>
        <v>8</v>
      </c>
      <c r="AA93" s="18">
        <f t="shared" si="52"/>
        <v>596186000</v>
      </c>
      <c r="AB93" s="151">
        <f>Z93/K93*100</f>
        <v>57.142857142857139</v>
      </c>
      <c r="AC93" s="151">
        <f t="shared" si="59"/>
        <v>47.725347862075154</v>
      </c>
      <c r="AD93" s="18"/>
      <c r="AE93" s="18"/>
    </row>
    <row r="94" spans="1:31" ht="87" customHeight="1" thickBot="1">
      <c r="A94" s="24">
        <v>30</v>
      </c>
      <c r="B94" s="66">
        <v>1</v>
      </c>
      <c r="C94" s="47">
        <v>19</v>
      </c>
      <c r="D94" s="47">
        <v>1</v>
      </c>
      <c r="E94" s="47">
        <v>20</v>
      </c>
      <c r="F94" s="47">
        <v>12</v>
      </c>
      <c r="G94" s="67">
        <v>18</v>
      </c>
      <c r="H94" s="37" t="s">
        <v>105</v>
      </c>
      <c r="I94" s="28" t="s">
        <v>106</v>
      </c>
      <c r="J94" s="28" t="s">
        <v>107</v>
      </c>
      <c r="K94" s="48">
        <v>14</v>
      </c>
      <c r="L94" s="48">
        <v>1249202000</v>
      </c>
      <c r="M94" s="48">
        <v>7</v>
      </c>
      <c r="N94" s="48">
        <v>511186000</v>
      </c>
      <c r="O94" s="48">
        <v>1</v>
      </c>
      <c r="P94" s="48">
        <v>85000000</v>
      </c>
      <c r="Q94" s="198">
        <v>0</v>
      </c>
      <c r="R94" s="199">
        <v>0</v>
      </c>
      <c r="S94" s="199">
        <v>1</v>
      </c>
      <c r="T94" s="199">
        <v>85000000</v>
      </c>
      <c r="U94" s="199"/>
      <c r="V94" s="34">
        <f t="shared" si="56"/>
        <v>1</v>
      </c>
      <c r="W94" s="30">
        <f t="shared" si="56"/>
        <v>85000000</v>
      </c>
      <c r="X94" s="212">
        <f t="shared" si="60"/>
        <v>100</v>
      </c>
      <c r="Y94" s="47">
        <f>W94/P94*100</f>
        <v>100</v>
      </c>
      <c r="Z94" s="30">
        <f>M94+V94</f>
        <v>8</v>
      </c>
      <c r="AA94" s="30">
        <f t="shared" si="52"/>
        <v>596186000</v>
      </c>
      <c r="AB94" s="152">
        <f>Z94/K94*100</f>
        <v>57.142857142857139</v>
      </c>
      <c r="AC94" s="152">
        <f t="shared" si="59"/>
        <v>47.725347862075154</v>
      </c>
      <c r="AD94" s="36"/>
      <c r="AE94" s="36"/>
    </row>
    <row r="95" spans="1:31" ht="73.5" hidden="1" customHeight="1">
      <c r="A95" s="76" t="s">
        <v>154</v>
      </c>
      <c r="B95" s="55">
        <v>1</v>
      </c>
      <c r="C95" s="56" t="s">
        <v>105</v>
      </c>
      <c r="D95" s="60">
        <v>1</v>
      </c>
      <c r="E95" s="60">
        <v>20</v>
      </c>
      <c r="F95" s="60">
        <v>12</v>
      </c>
      <c r="G95" s="60">
        <v>19</v>
      </c>
      <c r="H95" s="60"/>
      <c r="I95" s="57" t="s">
        <v>122</v>
      </c>
      <c r="J95" s="57" t="s">
        <v>123</v>
      </c>
      <c r="K95" s="18">
        <f>K96</f>
        <v>1</v>
      </c>
      <c r="L95" s="18">
        <f>SUM(L96)</f>
        <v>17420000</v>
      </c>
      <c r="M95" s="21">
        <f>SUM(M96)</f>
        <v>1</v>
      </c>
      <c r="N95" s="18">
        <f t="shared" ref="N95" si="63">SUM(N96)</f>
        <v>17420000</v>
      </c>
      <c r="O95" s="18">
        <v>1</v>
      </c>
      <c r="P95" s="19">
        <v>10000000</v>
      </c>
      <c r="Q95" s="161"/>
      <c r="R95" s="188"/>
      <c r="S95" s="188"/>
      <c r="T95" s="188"/>
      <c r="U95" s="188"/>
      <c r="V95" s="21"/>
      <c r="W95" s="60"/>
      <c r="X95" s="21"/>
      <c r="Y95" s="60">
        <v>0</v>
      </c>
      <c r="Z95" s="60" t="e">
        <f>#REF!+V95</f>
        <v>#REF!</v>
      </c>
      <c r="AA95" s="18" t="e">
        <f>#REF!+W95</f>
        <v>#REF!</v>
      </c>
      <c r="AB95" s="18" t="e">
        <f>Z95/K95*100</f>
        <v>#REF!</v>
      </c>
      <c r="AC95" s="18" t="e">
        <f t="shared" si="59"/>
        <v>#REF!</v>
      </c>
      <c r="AD95" s="18"/>
      <c r="AE95" s="18"/>
    </row>
    <row r="96" spans="1:31" ht="61.5" hidden="1" customHeight="1">
      <c r="A96" s="77">
        <v>37</v>
      </c>
      <c r="B96" s="58">
        <v>1</v>
      </c>
      <c r="C96" s="59" t="s">
        <v>105</v>
      </c>
      <c r="D96" s="47">
        <v>1</v>
      </c>
      <c r="E96" s="47">
        <v>20</v>
      </c>
      <c r="F96" s="47">
        <v>12</v>
      </c>
      <c r="G96" s="47">
        <v>19</v>
      </c>
      <c r="H96" s="59" t="s">
        <v>22</v>
      </c>
      <c r="I96" s="78" t="s">
        <v>124</v>
      </c>
      <c r="J96" s="78" t="s">
        <v>125</v>
      </c>
      <c r="K96" s="48">
        <v>1</v>
      </c>
      <c r="L96" s="48">
        <v>17420000</v>
      </c>
      <c r="M96" s="48">
        <v>1</v>
      </c>
      <c r="N96" s="48">
        <v>17420000</v>
      </c>
      <c r="O96" s="48">
        <v>1</v>
      </c>
      <c r="P96" s="107">
        <v>10000000</v>
      </c>
      <c r="Q96" s="198"/>
      <c r="R96" s="200"/>
      <c r="S96" s="200"/>
      <c r="T96" s="200"/>
      <c r="U96" s="200"/>
      <c r="V96" s="48"/>
      <c r="W96" s="48"/>
      <c r="X96" s="48"/>
      <c r="Y96" s="48">
        <v>0</v>
      </c>
      <c r="Z96" s="48">
        <v>0</v>
      </c>
      <c r="AA96" s="48">
        <v>0</v>
      </c>
      <c r="AB96" s="48">
        <v>0</v>
      </c>
      <c r="AC96" s="48">
        <v>0</v>
      </c>
      <c r="AD96" s="48">
        <v>0</v>
      </c>
      <c r="AE96" s="48">
        <v>0</v>
      </c>
    </row>
    <row r="97" spans="1:31" ht="22.5" hidden="1">
      <c r="A97" s="16" t="s">
        <v>155</v>
      </c>
      <c r="B97" s="80">
        <v>1</v>
      </c>
      <c r="C97" s="81" t="s">
        <v>28</v>
      </c>
      <c r="D97" s="61">
        <v>1</v>
      </c>
      <c r="E97" s="61">
        <v>20</v>
      </c>
      <c r="F97" s="61">
        <v>12</v>
      </c>
      <c r="G97" s="61">
        <v>20</v>
      </c>
      <c r="H97" s="61"/>
      <c r="I97" s="82" t="s">
        <v>127</v>
      </c>
      <c r="J97" s="82" t="s">
        <v>128</v>
      </c>
      <c r="K97" s="23">
        <f>SUM(K98)</f>
        <v>4</v>
      </c>
      <c r="L97" s="23">
        <f>SUM(L98:L100)</f>
        <v>231700000</v>
      </c>
      <c r="M97" s="23">
        <f>SUM(M98)</f>
        <v>10</v>
      </c>
      <c r="N97" s="23">
        <f>SUM(N98)</f>
        <v>50000000</v>
      </c>
      <c r="O97" s="23"/>
      <c r="P97" s="109" t="s">
        <v>108</v>
      </c>
      <c r="Q97" s="201"/>
      <c r="R97" s="193"/>
      <c r="S97" s="193"/>
      <c r="T97" s="193"/>
      <c r="U97" s="193"/>
      <c r="V97" s="21"/>
      <c r="W97" s="60"/>
      <c r="X97" s="21"/>
      <c r="Y97" s="83">
        <v>0</v>
      </c>
      <c r="Z97" s="60">
        <f>Y95</f>
        <v>0</v>
      </c>
      <c r="AA97" s="60" t="e">
        <f>#REF!+W97</f>
        <v>#REF!</v>
      </c>
      <c r="AB97" s="18">
        <f>Z97/K97*100</f>
        <v>0</v>
      </c>
      <c r="AC97" s="52" t="e">
        <f>AA97/L97*100</f>
        <v>#REF!</v>
      </c>
      <c r="AD97" s="60"/>
      <c r="AE97" s="60"/>
    </row>
    <row r="98" spans="1:31" ht="34.5" hidden="1" customHeight="1">
      <c r="A98" s="175">
        <v>38</v>
      </c>
      <c r="B98" s="176">
        <v>1</v>
      </c>
      <c r="C98" s="177" t="s">
        <v>28</v>
      </c>
      <c r="D98" s="178">
        <v>1</v>
      </c>
      <c r="E98" s="178">
        <v>20</v>
      </c>
      <c r="F98" s="178">
        <v>12</v>
      </c>
      <c r="G98" s="178">
        <v>20</v>
      </c>
      <c r="H98" s="177" t="s">
        <v>62</v>
      </c>
      <c r="I98" s="74" t="s">
        <v>129</v>
      </c>
      <c r="J98" s="71" t="s">
        <v>130</v>
      </c>
      <c r="K98" s="63">
        <v>4</v>
      </c>
      <c r="L98" s="63">
        <v>231700000</v>
      </c>
      <c r="M98" s="64">
        <v>10</v>
      </c>
      <c r="N98" s="63">
        <v>50000000</v>
      </c>
      <c r="O98" s="63"/>
      <c r="P98" s="70" t="s">
        <v>108</v>
      </c>
      <c r="Q98" s="195"/>
      <c r="R98" s="196"/>
      <c r="S98" s="196"/>
      <c r="T98" s="196"/>
      <c r="U98" s="196"/>
      <c r="V98" s="34"/>
      <c r="W98" s="84"/>
      <c r="X98" s="35"/>
      <c r="Y98" s="30">
        <v>0</v>
      </c>
      <c r="Z98" s="30" t="e">
        <f>#REF!+V98</f>
        <v>#REF!</v>
      </c>
      <c r="AA98" s="47" t="e">
        <f>#REF!+W98</f>
        <v>#REF!</v>
      </c>
      <c r="AB98" s="30" t="e">
        <f>Z98/K98*100</f>
        <v>#REF!</v>
      </c>
      <c r="AC98" s="54" t="e">
        <f>AA98/L98*100</f>
        <v>#REF!</v>
      </c>
      <c r="AD98" s="30"/>
      <c r="AE98" s="30"/>
    </row>
    <row r="99" spans="1:31">
      <c r="A99" s="313" t="s">
        <v>55</v>
      </c>
      <c r="B99" s="314"/>
      <c r="C99" s="314"/>
      <c r="D99" s="314"/>
      <c r="E99" s="314"/>
      <c r="F99" s="314"/>
      <c r="G99" s="314"/>
      <c r="H99" s="314"/>
      <c r="I99" s="314"/>
      <c r="J99" s="314"/>
      <c r="K99" s="314"/>
      <c r="L99" s="314"/>
      <c r="M99" s="314"/>
      <c r="N99" s="314"/>
      <c r="O99" s="314"/>
      <c r="P99" s="314"/>
      <c r="Q99" s="314"/>
      <c r="R99" s="314"/>
      <c r="S99" s="314"/>
      <c r="T99" s="315"/>
      <c r="U99" s="232"/>
      <c r="V99" s="171"/>
      <c r="W99" s="85">
        <f>W93+W90+W88+W86+W83+W81+W70+W68+W66+W64+W62+W59+W57+W55+W42+W36+W34+W26+W12</f>
        <v>2200271597</v>
      </c>
      <c r="X99" s="216">
        <f>AVERAGE(X94,X92,X91,X89,X87,X84,X82,X80,X79,X78,X77,X76,X75,X74,X73,X72,X71,X69,X67,X65,X63,X61,X60,X58,X56,X52,X51,X50,X49,X48,X47,X46,X45,X44,X43,X41,X39,X38,X37,X35,X33,X32,X31,X30,X29,X28,X27,X25,X24,X23,X22,X21,X20,X19,X18,X17,X16,X15,X14,X13)</f>
        <v>60.621468926553668</v>
      </c>
      <c r="Y99" s="216">
        <f>AVERAGE(Y94,Y92,Y91,Y89,Y87,Y84,Y82,Y80,Y79,Y78,Y77,Y76,Y75,Y74,Y73,Y72,Y71,Y69,Y67,Y65,Y63,Y61,Y60,Y58,Y56,Y52,Y51,Y50,Y49,Y48,Y47,Y46,Y45,Y44,Y43,Y41,Y39,Y38,Y37,Y35,Y33,Y32,Y31,Y30,Y29,Y28,Y27,Y25,Y24,Y23,Y22,Y21,Y20,Y19,Y18,Y17,Y16,Y15,Y14,Y13)</f>
        <v>52.935955256554116</v>
      </c>
      <c r="Z99" s="36"/>
      <c r="AA99" s="67"/>
      <c r="AB99" s="216">
        <f>AVERAGE(AB94,AB92,AB91,AB89,AB87,AB84,AB82,AB80,AB79,AB78,AB77,AB76,AB75,AB74,AB73,AB72,AB71,AB69,AB67,AB65,AB63,AB61,AB60,AB58,AB56,AB52,AB51,AB50,AB49,AB48,AB47,AB46,AB45,AB44,AB43,AB41,AB39,AB38,AB37,AB35,AB33,AB32,AB31,AB30,AB29,AB28,AB27,AB25,AB24,AB23,AB22,AB21,AB20,AB19,AB18,AB17,AB16,AB15,AB14,AB13)</f>
        <v>29.013592979279256</v>
      </c>
      <c r="AC99" s="216">
        <f>AVERAGE(AC94,AC92,AC91,AC89,AC87,AC84,AC82,AC80,AC79,AC78,AC77,AC76,AC75,AC74,AC73,AC72,AC71,AC69,AC67,AC65,AC63,AC61,AC60,AC58,AC56,AC52,AC51,AC50,AC49,AC48,AC47,AC46,AC45,AC44,AC43,AC41,AC39,AC38,AC37,AC35,AC33,AC32,AC31,AC30,AC29,AC28,AC27,AC25,AC24,AC23,AC22,AC21,AC20,AC19,AC18,AC17,AC16,AC15,AC14,AC13)</f>
        <v>31.976263491382895</v>
      </c>
      <c r="AD99" s="36"/>
      <c r="AE99" s="36"/>
    </row>
    <row r="100" spans="1:31">
      <c r="A100" s="316" t="s">
        <v>56</v>
      </c>
      <c r="B100" s="317"/>
      <c r="C100" s="317"/>
      <c r="D100" s="317"/>
      <c r="E100" s="317"/>
      <c r="F100" s="317"/>
      <c r="G100" s="317"/>
      <c r="H100" s="317"/>
      <c r="I100" s="317"/>
      <c r="J100" s="317"/>
      <c r="K100" s="317"/>
      <c r="L100" s="317"/>
      <c r="M100" s="317"/>
      <c r="N100" s="317"/>
      <c r="O100" s="317"/>
      <c r="P100" s="317"/>
      <c r="Q100" s="317"/>
      <c r="R100" s="317"/>
      <c r="S100" s="317"/>
      <c r="T100" s="318"/>
      <c r="U100" s="232"/>
      <c r="V100" s="172"/>
      <c r="W100" s="87"/>
      <c r="X100" s="88"/>
      <c r="Y100" s="88"/>
      <c r="Z100" s="89"/>
      <c r="AA100" s="87"/>
      <c r="AB100" s="88"/>
      <c r="AC100" s="88"/>
      <c r="AD100" s="86"/>
      <c r="AE100" s="86"/>
    </row>
    <row r="101" spans="1:31">
      <c r="A101" s="179"/>
      <c r="B101" s="320" t="s">
        <v>131</v>
      </c>
      <c r="C101" s="320"/>
      <c r="D101" s="320"/>
      <c r="E101" s="320"/>
      <c r="F101" s="320"/>
      <c r="G101" s="320"/>
      <c r="H101" s="320"/>
      <c r="I101" s="320"/>
      <c r="J101" s="320"/>
      <c r="K101" s="321"/>
      <c r="L101" s="54" t="e">
        <f>(L97+L95+L83+L59+L93+L68+L86+L90+L53+L36+L26+L12+L1)</f>
        <v>#VALUE!</v>
      </c>
      <c r="M101" s="54"/>
      <c r="N101" s="54">
        <f>(N97+N95+N83+N59+N93+N68+N86+N90+N53+N36+N26+N12+N1)</f>
        <v>8581624054</v>
      </c>
      <c r="O101" s="54"/>
      <c r="P101" s="54">
        <f>SUM(P93,P90,P88,P86,P83,P81,P70,P68,P66,P64,P62,P59,P57,P55,P42,P36,P34,P26,P12)</f>
        <v>3841263150</v>
      </c>
      <c r="Q101" s="202"/>
      <c r="R101" s="54">
        <f>SUM(R93,R90,R88,R86,R83,R81,R70,R68,R66,R64,R62,R59,R57,R55,R42,R36,R34,R26,R12)</f>
        <v>424805589</v>
      </c>
      <c r="S101" s="203"/>
      <c r="T101" s="54">
        <f>SUM(T93,T90,T88,T86,T83,T81,T70,T68,T66,T64,T62,T59,T57,T55,T42,T36,T34,T26,T12)</f>
        <v>1775466008</v>
      </c>
      <c r="U101" s="233"/>
      <c r="V101" s="173"/>
      <c r="W101" s="40"/>
      <c r="X101" s="41"/>
      <c r="Y101" s="41"/>
      <c r="Z101" s="40"/>
      <c r="AA101" s="54">
        <f>SUM(AA93,AA90,AA88,AA86,AA83,AA81,AA70,AA68,AA66,AA64,AA62,AA59,AA57,AA55,AA42,AA36,AA34,AA26,AA12)</f>
        <v>10703475651</v>
      </c>
      <c r="AB101" s="41"/>
      <c r="AC101" s="41"/>
      <c r="AD101" s="30"/>
      <c r="AE101" s="30"/>
    </row>
    <row r="102" spans="1:31">
      <c r="A102" s="179"/>
      <c r="B102" s="319" t="s">
        <v>132</v>
      </c>
      <c r="C102" s="317"/>
      <c r="D102" s="317"/>
      <c r="E102" s="317"/>
      <c r="F102" s="317"/>
      <c r="G102" s="317"/>
      <c r="H102" s="317"/>
      <c r="I102" s="317"/>
      <c r="J102" s="317"/>
      <c r="K102" s="317"/>
      <c r="L102" s="317"/>
      <c r="M102" s="317"/>
      <c r="N102" s="317"/>
      <c r="O102" s="317"/>
      <c r="P102" s="317"/>
      <c r="Q102" s="317"/>
      <c r="R102" s="317"/>
      <c r="S102" s="317"/>
      <c r="T102" s="318"/>
      <c r="U102" s="224"/>
      <c r="V102" s="113"/>
      <c r="W102" s="30"/>
      <c r="X102" s="215">
        <f>AVERAGE(X93,X90,X88,X86,X83,X81,X70,X68,X66,X64,X62,X59,X57,X55,X42,X36,X34,X26,X12)</f>
        <v>75.138366750208846</v>
      </c>
      <c r="Y102" s="215">
        <f>AVERAGE(Y93,Y90,Y88,Y86,Y83,Y81,Y70,Y68,Y66,Y64,Y62,Y59,Y57,Y55,Y42,Y36,Y34,Y26,Y12)</f>
        <v>68.146378711436995</v>
      </c>
      <c r="Z102" s="40"/>
      <c r="AA102" s="40"/>
      <c r="AB102" s="215">
        <f>AVERAGE(AB93,AB90,AB88,AB86,AB83,AB81,AB70,AB68,AB66,AB64,AB62,AB59,AB57,AB55,AB42,AB36,AB34,AB26,AB12)</f>
        <v>31.582990746007059</v>
      </c>
      <c r="AC102" s="215">
        <f>AVERAGE(AC93,AC90,AC88,AC86,AC83,AC81,AC70,AC68,AC66,AC64,AC62,AC59,AC57,AC55,AC42,AC36,AC34,AC26,AC12)</f>
        <v>16.565812385883628</v>
      </c>
      <c r="AD102" s="30"/>
      <c r="AE102" s="30"/>
    </row>
    <row r="103" spans="1:31">
      <c r="A103" s="179"/>
      <c r="B103" s="319" t="s">
        <v>133</v>
      </c>
      <c r="C103" s="317"/>
      <c r="D103" s="317"/>
      <c r="E103" s="317"/>
      <c r="F103" s="317"/>
      <c r="G103" s="317"/>
      <c r="H103" s="317"/>
      <c r="I103" s="317"/>
      <c r="J103" s="317"/>
      <c r="K103" s="317"/>
      <c r="L103" s="317"/>
      <c r="M103" s="317"/>
      <c r="N103" s="317"/>
      <c r="O103" s="317"/>
      <c r="P103" s="317"/>
      <c r="Q103" s="317"/>
      <c r="R103" s="317"/>
      <c r="S103" s="317"/>
      <c r="T103" s="318"/>
      <c r="U103" s="224"/>
      <c r="V103" s="113"/>
      <c r="W103" s="30"/>
      <c r="X103" s="29"/>
      <c r="Y103" s="30"/>
      <c r="Z103" s="30"/>
      <c r="AA103" s="30"/>
      <c r="AB103" s="30"/>
      <c r="AC103" s="30"/>
      <c r="AD103" s="30"/>
      <c r="AE103" s="30"/>
    </row>
    <row r="104" spans="1:31">
      <c r="A104" s="179"/>
      <c r="B104" s="106" t="s">
        <v>134</v>
      </c>
      <c r="C104" s="79"/>
      <c r="D104" s="79"/>
      <c r="E104" s="79"/>
      <c r="F104" s="79"/>
      <c r="G104" s="79"/>
      <c r="H104" s="79"/>
      <c r="I104" s="79"/>
      <c r="J104" s="79"/>
      <c r="K104" s="79"/>
      <c r="L104" s="79"/>
      <c r="M104" s="79"/>
      <c r="N104" s="79"/>
      <c r="O104" s="79"/>
      <c r="P104" s="79"/>
      <c r="Q104" s="204"/>
      <c r="R104" s="204"/>
      <c r="S104" s="204"/>
      <c r="T104" s="205"/>
      <c r="U104" s="204"/>
      <c r="V104" s="113"/>
      <c r="W104" s="30"/>
      <c r="X104" s="29"/>
      <c r="Y104" s="30"/>
      <c r="Z104" s="30"/>
      <c r="AA104" s="30"/>
      <c r="AB104" s="30"/>
      <c r="AC104" s="30"/>
      <c r="AD104" s="30"/>
      <c r="AE104" s="30"/>
    </row>
    <row r="105" spans="1:31" ht="15" thickBot="1">
      <c r="A105" s="180"/>
      <c r="B105" s="181" t="s">
        <v>135</v>
      </c>
      <c r="C105" s="182"/>
      <c r="D105" s="182"/>
      <c r="E105" s="182"/>
      <c r="F105" s="182"/>
      <c r="G105" s="182"/>
      <c r="H105" s="182"/>
      <c r="I105" s="182"/>
      <c r="J105" s="182"/>
      <c r="K105" s="182"/>
      <c r="L105" s="182"/>
      <c r="M105" s="182"/>
      <c r="N105" s="182"/>
      <c r="O105" s="182"/>
      <c r="P105" s="182"/>
      <c r="Q105" s="206"/>
      <c r="R105" s="206"/>
      <c r="S105" s="206"/>
      <c r="T105" s="207"/>
      <c r="U105" s="234"/>
      <c r="V105" s="174"/>
      <c r="W105" s="33"/>
      <c r="X105" s="91"/>
      <c r="Y105" s="33"/>
      <c r="Z105" s="33"/>
      <c r="AA105" s="33"/>
      <c r="AB105" s="33"/>
      <c r="AC105" s="33"/>
      <c r="AD105" s="90"/>
      <c r="AE105" s="90"/>
    </row>
    <row r="106" spans="1:31">
      <c r="B106" s="92"/>
      <c r="C106" s="92"/>
      <c r="D106" s="92"/>
      <c r="E106" s="92"/>
      <c r="F106" s="92"/>
      <c r="G106" s="92"/>
      <c r="H106" s="92"/>
      <c r="I106" s="92"/>
      <c r="J106" s="92"/>
      <c r="K106" s="92"/>
      <c r="L106" s="92"/>
      <c r="M106" s="92"/>
      <c r="N106" s="92"/>
      <c r="O106" s="92"/>
      <c r="P106" s="92"/>
      <c r="Q106" s="208"/>
      <c r="R106" s="208"/>
      <c r="S106" s="208"/>
      <c r="T106" s="208"/>
      <c r="U106" s="208"/>
      <c r="V106" s="5"/>
      <c r="W106" s="6"/>
      <c r="X106" s="5"/>
      <c r="Y106" s="6"/>
      <c r="Z106" s="4"/>
      <c r="AA106" s="6"/>
      <c r="AB106" s="7"/>
      <c r="AC106" s="4"/>
    </row>
    <row r="107" spans="1:31">
      <c r="B107" s="93"/>
      <c r="C107" s="93"/>
      <c r="D107" s="93"/>
      <c r="E107" s="93"/>
      <c r="F107" s="93"/>
      <c r="G107" s="93"/>
      <c r="H107" s="93"/>
      <c r="I107" s="93"/>
      <c r="J107" s="94"/>
      <c r="K107" s="95"/>
      <c r="L107" s="95"/>
      <c r="M107" s="93"/>
      <c r="N107" s="93"/>
      <c r="O107" s="93"/>
      <c r="P107" s="93"/>
      <c r="Q107" s="209"/>
      <c r="R107" s="210"/>
      <c r="S107" s="210"/>
      <c r="T107" s="210"/>
      <c r="U107" s="210"/>
      <c r="V107" s="308"/>
      <c r="W107" s="308"/>
      <c r="X107" s="308"/>
      <c r="Y107" s="308"/>
      <c r="Z107" s="308"/>
      <c r="AA107" s="6"/>
      <c r="AB107" s="309" t="s">
        <v>136</v>
      </c>
      <c r="AC107" s="309"/>
      <c r="AD107" s="309"/>
      <c r="AE107" s="309"/>
    </row>
    <row r="108" spans="1:31">
      <c r="J108" s="2"/>
      <c r="K108" s="3"/>
      <c r="L108" s="3"/>
      <c r="Q108" s="183"/>
      <c r="R108" s="184"/>
      <c r="S108" s="184"/>
      <c r="T108" s="184"/>
      <c r="U108" s="184"/>
      <c r="V108" s="276"/>
      <c r="W108" s="276"/>
      <c r="X108" s="276"/>
      <c r="Y108" s="276"/>
      <c r="Z108" s="276"/>
      <c r="AA108" s="6"/>
      <c r="AB108" s="276" t="s">
        <v>137</v>
      </c>
      <c r="AC108" s="276"/>
      <c r="AD108" s="276"/>
      <c r="AE108" s="276"/>
    </row>
    <row r="109" spans="1:31">
      <c r="J109" s="2"/>
      <c r="K109" s="3"/>
      <c r="L109" s="3"/>
      <c r="Q109" s="183"/>
      <c r="R109" s="184"/>
      <c r="S109" s="184"/>
      <c r="T109" s="184"/>
      <c r="U109" s="184"/>
      <c r="V109" s="96"/>
      <c r="W109" s="96"/>
      <c r="X109" s="96"/>
      <c r="Y109" s="96"/>
      <c r="Z109" s="96"/>
      <c r="AA109" s="6"/>
      <c r="AB109" s="96"/>
      <c r="AC109" s="96"/>
      <c r="AD109" s="96"/>
      <c r="AE109" s="96"/>
    </row>
    <row r="110" spans="1:31">
      <c r="J110" s="2"/>
      <c r="K110" s="3"/>
      <c r="L110" s="3"/>
      <c r="Q110" s="183"/>
      <c r="R110" s="184"/>
      <c r="S110" s="184"/>
      <c r="T110" s="184"/>
      <c r="U110" s="184"/>
      <c r="V110" s="276"/>
      <c r="W110" s="276"/>
      <c r="X110" s="276"/>
      <c r="Y110" s="276"/>
      <c r="Z110" s="276"/>
      <c r="AA110" s="6"/>
      <c r="AB110" s="276" t="s">
        <v>138</v>
      </c>
      <c r="AC110" s="276"/>
      <c r="AD110" s="276"/>
      <c r="AE110" s="276"/>
    </row>
    <row r="111" spans="1:31">
      <c r="J111" s="2"/>
      <c r="K111" s="3"/>
      <c r="L111" s="3"/>
      <c r="Q111" s="183"/>
      <c r="R111" s="184"/>
      <c r="S111" s="184"/>
      <c r="T111" s="184"/>
      <c r="U111" s="184"/>
      <c r="V111" s="97"/>
      <c r="W111" s="96"/>
      <c r="X111" s="97"/>
      <c r="Y111" s="96"/>
      <c r="Z111" s="96"/>
      <c r="AA111" s="6"/>
      <c r="AB111" s="98"/>
      <c r="AC111" s="99"/>
      <c r="AD111" s="96"/>
    </row>
    <row r="112" spans="1:31">
      <c r="J112" s="2"/>
      <c r="K112" s="3"/>
      <c r="L112" s="3"/>
      <c r="Q112" s="183"/>
      <c r="R112" s="184"/>
      <c r="S112" s="184"/>
      <c r="T112" s="184"/>
      <c r="U112" s="184"/>
      <c r="V112" s="310"/>
      <c r="W112" s="310"/>
      <c r="X112" s="310"/>
      <c r="Y112" s="310"/>
      <c r="Z112" s="310"/>
      <c r="AA112" s="6"/>
      <c r="AB112" s="100"/>
      <c r="AC112" s="101"/>
      <c r="AD112" s="102"/>
    </row>
    <row r="113" spans="10:31">
      <c r="J113" s="2"/>
      <c r="K113" s="3"/>
      <c r="L113" s="3"/>
      <c r="Q113" s="183"/>
      <c r="R113" s="184"/>
      <c r="S113" s="184"/>
      <c r="T113" s="184"/>
      <c r="U113" s="184"/>
      <c r="V113" s="310"/>
      <c r="W113" s="310"/>
      <c r="X113" s="310"/>
      <c r="Y113" s="310"/>
      <c r="Z113" s="310"/>
      <c r="AA113" s="6"/>
      <c r="AB113" s="100"/>
      <c r="AC113" s="101"/>
      <c r="AD113" s="102"/>
    </row>
    <row r="114" spans="10:31">
      <c r="J114" s="2"/>
      <c r="K114" s="3"/>
      <c r="L114" s="3"/>
      <c r="Q114" s="183"/>
      <c r="R114" s="184"/>
      <c r="S114" s="184"/>
      <c r="T114" s="184"/>
      <c r="U114" s="184"/>
      <c r="V114" s="310"/>
      <c r="W114" s="310"/>
      <c r="X114" s="310"/>
      <c r="Y114" s="310"/>
      <c r="Z114" s="310"/>
      <c r="AA114" s="6"/>
      <c r="AB114" s="100"/>
      <c r="AC114" s="101"/>
      <c r="AD114" s="102"/>
    </row>
    <row r="115" spans="10:31">
      <c r="J115" s="2"/>
      <c r="K115" s="3"/>
      <c r="L115" s="3"/>
      <c r="Q115" s="183"/>
      <c r="R115" s="184"/>
      <c r="S115" s="184"/>
      <c r="T115" s="184"/>
      <c r="U115" s="184"/>
      <c r="V115" s="311"/>
      <c r="W115" s="311"/>
      <c r="X115" s="311"/>
      <c r="Y115" s="311"/>
      <c r="Z115" s="311"/>
      <c r="AA115" s="6"/>
      <c r="AB115" s="312" t="s">
        <v>139</v>
      </c>
      <c r="AC115" s="312"/>
      <c r="AD115" s="312"/>
      <c r="AE115" s="312"/>
    </row>
    <row r="116" spans="10:31">
      <c r="J116" s="2"/>
      <c r="K116" s="3"/>
      <c r="L116" s="3"/>
      <c r="Q116" s="183"/>
      <c r="R116" s="184"/>
      <c r="S116" s="184"/>
      <c r="T116" s="184"/>
      <c r="U116" s="184"/>
      <c r="V116" s="276"/>
      <c r="W116" s="276"/>
      <c r="X116" s="276"/>
      <c r="Y116" s="276"/>
      <c r="Z116" s="276"/>
      <c r="AA116" s="6"/>
      <c r="AB116" s="276" t="s">
        <v>140</v>
      </c>
      <c r="AC116" s="276"/>
      <c r="AD116" s="276"/>
      <c r="AE116" s="276"/>
    </row>
  </sheetData>
  <mergeCells count="52">
    <mergeCell ref="A99:T99"/>
    <mergeCell ref="A100:T100"/>
    <mergeCell ref="B102:T102"/>
    <mergeCell ref="B103:T103"/>
    <mergeCell ref="V116:Z116"/>
    <mergeCell ref="B101:K101"/>
    <mergeCell ref="AB116:AE116"/>
    <mergeCell ref="V107:Z107"/>
    <mergeCell ref="AB107:AE107"/>
    <mergeCell ref="V108:Z108"/>
    <mergeCell ref="AB108:AE108"/>
    <mergeCell ref="V110:Z110"/>
    <mergeCell ref="AB110:AE110"/>
    <mergeCell ref="V112:Z112"/>
    <mergeCell ref="V113:Z113"/>
    <mergeCell ref="V114:Z114"/>
    <mergeCell ref="V115:Z115"/>
    <mergeCell ref="AB115:AE115"/>
    <mergeCell ref="M9:N9"/>
    <mergeCell ref="Q9:R9"/>
    <mergeCell ref="O9:P9"/>
    <mergeCell ref="V9:W9"/>
    <mergeCell ref="X9:Y9"/>
    <mergeCell ref="A9:A10"/>
    <mergeCell ref="B9:H10"/>
    <mergeCell ref="I9:I10"/>
    <mergeCell ref="J9:J10"/>
    <mergeCell ref="K9:L9"/>
    <mergeCell ref="O7:P8"/>
    <mergeCell ref="AB9:AC9"/>
    <mergeCell ref="AD9:AD10"/>
    <mergeCell ref="AE9:AE10"/>
    <mergeCell ref="Z9:AA9"/>
    <mergeCell ref="S8:T8"/>
    <mergeCell ref="Q7:T7"/>
    <mergeCell ref="S9:T9"/>
    <mergeCell ref="B3:AE3"/>
    <mergeCell ref="B4:AE4"/>
    <mergeCell ref="B5:AE5"/>
    <mergeCell ref="A7:A8"/>
    <mergeCell ref="B7:H8"/>
    <mergeCell ref="I7:I8"/>
    <mergeCell ref="J7:J8"/>
    <mergeCell ref="K7:L8"/>
    <mergeCell ref="AD7:AD8"/>
    <mergeCell ref="AE7:AE8"/>
    <mergeCell ref="Q8:R8"/>
    <mergeCell ref="M7:N8"/>
    <mergeCell ref="V7:W8"/>
    <mergeCell ref="X7:Y8"/>
    <mergeCell ref="Z7:AA8"/>
    <mergeCell ref="AB7:AC8"/>
  </mergeCells>
  <pageMargins left="0.7" right="0.35" top="0.75" bottom="0.75" header="0.3" footer="0.3"/>
  <pageSetup paperSize="5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17"/>
  <sheetViews>
    <sheetView zoomScale="81" zoomScaleNormal="81" workbookViewId="0">
      <selection activeCell="B103" sqref="B103:T103"/>
    </sheetView>
  </sheetViews>
  <sheetFormatPr defaultColWidth="9.1796875" defaultRowHeight="14.5"/>
  <cols>
    <col min="1" max="1" width="3.453125" style="1" customWidth="1"/>
    <col min="2" max="2" width="3.7265625" style="1" customWidth="1"/>
    <col min="3" max="3" width="3.453125" style="1" customWidth="1"/>
    <col min="4" max="4" width="4.26953125" style="1" customWidth="1"/>
    <col min="5" max="5" width="3.26953125" style="1" customWidth="1"/>
    <col min="6" max="8" width="4.453125" style="1" customWidth="1"/>
    <col min="9" max="9" width="16.453125" style="1" customWidth="1"/>
    <col min="10" max="10" width="17.1796875" style="1" customWidth="1"/>
    <col min="11" max="11" width="5.453125" style="1" customWidth="1"/>
    <col min="12" max="12" width="16.7265625" style="1" customWidth="1"/>
    <col min="13" max="13" width="10.453125" style="1" customWidth="1"/>
    <col min="14" max="14" width="14.54296875" style="1" customWidth="1"/>
    <col min="15" max="15" width="5.81640625" style="1" customWidth="1"/>
    <col min="16" max="16" width="15.26953125" style="1" customWidth="1"/>
    <col min="17" max="17" width="5.81640625" style="211" customWidth="1"/>
    <col min="18" max="18" width="13.453125" style="211" customWidth="1"/>
    <col min="19" max="19" width="7" style="211" customWidth="1"/>
    <col min="20" max="20" width="16.81640625" style="211" customWidth="1"/>
    <col min="21" max="21" width="6.453125" style="211" customWidth="1"/>
    <col min="22" max="22" width="13.26953125" style="211" customWidth="1"/>
    <col min="23" max="23" width="7" style="1" customWidth="1"/>
    <col min="24" max="24" width="13.54296875" style="1" customWidth="1"/>
    <col min="25" max="25" width="8.26953125" style="1" customWidth="1"/>
    <col min="26" max="26" width="7.54296875" style="1" customWidth="1"/>
    <col min="27" max="27" width="11.7265625" style="1" bestFit="1" customWidth="1"/>
    <col min="28" max="28" width="12.26953125" style="1" customWidth="1"/>
    <col min="29" max="29" width="7.81640625" style="1" customWidth="1"/>
    <col min="30" max="30" width="6.54296875" style="1" customWidth="1"/>
    <col min="31" max="31" width="10.1796875" style="1" customWidth="1"/>
    <col min="32" max="16384" width="9.1796875" style="1"/>
  </cols>
  <sheetData>
    <row r="1" spans="1:32" ht="15">
      <c r="B1" s="1" t="s">
        <v>0</v>
      </c>
      <c r="J1" s="2"/>
      <c r="K1" s="3"/>
      <c r="L1" s="3"/>
      <c r="Q1" s="183"/>
      <c r="R1" s="184"/>
      <c r="S1" s="184"/>
      <c r="T1" s="184"/>
      <c r="U1" s="184"/>
      <c r="V1" s="184"/>
      <c r="W1" s="5"/>
      <c r="X1" s="6"/>
      <c r="Y1" s="5"/>
      <c r="Z1" s="6"/>
      <c r="AA1" s="4"/>
      <c r="AB1" s="6"/>
      <c r="AC1" s="7"/>
      <c r="AD1" s="4"/>
    </row>
    <row r="2" spans="1:32" ht="15">
      <c r="J2" s="2"/>
      <c r="K2" s="3"/>
      <c r="L2" s="3"/>
      <c r="Q2" s="183"/>
      <c r="R2" s="184"/>
      <c r="S2" s="184"/>
      <c r="T2" s="184"/>
      <c r="U2" s="184"/>
      <c r="V2" s="184"/>
      <c r="W2" s="5"/>
      <c r="X2" s="6"/>
      <c r="Y2" s="5"/>
      <c r="Z2" s="6"/>
      <c r="AA2" s="4"/>
      <c r="AB2" s="6"/>
      <c r="AC2" s="7"/>
      <c r="AD2" s="4"/>
    </row>
    <row r="3" spans="1:32" ht="15">
      <c r="B3" s="276" t="s">
        <v>1</v>
      </c>
      <c r="C3" s="276"/>
      <c r="D3" s="276"/>
      <c r="E3" s="276"/>
      <c r="F3" s="276"/>
      <c r="G3" s="276"/>
      <c r="H3" s="276"/>
      <c r="I3" s="276"/>
      <c r="J3" s="276"/>
      <c r="K3" s="276"/>
      <c r="L3" s="276"/>
      <c r="M3" s="276"/>
      <c r="N3" s="276"/>
      <c r="O3" s="276"/>
      <c r="P3" s="276"/>
      <c r="Q3" s="276"/>
      <c r="R3" s="276"/>
      <c r="S3" s="276"/>
      <c r="T3" s="276"/>
      <c r="U3" s="276"/>
      <c r="V3" s="276"/>
      <c r="W3" s="276"/>
      <c r="X3" s="276"/>
      <c r="Y3" s="276"/>
      <c r="Z3" s="276"/>
      <c r="AA3" s="276"/>
      <c r="AB3" s="276"/>
      <c r="AC3" s="276"/>
      <c r="AD3" s="276"/>
      <c r="AE3" s="276"/>
      <c r="AF3" s="276"/>
    </row>
    <row r="4" spans="1:32" ht="15">
      <c r="B4" s="276" t="s">
        <v>2</v>
      </c>
      <c r="C4" s="276"/>
      <c r="D4" s="276"/>
      <c r="E4" s="276"/>
      <c r="F4" s="276"/>
      <c r="G4" s="276"/>
      <c r="H4" s="276"/>
      <c r="I4" s="276"/>
      <c r="J4" s="276"/>
      <c r="K4" s="276"/>
      <c r="L4" s="276"/>
      <c r="M4" s="276"/>
      <c r="N4" s="276"/>
      <c r="O4" s="276"/>
      <c r="P4" s="276"/>
      <c r="Q4" s="276"/>
      <c r="R4" s="276"/>
      <c r="S4" s="276"/>
      <c r="T4" s="276"/>
      <c r="U4" s="276"/>
      <c r="V4" s="276"/>
      <c r="W4" s="276"/>
      <c r="X4" s="276"/>
      <c r="Y4" s="276"/>
      <c r="Z4" s="276"/>
      <c r="AA4" s="276"/>
      <c r="AB4" s="276"/>
      <c r="AC4" s="276"/>
      <c r="AD4" s="276"/>
      <c r="AE4" s="276"/>
      <c r="AF4" s="276"/>
    </row>
    <row r="5" spans="1:32" ht="15">
      <c r="B5" s="276" t="s">
        <v>257</v>
      </c>
      <c r="C5" s="276"/>
      <c r="D5" s="276"/>
      <c r="E5" s="276"/>
      <c r="F5" s="276"/>
      <c r="G5" s="276"/>
      <c r="H5" s="276"/>
      <c r="I5" s="276"/>
      <c r="J5" s="276"/>
      <c r="K5" s="276"/>
      <c r="L5" s="276"/>
      <c r="M5" s="276"/>
      <c r="N5" s="276"/>
      <c r="O5" s="276"/>
      <c r="P5" s="276"/>
      <c r="Q5" s="276"/>
      <c r="R5" s="276"/>
      <c r="S5" s="276"/>
      <c r="T5" s="276"/>
      <c r="U5" s="276"/>
      <c r="V5" s="276"/>
      <c r="W5" s="276"/>
      <c r="X5" s="276"/>
      <c r="Y5" s="276"/>
      <c r="Z5" s="276"/>
      <c r="AA5" s="276"/>
      <c r="AB5" s="276"/>
      <c r="AC5" s="276"/>
      <c r="AD5" s="276"/>
      <c r="AE5" s="276"/>
      <c r="AF5" s="276"/>
    </row>
    <row r="6" spans="1:32" ht="15">
      <c r="J6" s="2"/>
      <c r="K6" s="3"/>
      <c r="L6" s="3"/>
      <c r="Q6" s="183"/>
      <c r="R6" s="184"/>
      <c r="S6" s="184"/>
      <c r="T6" s="184"/>
      <c r="U6" s="184"/>
      <c r="V6" s="184"/>
      <c r="W6" s="5"/>
      <c r="X6" s="6"/>
      <c r="Y6" s="5"/>
      <c r="Z6" s="6"/>
      <c r="AA6" s="4"/>
      <c r="AB6" s="6"/>
      <c r="AC6" s="7"/>
      <c r="AD6" s="4"/>
    </row>
    <row r="7" spans="1:32" ht="19.5" customHeight="1">
      <c r="A7" s="277" t="s">
        <v>3</v>
      </c>
      <c r="B7" s="278" t="s">
        <v>4</v>
      </c>
      <c r="C7" s="278"/>
      <c r="D7" s="278"/>
      <c r="E7" s="278"/>
      <c r="F7" s="278"/>
      <c r="G7" s="278"/>
      <c r="H7" s="279"/>
      <c r="I7" s="282" t="s">
        <v>5</v>
      </c>
      <c r="J7" s="282" t="s">
        <v>6</v>
      </c>
      <c r="K7" s="284" t="s">
        <v>7</v>
      </c>
      <c r="L7" s="279"/>
      <c r="M7" s="284" t="s">
        <v>141</v>
      </c>
      <c r="N7" s="279"/>
      <c r="O7" s="284" t="s">
        <v>142</v>
      </c>
      <c r="P7" s="279"/>
      <c r="Q7" s="323" t="s">
        <v>8</v>
      </c>
      <c r="R7" s="324"/>
      <c r="S7" s="324"/>
      <c r="T7" s="324"/>
      <c r="U7" s="324"/>
      <c r="V7" s="325"/>
      <c r="W7" s="284" t="s">
        <v>219</v>
      </c>
      <c r="X7" s="279"/>
      <c r="Y7" s="284" t="s">
        <v>220</v>
      </c>
      <c r="Z7" s="279"/>
      <c r="AA7" s="284" t="s">
        <v>221</v>
      </c>
      <c r="AB7" s="279"/>
      <c r="AC7" s="284" t="s">
        <v>222</v>
      </c>
      <c r="AD7" s="279"/>
      <c r="AE7" s="282" t="s">
        <v>9</v>
      </c>
      <c r="AF7" s="282" t="s">
        <v>10</v>
      </c>
    </row>
    <row r="8" spans="1:32" ht="54" customHeight="1">
      <c r="A8" s="277"/>
      <c r="B8" s="280"/>
      <c r="C8" s="280"/>
      <c r="D8" s="280"/>
      <c r="E8" s="280"/>
      <c r="F8" s="280"/>
      <c r="G8" s="280"/>
      <c r="H8" s="281"/>
      <c r="I8" s="283"/>
      <c r="J8" s="283"/>
      <c r="K8" s="285"/>
      <c r="L8" s="281"/>
      <c r="M8" s="285"/>
      <c r="N8" s="281"/>
      <c r="O8" s="285"/>
      <c r="P8" s="281"/>
      <c r="Q8" s="286" t="s">
        <v>11</v>
      </c>
      <c r="R8" s="287"/>
      <c r="S8" s="322" t="s">
        <v>12</v>
      </c>
      <c r="T8" s="322"/>
      <c r="U8" s="286" t="s">
        <v>13</v>
      </c>
      <c r="V8" s="287"/>
      <c r="W8" s="285"/>
      <c r="X8" s="281"/>
      <c r="Y8" s="285"/>
      <c r="Z8" s="281"/>
      <c r="AA8" s="285"/>
      <c r="AB8" s="281"/>
      <c r="AC8" s="285"/>
      <c r="AD8" s="281"/>
      <c r="AE8" s="283"/>
      <c r="AF8" s="283"/>
    </row>
    <row r="9" spans="1:32" ht="21.75" customHeight="1">
      <c r="A9" s="299">
        <v>1</v>
      </c>
      <c r="B9" s="300">
        <v>2</v>
      </c>
      <c r="C9" s="300"/>
      <c r="D9" s="300"/>
      <c r="E9" s="300"/>
      <c r="F9" s="300"/>
      <c r="G9" s="300"/>
      <c r="H9" s="301"/>
      <c r="I9" s="290">
        <v>3</v>
      </c>
      <c r="J9" s="304">
        <v>4</v>
      </c>
      <c r="K9" s="288">
        <v>5</v>
      </c>
      <c r="L9" s="289"/>
      <c r="M9" s="288">
        <v>6</v>
      </c>
      <c r="N9" s="289"/>
      <c r="O9" s="288">
        <v>7</v>
      </c>
      <c r="P9" s="289"/>
      <c r="Q9" s="297">
        <v>8</v>
      </c>
      <c r="R9" s="298"/>
      <c r="S9" s="297">
        <v>9</v>
      </c>
      <c r="T9" s="298"/>
      <c r="U9" s="297">
        <v>10</v>
      </c>
      <c r="V9" s="298"/>
      <c r="W9" s="306" t="s">
        <v>15</v>
      </c>
      <c r="X9" s="307"/>
      <c r="Y9" s="306" t="s">
        <v>16</v>
      </c>
      <c r="Z9" s="307"/>
      <c r="AA9" s="288" t="s">
        <v>17</v>
      </c>
      <c r="AB9" s="289"/>
      <c r="AC9" s="288" t="s">
        <v>18</v>
      </c>
      <c r="AD9" s="289"/>
      <c r="AE9" s="290">
        <v>16</v>
      </c>
      <c r="AF9" s="290">
        <v>17</v>
      </c>
    </row>
    <row r="10" spans="1:32">
      <c r="A10" s="299"/>
      <c r="B10" s="302"/>
      <c r="C10" s="302"/>
      <c r="D10" s="302"/>
      <c r="E10" s="302"/>
      <c r="F10" s="302"/>
      <c r="G10" s="302"/>
      <c r="H10" s="303"/>
      <c r="I10" s="291"/>
      <c r="J10" s="305"/>
      <c r="K10" s="228" t="s">
        <v>19</v>
      </c>
      <c r="L10" s="228" t="s">
        <v>20</v>
      </c>
      <c r="M10" s="228" t="s">
        <v>19</v>
      </c>
      <c r="N10" s="228" t="s">
        <v>20</v>
      </c>
      <c r="O10" s="228" t="s">
        <v>19</v>
      </c>
      <c r="P10" s="228" t="s">
        <v>20</v>
      </c>
      <c r="Q10" s="185" t="s">
        <v>19</v>
      </c>
      <c r="R10" s="186" t="s">
        <v>20</v>
      </c>
      <c r="S10" s="236" t="s">
        <v>19</v>
      </c>
      <c r="T10" s="236" t="s">
        <v>20</v>
      </c>
      <c r="U10" s="186" t="s">
        <v>19</v>
      </c>
      <c r="V10" s="186" t="s">
        <v>20</v>
      </c>
      <c r="W10" s="9" t="s">
        <v>19</v>
      </c>
      <c r="X10" s="228" t="s">
        <v>20</v>
      </c>
      <c r="Y10" s="9" t="s">
        <v>19</v>
      </c>
      <c r="Z10" s="228" t="s">
        <v>223</v>
      </c>
      <c r="AA10" s="228" t="s">
        <v>19</v>
      </c>
      <c r="AB10" s="228" t="s">
        <v>20</v>
      </c>
      <c r="AC10" s="10" t="s">
        <v>19</v>
      </c>
      <c r="AD10" s="228" t="s">
        <v>20</v>
      </c>
      <c r="AE10" s="291"/>
      <c r="AF10" s="291"/>
    </row>
    <row r="11" spans="1:32" ht="15">
      <c r="A11" s="11"/>
      <c r="B11" s="12" t="s">
        <v>11</v>
      </c>
      <c r="C11" s="13">
        <v>1</v>
      </c>
      <c r="D11" s="13">
        <v>20</v>
      </c>
      <c r="E11" s="227"/>
      <c r="F11" s="227"/>
      <c r="G11" s="15"/>
      <c r="H11" s="15"/>
      <c r="I11" s="103" t="s">
        <v>21</v>
      </c>
      <c r="J11" s="104"/>
      <c r="K11" s="104"/>
      <c r="L11" s="104"/>
      <c r="M11" s="104"/>
      <c r="N11" s="104"/>
      <c r="O11" s="104"/>
      <c r="P11" s="104"/>
      <c r="Q11" s="187"/>
      <c r="R11" s="187"/>
      <c r="S11" s="187"/>
      <c r="T11" s="187"/>
      <c r="U11" s="187"/>
      <c r="V11" s="187"/>
      <c r="W11" s="104"/>
      <c r="X11" s="104"/>
      <c r="Y11" s="104"/>
      <c r="Z11" s="104"/>
      <c r="AA11" s="104"/>
      <c r="AB11" s="104"/>
      <c r="AC11" s="104"/>
      <c r="AD11" s="104"/>
      <c r="AE11" s="104"/>
      <c r="AF11" s="105"/>
    </row>
    <row r="12" spans="1:32" ht="83.25" customHeight="1">
      <c r="A12" s="16" t="s">
        <v>11</v>
      </c>
      <c r="B12" s="17">
        <v>1</v>
      </c>
      <c r="C12" s="18">
        <v>20</v>
      </c>
      <c r="D12" s="18">
        <v>1</v>
      </c>
      <c r="E12" s="19">
        <v>20</v>
      </c>
      <c r="F12" s="19">
        <v>12</v>
      </c>
      <c r="G12" s="19" t="s">
        <v>22</v>
      </c>
      <c r="H12" s="18"/>
      <c r="I12" s="153" t="s">
        <v>23</v>
      </c>
      <c r="J12" s="20" t="s">
        <v>24</v>
      </c>
      <c r="K12" s="21">
        <v>60</v>
      </c>
      <c r="L12" s="18">
        <f>SUM(L13:L25)</f>
        <v>3816511900</v>
      </c>
      <c r="M12" s="18">
        <v>36</v>
      </c>
      <c r="N12" s="18">
        <f>SUM(N13:N25)</f>
        <v>2361265554</v>
      </c>
      <c r="O12" s="18">
        <v>12</v>
      </c>
      <c r="P12" s="18">
        <f>SUM(P13:P25)</f>
        <v>612636550</v>
      </c>
      <c r="Q12" s="161">
        <v>3</v>
      </c>
      <c r="R12" s="188">
        <f>SUM(R13:R25)</f>
        <v>32871089</v>
      </c>
      <c r="S12" s="188">
        <v>3</v>
      </c>
      <c r="T12" s="219">
        <f>SUM(T13:T25)</f>
        <v>235453508</v>
      </c>
      <c r="U12" s="219">
        <v>3</v>
      </c>
      <c r="V12" s="219">
        <f>SUM(V13:V25)</f>
        <v>109010938</v>
      </c>
      <c r="W12" s="21">
        <f t="shared" ref="W12:W42" si="0">Q12+S12</f>
        <v>6</v>
      </c>
      <c r="X12" s="18">
        <f>SUM(X13:X25)</f>
        <v>377335535</v>
      </c>
      <c r="Y12" s="214">
        <f t="shared" ref="Y12:Y41" si="1">W12/O12*100</f>
        <v>50</v>
      </c>
      <c r="Z12" s="144">
        <f t="shared" ref="Z12:Z38" si="2">X12/P12*100</f>
        <v>61.592070371903205</v>
      </c>
      <c r="AA12" s="18">
        <f t="shared" ref="AA12:AA52" si="3">M12+W12</f>
        <v>42</v>
      </c>
      <c r="AB12" s="18">
        <f t="shared" ref="AB12:AB52" si="4">N12+X12</f>
        <v>2738601089</v>
      </c>
      <c r="AC12" s="151">
        <f t="shared" ref="AC12:AD19" si="5">AA12/K12*100</f>
        <v>70</v>
      </c>
      <c r="AD12" s="151">
        <f t="shared" si="5"/>
        <v>71.756650070971872</v>
      </c>
      <c r="AE12" s="22" t="s">
        <v>25</v>
      </c>
      <c r="AF12" s="23"/>
    </row>
    <row r="13" spans="1:32" ht="53.25" customHeight="1">
      <c r="A13" s="24">
        <v>1</v>
      </c>
      <c r="B13" s="25">
        <v>1</v>
      </c>
      <c r="C13" s="26">
        <v>20</v>
      </c>
      <c r="D13" s="26">
        <v>1</v>
      </c>
      <c r="E13" s="27">
        <v>1</v>
      </c>
      <c r="F13" s="27">
        <v>12</v>
      </c>
      <c r="G13" s="27" t="s">
        <v>22</v>
      </c>
      <c r="H13" s="27" t="s">
        <v>22</v>
      </c>
      <c r="I13" s="28" t="s">
        <v>26</v>
      </c>
      <c r="J13" s="28" t="s">
        <v>27</v>
      </c>
      <c r="K13" s="29">
        <v>60</v>
      </c>
      <c r="L13" s="30">
        <v>216300000</v>
      </c>
      <c r="M13" s="30">
        <v>36</v>
      </c>
      <c r="N13" s="32">
        <v>143099000</v>
      </c>
      <c r="O13" s="32">
        <v>12</v>
      </c>
      <c r="P13" s="32">
        <v>18000000</v>
      </c>
      <c r="Q13" s="189">
        <v>3</v>
      </c>
      <c r="R13" s="190">
        <v>1350000</v>
      </c>
      <c r="S13" s="190">
        <v>3</v>
      </c>
      <c r="T13" s="190">
        <v>7470000</v>
      </c>
      <c r="U13" s="190">
        <v>3</v>
      </c>
      <c r="V13" s="190">
        <f t="shared" ref="V13:V25" si="6">X13-T13-R13</f>
        <v>4590000</v>
      </c>
      <c r="W13" s="34">
        <f t="shared" si="0"/>
        <v>6</v>
      </c>
      <c r="X13" s="30">
        <v>13410000</v>
      </c>
      <c r="Y13" s="212">
        <f t="shared" si="1"/>
        <v>50</v>
      </c>
      <c r="Z13" s="145">
        <f t="shared" si="2"/>
        <v>74.5</v>
      </c>
      <c r="AA13" s="48">
        <f t="shared" si="3"/>
        <v>42</v>
      </c>
      <c r="AB13" s="48">
        <f t="shared" si="4"/>
        <v>156509000</v>
      </c>
      <c r="AC13" s="152">
        <f t="shared" si="5"/>
        <v>70</v>
      </c>
      <c r="AD13" s="152">
        <f t="shared" si="5"/>
        <v>72.357374017568191</v>
      </c>
      <c r="AE13" s="36"/>
      <c r="AF13" s="36"/>
    </row>
    <row r="14" spans="1:32" ht="74.25" customHeight="1">
      <c r="A14" s="24">
        <v>2</v>
      </c>
      <c r="B14" s="25">
        <v>1</v>
      </c>
      <c r="C14" s="26">
        <v>20</v>
      </c>
      <c r="D14" s="26">
        <v>1</v>
      </c>
      <c r="E14" s="27">
        <v>20</v>
      </c>
      <c r="F14" s="27">
        <v>12</v>
      </c>
      <c r="G14" s="27" t="s">
        <v>22</v>
      </c>
      <c r="H14" s="37" t="s">
        <v>28</v>
      </c>
      <c r="I14" s="28" t="s">
        <v>29</v>
      </c>
      <c r="J14" s="28" t="s">
        <v>30</v>
      </c>
      <c r="K14" s="29">
        <v>60</v>
      </c>
      <c r="L14" s="30">
        <v>34175000</v>
      </c>
      <c r="M14" s="30">
        <v>36</v>
      </c>
      <c r="N14" s="32">
        <v>151972954</v>
      </c>
      <c r="O14" s="32">
        <v>12</v>
      </c>
      <c r="P14" s="32">
        <v>105970000</v>
      </c>
      <c r="Q14" s="189">
        <v>3</v>
      </c>
      <c r="R14" s="190">
        <v>5766089</v>
      </c>
      <c r="S14" s="190">
        <v>3</v>
      </c>
      <c r="T14" s="190">
        <v>50601008</v>
      </c>
      <c r="U14" s="190">
        <v>3</v>
      </c>
      <c r="V14" s="190">
        <f t="shared" si="6"/>
        <v>30170738</v>
      </c>
      <c r="W14" s="34">
        <f t="shared" si="0"/>
        <v>6</v>
      </c>
      <c r="X14" s="30">
        <v>86537835</v>
      </c>
      <c r="Y14" s="212">
        <f t="shared" si="1"/>
        <v>50</v>
      </c>
      <c r="Z14" s="145">
        <f t="shared" si="2"/>
        <v>81.662579031801457</v>
      </c>
      <c r="AA14" s="48">
        <f t="shared" si="3"/>
        <v>42</v>
      </c>
      <c r="AB14" s="48">
        <f t="shared" si="4"/>
        <v>238510789</v>
      </c>
      <c r="AC14" s="152">
        <f t="shared" si="5"/>
        <v>70</v>
      </c>
      <c r="AD14" s="152">
        <f t="shared" si="5"/>
        <v>697.91013606437446</v>
      </c>
      <c r="AE14" s="36"/>
      <c r="AF14" s="36"/>
    </row>
    <row r="15" spans="1:32" ht="88.5" customHeight="1">
      <c r="A15" s="24">
        <v>3</v>
      </c>
      <c r="B15" s="25">
        <v>1</v>
      </c>
      <c r="C15" s="26">
        <v>20</v>
      </c>
      <c r="D15" s="26">
        <v>1</v>
      </c>
      <c r="E15" s="27">
        <v>20</v>
      </c>
      <c r="F15" s="27">
        <v>12</v>
      </c>
      <c r="G15" s="27" t="s">
        <v>22</v>
      </c>
      <c r="H15" s="37" t="s">
        <v>31</v>
      </c>
      <c r="I15" s="28" t="s">
        <v>32</v>
      </c>
      <c r="J15" s="28" t="s">
        <v>33</v>
      </c>
      <c r="K15" s="29">
        <v>60</v>
      </c>
      <c r="L15" s="30">
        <v>314710000</v>
      </c>
      <c r="M15" s="30">
        <v>36</v>
      </c>
      <c r="N15" s="32">
        <v>166228000</v>
      </c>
      <c r="O15" s="32">
        <v>12</v>
      </c>
      <c r="P15" s="32">
        <v>57000000</v>
      </c>
      <c r="Q15" s="189">
        <v>3</v>
      </c>
      <c r="R15" s="190">
        <v>2700000</v>
      </c>
      <c r="S15" s="190">
        <v>3</v>
      </c>
      <c r="T15" s="190">
        <v>18310000</v>
      </c>
      <c r="U15" s="190">
        <v>3</v>
      </c>
      <c r="V15" s="190">
        <f t="shared" si="6"/>
        <v>15489000</v>
      </c>
      <c r="W15" s="34">
        <f t="shared" si="0"/>
        <v>6</v>
      </c>
      <c r="X15" s="30">
        <v>36499000</v>
      </c>
      <c r="Y15" s="212">
        <f t="shared" si="1"/>
        <v>50</v>
      </c>
      <c r="Z15" s="145">
        <f t="shared" si="2"/>
        <v>64.033333333333331</v>
      </c>
      <c r="AA15" s="48">
        <f t="shared" si="3"/>
        <v>42</v>
      </c>
      <c r="AB15" s="48">
        <f t="shared" si="4"/>
        <v>202727000</v>
      </c>
      <c r="AC15" s="152">
        <f t="shared" si="5"/>
        <v>70</v>
      </c>
      <c r="AD15" s="152">
        <f t="shared" si="5"/>
        <v>64.417082393314487</v>
      </c>
      <c r="AE15" s="36"/>
      <c r="AF15" s="36"/>
    </row>
    <row r="16" spans="1:32" ht="21">
      <c r="A16" s="24">
        <v>4</v>
      </c>
      <c r="B16" s="25">
        <v>1</v>
      </c>
      <c r="C16" s="26">
        <v>20</v>
      </c>
      <c r="D16" s="26">
        <v>1</v>
      </c>
      <c r="E16" s="27">
        <v>20</v>
      </c>
      <c r="F16" s="27">
        <v>12</v>
      </c>
      <c r="G16" s="27" t="s">
        <v>22</v>
      </c>
      <c r="H16" s="37" t="s">
        <v>34</v>
      </c>
      <c r="I16" s="28" t="s">
        <v>35</v>
      </c>
      <c r="J16" s="28" t="s">
        <v>36</v>
      </c>
      <c r="K16" s="29">
        <v>60</v>
      </c>
      <c r="L16" s="30">
        <v>362285000</v>
      </c>
      <c r="M16" s="30">
        <v>36</v>
      </c>
      <c r="N16" s="32">
        <v>222415000</v>
      </c>
      <c r="O16" s="32">
        <v>12</v>
      </c>
      <c r="P16" s="32">
        <v>37799300</v>
      </c>
      <c r="Q16" s="189">
        <v>3</v>
      </c>
      <c r="R16" s="190">
        <v>2915000</v>
      </c>
      <c r="S16" s="190">
        <v>3</v>
      </c>
      <c r="T16" s="190">
        <v>10971000</v>
      </c>
      <c r="U16" s="190">
        <v>3</v>
      </c>
      <c r="V16" s="190">
        <f t="shared" si="6"/>
        <v>6597000</v>
      </c>
      <c r="W16" s="34">
        <f t="shared" si="0"/>
        <v>6</v>
      </c>
      <c r="X16" s="30">
        <v>20483000</v>
      </c>
      <c r="Y16" s="212">
        <f t="shared" si="1"/>
        <v>50</v>
      </c>
      <c r="Z16" s="145">
        <f t="shared" si="2"/>
        <v>54.18883418476004</v>
      </c>
      <c r="AA16" s="48">
        <f t="shared" si="3"/>
        <v>42</v>
      </c>
      <c r="AB16" s="48">
        <f t="shared" si="4"/>
        <v>242898000</v>
      </c>
      <c r="AC16" s="152">
        <f t="shared" si="5"/>
        <v>70</v>
      </c>
      <c r="AD16" s="152">
        <f t="shared" si="5"/>
        <v>67.046110106683969</v>
      </c>
      <c r="AE16" s="36"/>
      <c r="AF16" s="36"/>
    </row>
    <row r="17" spans="1:32" ht="21">
      <c r="A17" s="24">
        <v>5</v>
      </c>
      <c r="B17" s="25">
        <v>1</v>
      </c>
      <c r="C17" s="26">
        <v>20</v>
      </c>
      <c r="D17" s="26">
        <v>1</v>
      </c>
      <c r="E17" s="27">
        <v>20</v>
      </c>
      <c r="F17" s="27">
        <v>12</v>
      </c>
      <c r="G17" s="27" t="s">
        <v>22</v>
      </c>
      <c r="H17" s="37">
        <v>10</v>
      </c>
      <c r="I17" s="38" t="s">
        <v>37</v>
      </c>
      <c r="J17" s="28" t="s">
        <v>38</v>
      </c>
      <c r="K17" s="29">
        <v>60</v>
      </c>
      <c r="L17" s="30">
        <v>360860000</v>
      </c>
      <c r="M17" s="30">
        <v>36</v>
      </c>
      <c r="N17" s="32">
        <v>245280000</v>
      </c>
      <c r="O17" s="32">
        <v>12</v>
      </c>
      <c r="P17" s="32">
        <v>24190000</v>
      </c>
      <c r="Q17" s="189">
        <v>3</v>
      </c>
      <c r="R17" s="190">
        <v>1900000</v>
      </c>
      <c r="S17" s="190">
        <v>3</v>
      </c>
      <c r="T17" s="190">
        <v>9229500</v>
      </c>
      <c r="U17" s="190">
        <v>3</v>
      </c>
      <c r="V17" s="190">
        <f t="shared" si="6"/>
        <v>3087000</v>
      </c>
      <c r="W17" s="34">
        <f t="shared" si="0"/>
        <v>6</v>
      </c>
      <c r="X17" s="30">
        <v>14216500</v>
      </c>
      <c r="Y17" s="212">
        <f t="shared" si="1"/>
        <v>50</v>
      </c>
      <c r="Z17" s="145">
        <f t="shared" si="2"/>
        <v>58.770152955766839</v>
      </c>
      <c r="AA17" s="48">
        <f t="shared" si="3"/>
        <v>42</v>
      </c>
      <c r="AB17" s="48">
        <f t="shared" si="4"/>
        <v>259496500</v>
      </c>
      <c r="AC17" s="152">
        <f t="shared" si="5"/>
        <v>70</v>
      </c>
      <c r="AD17" s="152">
        <f t="shared" si="5"/>
        <v>71.91057473812559</v>
      </c>
      <c r="AE17" s="36"/>
      <c r="AF17" s="36"/>
    </row>
    <row r="18" spans="1:32" ht="46.5" customHeight="1">
      <c r="A18" s="24">
        <v>6</v>
      </c>
      <c r="B18" s="25">
        <v>1</v>
      </c>
      <c r="C18" s="26">
        <v>20</v>
      </c>
      <c r="D18" s="26">
        <v>1</v>
      </c>
      <c r="E18" s="27">
        <v>20</v>
      </c>
      <c r="F18" s="27">
        <v>12</v>
      </c>
      <c r="G18" s="27" t="s">
        <v>22</v>
      </c>
      <c r="H18" s="37">
        <v>11</v>
      </c>
      <c r="I18" s="28" t="s">
        <v>39</v>
      </c>
      <c r="J18" s="28" t="s">
        <v>40</v>
      </c>
      <c r="K18" s="29">
        <v>60</v>
      </c>
      <c r="L18" s="30">
        <v>389550000</v>
      </c>
      <c r="M18" s="30">
        <v>36</v>
      </c>
      <c r="N18" s="32">
        <v>215354000</v>
      </c>
      <c r="O18" s="32">
        <v>12</v>
      </c>
      <c r="P18" s="32">
        <v>23270000</v>
      </c>
      <c r="Q18" s="189">
        <v>3</v>
      </c>
      <c r="R18" s="190">
        <v>2045000</v>
      </c>
      <c r="S18" s="190">
        <v>3</v>
      </c>
      <c r="T18" s="190">
        <v>9660000</v>
      </c>
      <c r="U18" s="190">
        <v>3</v>
      </c>
      <c r="V18" s="190">
        <f t="shared" si="6"/>
        <v>5250000</v>
      </c>
      <c r="W18" s="34">
        <f t="shared" si="0"/>
        <v>6</v>
      </c>
      <c r="X18" s="30">
        <v>16955000</v>
      </c>
      <c r="Y18" s="212">
        <f t="shared" si="1"/>
        <v>50</v>
      </c>
      <c r="Z18" s="145">
        <f t="shared" si="2"/>
        <v>72.862054146970351</v>
      </c>
      <c r="AA18" s="48">
        <f t="shared" si="3"/>
        <v>42</v>
      </c>
      <c r="AB18" s="48">
        <f t="shared" si="4"/>
        <v>232309000</v>
      </c>
      <c r="AC18" s="152">
        <f t="shared" si="5"/>
        <v>70</v>
      </c>
      <c r="AD18" s="152">
        <f t="shared" si="5"/>
        <v>59.635220125786162</v>
      </c>
      <c r="AE18" s="36"/>
      <c r="AF18" s="36"/>
    </row>
    <row r="19" spans="1:32" ht="72.75" customHeight="1">
      <c r="A19" s="24">
        <v>7</v>
      </c>
      <c r="B19" s="25">
        <v>1</v>
      </c>
      <c r="C19" s="26">
        <v>20</v>
      </c>
      <c r="D19" s="26">
        <v>1</v>
      </c>
      <c r="E19" s="27">
        <v>20</v>
      </c>
      <c r="F19" s="27">
        <v>12</v>
      </c>
      <c r="G19" s="27" t="s">
        <v>22</v>
      </c>
      <c r="H19" s="37">
        <v>12</v>
      </c>
      <c r="I19" s="28" t="s">
        <v>41</v>
      </c>
      <c r="J19" s="28" t="s">
        <v>42</v>
      </c>
      <c r="K19" s="29">
        <v>60</v>
      </c>
      <c r="L19" s="30">
        <v>264106500</v>
      </c>
      <c r="M19" s="30">
        <v>36</v>
      </c>
      <c r="N19" s="32">
        <v>145800000</v>
      </c>
      <c r="O19" s="32">
        <v>12</v>
      </c>
      <c r="P19" s="32">
        <v>19176648</v>
      </c>
      <c r="Q19" s="189">
        <v>3</v>
      </c>
      <c r="R19" s="190">
        <v>1410000</v>
      </c>
      <c r="S19" s="190">
        <v>3</v>
      </c>
      <c r="T19" s="190">
        <v>6092000</v>
      </c>
      <c r="U19" s="190">
        <v>3</v>
      </c>
      <c r="V19" s="190">
        <f t="shared" si="6"/>
        <v>4239000</v>
      </c>
      <c r="W19" s="34">
        <f t="shared" si="0"/>
        <v>6</v>
      </c>
      <c r="X19" s="30">
        <v>11741000</v>
      </c>
      <c r="Y19" s="212">
        <f t="shared" si="1"/>
        <v>50</v>
      </c>
      <c r="Z19" s="145">
        <f t="shared" si="2"/>
        <v>61.225507189786242</v>
      </c>
      <c r="AA19" s="48">
        <f t="shared" si="3"/>
        <v>42</v>
      </c>
      <c r="AB19" s="48">
        <f t="shared" si="4"/>
        <v>157541000</v>
      </c>
      <c r="AC19" s="152">
        <f t="shared" si="5"/>
        <v>70</v>
      </c>
      <c r="AD19" s="152">
        <f t="shared" si="5"/>
        <v>59.650557634893495</v>
      </c>
      <c r="AE19" s="36"/>
      <c r="AF19" s="36"/>
    </row>
    <row r="20" spans="1:32" ht="47.25" customHeight="1">
      <c r="A20" s="24"/>
      <c r="B20" s="25">
        <v>1</v>
      </c>
      <c r="C20" s="26">
        <v>20</v>
      </c>
      <c r="D20" s="26">
        <v>1</v>
      </c>
      <c r="E20" s="27">
        <v>20</v>
      </c>
      <c r="F20" s="27">
        <v>12</v>
      </c>
      <c r="G20" s="27" t="s">
        <v>22</v>
      </c>
      <c r="H20" s="37">
        <v>14</v>
      </c>
      <c r="I20" s="28" t="s">
        <v>43</v>
      </c>
      <c r="J20" s="28" t="s">
        <v>44</v>
      </c>
      <c r="K20" s="29"/>
      <c r="L20" s="30"/>
      <c r="M20" s="29">
        <v>12</v>
      </c>
      <c r="N20" s="32">
        <v>15000000</v>
      </c>
      <c r="O20" s="32">
        <v>12</v>
      </c>
      <c r="P20" s="32">
        <v>9794200</v>
      </c>
      <c r="Q20" s="189">
        <v>3</v>
      </c>
      <c r="R20" s="190">
        <v>800000</v>
      </c>
      <c r="S20" s="190">
        <v>3</v>
      </c>
      <c r="T20" s="190">
        <v>5750000</v>
      </c>
      <c r="U20" s="190">
        <v>3</v>
      </c>
      <c r="V20" s="190">
        <f t="shared" si="6"/>
        <v>1974200</v>
      </c>
      <c r="W20" s="34">
        <f t="shared" si="0"/>
        <v>6</v>
      </c>
      <c r="X20" s="30">
        <v>8524200</v>
      </c>
      <c r="Y20" s="212">
        <f t="shared" si="1"/>
        <v>50</v>
      </c>
      <c r="Z20" s="145">
        <f t="shared" si="2"/>
        <v>87.033142063670326</v>
      </c>
      <c r="AA20" s="48">
        <f t="shared" si="3"/>
        <v>18</v>
      </c>
      <c r="AB20" s="48">
        <f t="shared" si="4"/>
        <v>23524200</v>
      </c>
      <c r="AC20" s="152">
        <v>0</v>
      </c>
      <c r="AD20" s="152">
        <v>0</v>
      </c>
      <c r="AE20" s="36"/>
      <c r="AF20" s="36"/>
    </row>
    <row r="21" spans="1:32" ht="74.25" customHeight="1">
      <c r="A21" s="24">
        <v>8</v>
      </c>
      <c r="B21" s="25">
        <v>1</v>
      </c>
      <c r="C21" s="26">
        <v>20</v>
      </c>
      <c r="D21" s="26">
        <v>1</v>
      </c>
      <c r="E21" s="27">
        <v>20</v>
      </c>
      <c r="F21" s="27">
        <v>12</v>
      </c>
      <c r="G21" s="27" t="s">
        <v>22</v>
      </c>
      <c r="H21" s="37">
        <v>15</v>
      </c>
      <c r="I21" s="28" t="s">
        <v>45</v>
      </c>
      <c r="J21" s="28" t="s">
        <v>46</v>
      </c>
      <c r="K21" s="29">
        <v>60</v>
      </c>
      <c r="L21" s="30">
        <v>192400000</v>
      </c>
      <c r="M21" s="30">
        <v>24</v>
      </c>
      <c r="N21" s="32">
        <v>99140000</v>
      </c>
      <c r="O21" s="32">
        <v>12</v>
      </c>
      <c r="P21" s="32">
        <v>49236000</v>
      </c>
      <c r="Q21" s="189">
        <v>3</v>
      </c>
      <c r="R21" s="190">
        <v>2816000</v>
      </c>
      <c r="S21" s="190">
        <v>3</v>
      </c>
      <c r="T21" s="190">
        <v>20250000</v>
      </c>
      <c r="U21" s="190">
        <v>3</v>
      </c>
      <c r="V21" s="190">
        <f t="shared" si="6"/>
        <v>11754000</v>
      </c>
      <c r="W21" s="34">
        <f t="shared" si="0"/>
        <v>6</v>
      </c>
      <c r="X21" s="30">
        <v>34820000</v>
      </c>
      <c r="Y21" s="212">
        <f t="shared" si="1"/>
        <v>50</v>
      </c>
      <c r="Z21" s="145">
        <f t="shared" si="2"/>
        <v>70.720610935088146</v>
      </c>
      <c r="AA21" s="48">
        <f t="shared" si="3"/>
        <v>30</v>
      </c>
      <c r="AB21" s="48">
        <f t="shared" si="4"/>
        <v>133960000</v>
      </c>
      <c r="AC21" s="152">
        <f t="shared" ref="AC21:AC33" si="7">AA21/K21*100</f>
        <v>50</v>
      </c>
      <c r="AD21" s="152">
        <f t="shared" ref="AD21:AD33" si="8">AB21/L21*100</f>
        <v>69.625779625779629</v>
      </c>
      <c r="AE21" s="36"/>
      <c r="AF21" s="36"/>
    </row>
    <row r="22" spans="1:32" ht="46.5" customHeight="1">
      <c r="A22" s="24">
        <v>9</v>
      </c>
      <c r="B22" s="25">
        <v>1</v>
      </c>
      <c r="C22" s="26">
        <v>20</v>
      </c>
      <c r="D22" s="26">
        <v>1</v>
      </c>
      <c r="E22" s="27">
        <v>20</v>
      </c>
      <c r="F22" s="27">
        <v>12</v>
      </c>
      <c r="G22" s="27" t="s">
        <v>22</v>
      </c>
      <c r="H22" s="37">
        <v>17</v>
      </c>
      <c r="I22" s="28" t="s">
        <v>47</v>
      </c>
      <c r="J22" s="28" t="s">
        <v>48</v>
      </c>
      <c r="K22" s="29">
        <v>60</v>
      </c>
      <c r="L22" s="30">
        <v>788620000</v>
      </c>
      <c r="M22" s="30">
        <v>34</v>
      </c>
      <c r="N22" s="32">
        <v>441404000</v>
      </c>
      <c r="O22" s="32">
        <v>12</v>
      </c>
      <c r="P22" s="32">
        <v>24220000</v>
      </c>
      <c r="Q22" s="189">
        <v>3</v>
      </c>
      <c r="R22" s="190">
        <v>2700000</v>
      </c>
      <c r="S22" s="190">
        <v>3</v>
      </c>
      <c r="T22" s="190">
        <v>7540000</v>
      </c>
      <c r="U22" s="190">
        <v>3</v>
      </c>
      <c r="V22" s="190">
        <f t="shared" si="6"/>
        <v>5100000</v>
      </c>
      <c r="W22" s="34">
        <f t="shared" si="0"/>
        <v>6</v>
      </c>
      <c r="X22" s="30">
        <v>15340000</v>
      </c>
      <c r="Y22" s="212">
        <f t="shared" si="1"/>
        <v>50</v>
      </c>
      <c r="Z22" s="145">
        <f t="shared" si="2"/>
        <v>63.336085879438478</v>
      </c>
      <c r="AA22" s="48">
        <f t="shared" si="3"/>
        <v>40</v>
      </c>
      <c r="AB22" s="48">
        <f t="shared" si="4"/>
        <v>456744000</v>
      </c>
      <c r="AC22" s="152">
        <f t="shared" si="7"/>
        <v>66.666666666666657</v>
      </c>
      <c r="AD22" s="152">
        <f t="shared" si="8"/>
        <v>57.916867439324392</v>
      </c>
      <c r="AE22" s="36"/>
      <c r="AF22" s="36"/>
    </row>
    <row r="23" spans="1:32" ht="54" customHeight="1">
      <c r="A23" s="24">
        <v>10</v>
      </c>
      <c r="B23" s="25">
        <v>1</v>
      </c>
      <c r="C23" s="26">
        <v>20</v>
      </c>
      <c r="D23" s="26">
        <v>1</v>
      </c>
      <c r="E23" s="27">
        <v>20</v>
      </c>
      <c r="F23" s="27">
        <v>12</v>
      </c>
      <c r="G23" s="27" t="s">
        <v>22</v>
      </c>
      <c r="H23" s="37">
        <v>18</v>
      </c>
      <c r="I23" s="28" t="s">
        <v>49</v>
      </c>
      <c r="J23" s="28" t="s">
        <v>50</v>
      </c>
      <c r="K23" s="29">
        <v>60</v>
      </c>
      <c r="L23" s="30">
        <v>295296400</v>
      </c>
      <c r="M23" s="30">
        <v>36</v>
      </c>
      <c r="N23" s="32">
        <v>237877000</v>
      </c>
      <c r="O23" s="32">
        <v>12</v>
      </c>
      <c r="P23" s="32">
        <v>140620402</v>
      </c>
      <c r="Q23" s="189">
        <v>3</v>
      </c>
      <c r="R23" s="169">
        <v>4649000</v>
      </c>
      <c r="S23" s="169">
        <v>3</v>
      </c>
      <c r="T23" s="169">
        <v>65100000</v>
      </c>
      <c r="U23" s="190">
        <v>3</v>
      </c>
      <c r="V23" s="190">
        <f t="shared" si="6"/>
        <v>4000000</v>
      </c>
      <c r="W23" s="34">
        <f t="shared" si="0"/>
        <v>6</v>
      </c>
      <c r="X23" s="30">
        <v>73749000</v>
      </c>
      <c r="Y23" s="212">
        <f t="shared" si="1"/>
        <v>50</v>
      </c>
      <c r="Z23" s="145">
        <f t="shared" si="2"/>
        <v>52.445448136323783</v>
      </c>
      <c r="AA23" s="48">
        <f t="shared" si="3"/>
        <v>42</v>
      </c>
      <c r="AB23" s="48">
        <f t="shared" si="4"/>
        <v>311626000</v>
      </c>
      <c r="AC23" s="152">
        <f t="shared" si="7"/>
        <v>70</v>
      </c>
      <c r="AD23" s="152">
        <f t="shared" si="8"/>
        <v>105.52990148203637</v>
      </c>
      <c r="AE23" s="36"/>
      <c r="AF23" s="36"/>
    </row>
    <row r="24" spans="1:32" ht="50.25" customHeight="1">
      <c r="A24" s="24">
        <v>12</v>
      </c>
      <c r="B24" s="25">
        <v>1</v>
      </c>
      <c r="C24" s="26">
        <v>20</v>
      </c>
      <c r="D24" s="26">
        <v>1</v>
      </c>
      <c r="E24" s="27">
        <v>20</v>
      </c>
      <c r="F24" s="27">
        <v>12</v>
      </c>
      <c r="G24" s="27" t="s">
        <v>22</v>
      </c>
      <c r="H24" s="37">
        <v>19</v>
      </c>
      <c r="I24" s="39" t="s">
        <v>53</v>
      </c>
      <c r="J24" s="28" t="s">
        <v>54</v>
      </c>
      <c r="K24" s="29">
        <v>60</v>
      </c>
      <c r="L24" s="30">
        <v>305139000</v>
      </c>
      <c r="M24" s="30">
        <v>24</v>
      </c>
      <c r="N24" s="32">
        <v>88740000</v>
      </c>
      <c r="O24" s="32">
        <v>12</v>
      </c>
      <c r="P24" s="32">
        <v>68500000</v>
      </c>
      <c r="Q24" s="189">
        <v>3</v>
      </c>
      <c r="R24" s="190">
        <v>2720000</v>
      </c>
      <c r="S24" s="190">
        <v>3</v>
      </c>
      <c r="T24" s="190">
        <v>14040000</v>
      </c>
      <c r="U24" s="190">
        <v>3</v>
      </c>
      <c r="V24" s="190">
        <f t="shared" si="6"/>
        <v>3380000</v>
      </c>
      <c r="W24" s="34">
        <f t="shared" si="0"/>
        <v>6</v>
      </c>
      <c r="X24" s="47">
        <v>20140000</v>
      </c>
      <c r="Y24" s="212">
        <f t="shared" si="1"/>
        <v>50</v>
      </c>
      <c r="Z24" s="145">
        <f t="shared" si="2"/>
        <v>29.4014598540146</v>
      </c>
      <c r="AA24" s="48">
        <f t="shared" si="3"/>
        <v>30</v>
      </c>
      <c r="AB24" s="48">
        <f t="shared" si="4"/>
        <v>108880000</v>
      </c>
      <c r="AC24" s="152">
        <f t="shared" si="7"/>
        <v>50</v>
      </c>
      <c r="AD24" s="152">
        <f t="shared" si="8"/>
        <v>35.682098977842884</v>
      </c>
      <c r="AE24" s="36"/>
      <c r="AF24" s="36"/>
    </row>
    <row r="25" spans="1:32" ht="51" customHeight="1">
      <c r="A25" s="24">
        <v>11</v>
      </c>
      <c r="B25" s="25">
        <v>1</v>
      </c>
      <c r="C25" s="26">
        <v>20</v>
      </c>
      <c r="D25" s="26">
        <v>1</v>
      </c>
      <c r="E25" s="27">
        <v>20</v>
      </c>
      <c r="F25" s="27">
        <v>12</v>
      </c>
      <c r="G25" s="27" t="s">
        <v>22</v>
      </c>
      <c r="H25" s="37">
        <v>20</v>
      </c>
      <c r="I25" s="28" t="s">
        <v>51</v>
      </c>
      <c r="J25" s="28" t="s">
        <v>52</v>
      </c>
      <c r="K25" s="29">
        <v>60</v>
      </c>
      <c r="L25" s="30">
        <v>293070000</v>
      </c>
      <c r="M25" s="30">
        <v>36</v>
      </c>
      <c r="N25" s="32">
        <v>188955600</v>
      </c>
      <c r="O25" s="32">
        <v>12</v>
      </c>
      <c r="P25" s="32">
        <v>34860000</v>
      </c>
      <c r="Q25" s="189">
        <v>3</v>
      </c>
      <c r="R25" s="190">
        <v>1100000</v>
      </c>
      <c r="S25" s="190">
        <v>3</v>
      </c>
      <c r="T25" s="190">
        <v>10440000</v>
      </c>
      <c r="U25" s="190">
        <v>3</v>
      </c>
      <c r="V25" s="190">
        <f t="shared" si="6"/>
        <v>13380000</v>
      </c>
      <c r="W25" s="34">
        <f t="shared" si="0"/>
        <v>6</v>
      </c>
      <c r="X25" s="30">
        <v>24920000</v>
      </c>
      <c r="Y25" s="212">
        <f t="shared" si="1"/>
        <v>50</v>
      </c>
      <c r="Z25" s="145">
        <f t="shared" si="2"/>
        <v>71.485943775100395</v>
      </c>
      <c r="AA25" s="48">
        <f t="shared" si="3"/>
        <v>42</v>
      </c>
      <c r="AB25" s="48">
        <f t="shared" si="4"/>
        <v>213875600</v>
      </c>
      <c r="AC25" s="152">
        <f t="shared" si="7"/>
        <v>70</v>
      </c>
      <c r="AD25" s="152">
        <f t="shared" si="8"/>
        <v>72.977650390691636</v>
      </c>
      <c r="AE25" s="36"/>
      <c r="AF25" s="36"/>
    </row>
    <row r="26" spans="1:32" ht="74.25" customHeight="1">
      <c r="A26" s="16" t="s">
        <v>12</v>
      </c>
      <c r="B26" s="17">
        <v>1</v>
      </c>
      <c r="C26" s="18">
        <v>20</v>
      </c>
      <c r="D26" s="18">
        <v>1</v>
      </c>
      <c r="E26" s="19">
        <v>20</v>
      </c>
      <c r="F26" s="19">
        <v>12</v>
      </c>
      <c r="G26" s="19" t="s">
        <v>28</v>
      </c>
      <c r="H26" s="18"/>
      <c r="I26" s="157" t="s">
        <v>57</v>
      </c>
      <c r="J26" s="20" t="s">
        <v>58</v>
      </c>
      <c r="K26" s="42">
        <f>SUM(K27:K33)</f>
        <v>522</v>
      </c>
      <c r="L26" s="18">
        <f t="shared" ref="L26:P26" si="9">SUM(L27:L33)</f>
        <v>8472969409</v>
      </c>
      <c r="M26" s="42">
        <f>SUM(M27,M28,M29,M30,M33)</f>
        <v>125</v>
      </c>
      <c r="N26" s="18">
        <f t="shared" si="9"/>
        <v>2301065500</v>
      </c>
      <c r="O26" s="42">
        <v>32</v>
      </c>
      <c r="P26" s="18">
        <f t="shared" si="9"/>
        <v>716922000</v>
      </c>
      <c r="Q26" s="42">
        <f>Q27+Q28+Q29+Q30+Q31+Q32+Q33</f>
        <v>6</v>
      </c>
      <c r="R26" s="188">
        <f>SUM(R28:R33)</f>
        <v>5000000</v>
      </c>
      <c r="S26" s="188">
        <f>S27+S28+S29+S30+S31+S32+S33</f>
        <v>12</v>
      </c>
      <c r="T26" s="219">
        <f>SUM(T27:T33)</f>
        <v>573057000</v>
      </c>
      <c r="U26" s="219">
        <v>6</v>
      </c>
      <c r="V26" s="219">
        <f>SUM(V27:V33)</f>
        <v>46900000</v>
      </c>
      <c r="W26" s="21">
        <f t="shared" si="0"/>
        <v>18</v>
      </c>
      <c r="X26" s="18">
        <f>SUM(X27:X33)</f>
        <v>624957000</v>
      </c>
      <c r="Y26" s="154">
        <f t="shared" si="1"/>
        <v>56.25</v>
      </c>
      <c r="Z26" s="155">
        <f t="shared" si="2"/>
        <v>87.172244679337496</v>
      </c>
      <c r="AA26" s="18">
        <f t="shared" si="3"/>
        <v>143</v>
      </c>
      <c r="AB26" s="18">
        <f t="shared" si="4"/>
        <v>2926022500</v>
      </c>
      <c r="AC26" s="151">
        <f t="shared" si="7"/>
        <v>27.39463601532567</v>
      </c>
      <c r="AD26" s="151">
        <f t="shared" si="8"/>
        <v>34.533613409390746</v>
      </c>
      <c r="AE26" s="23"/>
      <c r="AF26" s="23"/>
    </row>
    <row r="27" spans="1:32" ht="31.5">
      <c r="A27" s="24">
        <v>13</v>
      </c>
      <c r="B27" s="25">
        <v>1</v>
      </c>
      <c r="C27" s="26">
        <v>20</v>
      </c>
      <c r="D27" s="26">
        <v>1</v>
      </c>
      <c r="E27" s="27">
        <v>20</v>
      </c>
      <c r="F27" s="27">
        <v>12</v>
      </c>
      <c r="G27" s="27" t="s">
        <v>28</v>
      </c>
      <c r="H27" s="27" t="s">
        <v>59</v>
      </c>
      <c r="I27" s="43" t="s">
        <v>60</v>
      </c>
      <c r="J27" s="28" t="s">
        <v>61</v>
      </c>
      <c r="K27" s="44">
        <v>9</v>
      </c>
      <c r="L27" s="31">
        <v>1115094000</v>
      </c>
      <c r="M27" s="44">
        <v>4</v>
      </c>
      <c r="N27" s="44">
        <v>451282000</v>
      </c>
      <c r="O27" s="44">
        <v>2</v>
      </c>
      <c r="P27" s="44">
        <v>39370000</v>
      </c>
      <c r="Q27" s="191">
        <v>0</v>
      </c>
      <c r="R27" s="191">
        <v>0</v>
      </c>
      <c r="S27" s="191"/>
      <c r="T27" s="191"/>
      <c r="U27" s="191"/>
      <c r="V27" s="190">
        <f>X27-T27-R27</f>
        <v>36900000</v>
      </c>
      <c r="W27" s="34">
        <f t="shared" si="0"/>
        <v>0</v>
      </c>
      <c r="X27" s="30">
        <v>36900000</v>
      </c>
      <c r="Y27" s="212">
        <f t="shared" si="1"/>
        <v>0</v>
      </c>
      <c r="Z27" s="156">
        <f t="shared" si="2"/>
        <v>93.726187452374916</v>
      </c>
      <c r="AA27" s="48">
        <f t="shared" si="3"/>
        <v>4</v>
      </c>
      <c r="AB27" s="48">
        <f t="shared" si="4"/>
        <v>488182000</v>
      </c>
      <c r="AC27" s="152">
        <f t="shared" si="7"/>
        <v>44.444444444444443</v>
      </c>
      <c r="AD27" s="152">
        <f t="shared" si="8"/>
        <v>43.779448190018059</v>
      </c>
      <c r="AE27" s="45"/>
      <c r="AF27" s="45"/>
    </row>
    <row r="28" spans="1:32" ht="48" customHeight="1">
      <c r="A28" s="24">
        <v>14</v>
      </c>
      <c r="B28" s="25">
        <v>1</v>
      </c>
      <c r="C28" s="26">
        <v>20</v>
      </c>
      <c r="D28" s="26">
        <v>1</v>
      </c>
      <c r="E28" s="27">
        <v>20</v>
      </c>
      <c r="F28" s="27">
        <v>12</v>
      </c>
      <c r="G28" s="27" t="s">
        <v>28</v>
      </c>
      <c r="H28" s="27" t="s">
        <v>62</v>
      </c>
      <c r="I28" s="43" t="s">
        <v>63</v>
      </c>
      <c r="J28" s="46" t="s">
        <v>64</v>
      </c>
      <c r="K28" s="47">
        <v>170</v>
      </c>
      <c r="L28" s="31">
        <v>969240000</v>
      </c>
      <c r="M28" s="34">
        <v>92</v>
      </c>
      <c r="N28" s="47">
        <v>246320000</v>
      </c>
      <c r="O28" s="47">
        <v>1</v>
      </c>
      <c r="P28" s="47">
        <v>103460000</v>
      </c>
      <c r="Q28" s="192">
        <v>0</v>
      </c>
      <c r="R28" s="191">
        <v>0</v>
      </c>
      <c r="S28" s="191">
        <v>1</v>
      </c>
      <c r="T28" s="191">
        <v>101820000</v>
      </c>
      <c r="U28" s="191"/>
      <c r="V28" s="190">
        <f>X28-T28</f>
        <v>0</v>
      </c>
      <c r="W28" s="34">
        <f>Q28+S28+U28</f>
        <v>1</v>
      </c>
      <c r="X28" s="30">
        <v>101820000</v>
      </c>
      <c r="Y28" s="212">
        <f t="shared" si="1"/>
        <v>100</v>
      </c>
      <c r="Z28" s="156">
        <f t="shared" si="2"/>
        <v>98.414846317417357</v>
      </c>
      <c r="AA28" s="48">
        <f t="shared" si="3"/>
        <v>93</v>
      </c>
      <c r="AB28" s="48">
        <f t="shared" si="4"/>
        <v>348140000</v>
      </c>
      <c r="AC28" s="152">
        <f t="shared" si="7"/>
        <v>54.705882352941181</v>
      </c>
      <c r="AD28" s="152">
        <f t="shared" si="8"/>
        <v>35.91886426478478</v>
      </c>
      <c r="AE28" s="49"/>
      <c r="AF28" s="50"/>
    </row>
    <row r="29" spans="1:32" ht="21">
      <c r="A29" s="24">
        <v>15</v>
      </c>
      <c r="B29" s="25">
        <v>1</v>
      </c>
      <c r="C29" s="26">
        <v>20</v>
      </c>
      <c r="D29" s="26">
        <v>1</v>
      </c>
      <c r="E29" s="27">
        <v>20</v>
      </c>
      <c r="F29" s="27">
        <v>12</v>
      </c>
      <c r="G29" s="27" t="s">
        <v>28</v>
      </c>
      <c r="H29" s="27" t="s">
        <v>65</v>
      </c>
      <c r="I29" s="43" t="s">
        <v>66</v>
      </c>
      <c r="J29" s="46" t="s">
        <v>67</v>
      </c>
      <c r="K29" s="47">
        <v>108</v>
      </c>
      <c r="L29" s="31">
        <v>1776360000</v>
      </c>
      <c r="M29" s="34">
        <v>13</v>
      </c>
      <c r="N29" s="47">
        <v>564155000</v>
      </c>
      <c r="O29" s="47">
        <v>2</v>
      </c>
      <c r="P29" s="47">
        <v>100260000</v>
      </c>
      <c r="Q29" s="192">
        <v>0</v>
      </c>
      <c r="R29" s="191">
        <v>0</v>
      </c>
      <c r="S29" s="191">
        <v>2</v>
      </c>
      <c r="T29" s="191">
        <v>98860000</v>
      </c>
      <c r="U29" s="191"/>
      <c r="V29" s="190">
        <f>X29-T29-R29</f>
        <v>0</v>
      </c>
      <c r="W29" s="34">
        <f t="shared" ref="W29:W33" si="10">Q29+S29+U29</f>
        <v>2</v>
      </c>
      <c r="X29" s="30">
        <f>R29+T29</f>
        <v>98860000</v>
      </c>
      <c r="Y29" s="212">
        <f t="shared" si="1"/>
        <v>100</v>
      </c>
      <c r="Z29" s="156">
        <f t="shared" si="2"/>
        <v>98.603630560542584</v>
      </c>
      <c r="AA29" s="48">
        <f t="shared" si="3"/>
        <v>15</v>
      </c>
      <c r="AB29" s="48">
        <f t="shared" si="4"/>
        <v>663015000</v>
      </c>
      <c r="AC29" s="152">
        <f t="shared" si="7"/>
        <v>13.888888888888889</v>
      </c>
      <c r="AD29" s="152">
        <f t="shared" si="8"/>
        <v>37.324359927041819</v>
      </c>
      <c r="AE29" s="49"/>
      <c r="AF29" s="50"/>
    </row>
    <row r="30" spans="1:32" ht="35.25" customHeight="1">
      <c r="A30" s="24">
        <v>16</v>
      </c>
      <c r="B30" s="25">
        <v>1</v>
      </c>
      <c r="C30" s="26">
        <v>20</v>
      </c>
      <c r="D30" s="26">
        <v>1</v>
      </c>
      <c r="E30" s="27">
        <v>20</v>
      </c>
      <c r="F30" s="27">
        <v>12</v>
      </c>
      <c r="G30" s="27" t="s">
        <v>28</v>
      </c>
      <c r="H30" s="26">
        <v>10</v>
      </c>
      <c r="I30" s="43" t="s">
        <v>68</v>
      </c>
      <c r="J30" s="28" t="s">
        <v>69</v>
      </c>
      <c r="K30" s="30">
        <v>99</v>
      </c>
      <c r="L30" s="31">
        <v>1155892409</v>
      </c>
      <c r="M30" s="34">
        <v>13</v>
      </c>
      <c r="N30" s="47">
        <v>347485500</v>
      </c>
      <c r="O30" s="47">
        <v>2</v>
      </c>
      <c r="P30" s="47">
        <v>39940000</v>
      </c>
      <c r="Q30" s="192">
        <v>0</v>
      </c>
      <c r="R30" s="191">
        <v>0</v>
      </c>
      <c r="S30" s="191">
        <v>2</v>
      </c>
      <c r="T30" s="191">
        <v>39040000</v>
      </c>
      <c r="U30" s="191"/>
      <c r="V30" s="190">
        <f>X30-T30-R30</f>
        <v>0</v>
      </c>
      <c r="W30" s="34">
        <f t="shared" si="10"/>
        <v>2</v>
      </c>
      <c r="X30" s="30">
        <f t="shared" ref="X30:X33" si="11">R30+T30</f>
        <v>39040000</v>
      </c>
      <c r="Y30" s="212">
        <f t="shared" si="1"/>
        <v>100</v>
      </c>
      <c r="Z30" s="156">
        <f t="shared" si="2"/>
        <v>97.746619929894834</v>
      </c>
      <c r="AA30" s="48">
        <f t="shared" si="3"/>
        <v>15</v>
      </c>
      <c r="AB30" s="48">
        <f t="shared" si="4"/>
        <v>386525500</v>
      </c>
      <c r="AC30" s="152">
        <f t="shared" si="7"/>
        <v>15.151515151515152</v>
      </c>
      <c r="AD30" s="152">
        <f t="shared" si="8"/>
        <v>33.439574219056922</v>
      </c>
      <c r="AE30" s="36"/>
      <c r="AF30" s="29"/>
    </row>
    <row r="31" spans="1:32" ht="60.75" customHeight="1">
      <c r="A31" s="24">
        <v>17</v>
      </c>
      <c r="B31" s="25">
        <v>1</v>
      </c>
      <c r="C31" s="26">
        <v>20</v>
      </c>
      <c r="D31" s="26">
        <v>1</v>
      </c>
      <c r="E31" s="27">
        <v>20</v>
      </c>
      <c r="F31" s="27">
        <v>12</v>
      </c>
      <c r="G31" s="27" t="s">
        <v>28</v>
      </c>
      <c r="H31" s="26">
        <v>22</v>
      </c>
      <c r="I31" s="28" t="s">
        <v>70</v>
      </c>
      <c r="J31" s="28" t="s">
        <v>71</v>
      </c>
      <c r="K31" s="30">
        <v>60</v>
      </c>
      <c r="L31" s="31">
        <v>652863000</v>
      </c>
      <c r="M31" s="29">
        <v>24</v>
      </c>
      <c r="N31" s="30">
        <v>113652000</v>
      </c>
      <c r="O31" s="30">
        <v>12</v>
      </c>
      <c r="P31" s="30">
        <v>65140000</v>
      </c>
      <c r="Q31" s="189">
        <v>3</v>
      </c>
      <c r="R31" s="190"/>
      <c r="S31" s="190">
        <v>3</v>
      </c>
      <c r="T31" s="190">
        <v>25628000</v>
      </c>
      <c r="U31" s="190">
        <v>3</v>
      </c>
      <c r="V31" s="190">
        <f>X31-T31-R31</f>
        <v>0</v>
      </c>
      <c r="W31" s="34">
        <f t="shared" si="10"/>
        <v>9</v>
      </c>
      <c r="X31" s="30">
        <f t="shared" si="11"/>
        <v>25628000</v>
      </c>
      <c r="Y31" s="212">
        <f t="shared" si="1"/>
        <v>75</v>
      </c>
      <c r="Z31" s="156">
        <f t="shared" si="2"/>
        <v>39.342953638317468</v>
      </c>
      <c r="AA31" s="48">
        <f t="shared" si="3"/>
        <v>33</v>
      </c>
      <c r="AB31" s="48">
        <f t="shared" si="4"/>
        <v>139280000</v>
      </c>
      <c r="AC31" s="152">
        <f t="shared" si="7"/>
        <v>55.000000000000007</v>
      </c>
      <c r="AD31" s="152">
        <f t="shared" si="8"/>
        <v>21.333725452353711</v>
      </c>
      <c r="AE31" s="36"/>
      <c r="AF31" s="36"/>
    </row>
    <row r="32" spans="1:32" ht="73.5" customHeight="1">
      <c r="A32" s="24">
        <v>18</v>
      </c>
      <c r="B32" s="25">
        <v>1</v>
      </c>
      <c r="C32" s="26">
        <v>20</v>
      </c>
      <c r="D32" s="26">
        <v>1</v>
      </c>
      <c r="E32" s="27">
        <v>20</v>
      </c>
      <c r="F32" s="27">
        <v>12</v>
      </c>
      <c r="G32" s="27" t="s">
        <v>28</v>
      </c>
      <c r="H32" s="26">
        <v>28</v>
      </c>
      <c r="I32" s="28" t="s">
        <v>72</v>
      </c>
      <c r="J32" s="28" t="s">
        <v>73</v>
      </c>
      <c r="K32" s="30">
        <v>60</v>
      </c>
      <c r="L32" s="31">
        <v>292990000</v>
      </c>
      <c r="M32" s="29">
        <v>36</v>
      </c>
      <c r="N32" s="30">
        <v>65360000</v>
      </c>
      <c r="O32" s="30">
        <v>12</v>
      </c>
      <c r="P32" s="30">
        <v>66492000</v>
      </c>
      <c r="Q32" s="189">
        <v>3</v>
      </c>
      <c r="R32" s="190">
        <v>5000000</v>
      </c>
      <c r="S32" s="190">
        <v>3</v>
      </c>
      <c r="T32" s="190">
        <v>5570000</v>
      </c>
      <c r="U32" s="190">
        <v>3</v>
      </c>
      <c r="V32" s="190">
        <f>X32-T32-R32</f>
        <v>10000000</v>
      </c>
      <c r="W32" s="34">
        <f t="shared" si="10"/>
        <v>9</v>
      </c>
      <c r="X32" s="30">
        <v>20570000</v>
      </c>
      <c r="Y32" s="212">
        <f t="shared" si="1"/>
        <v>75</v>
      </c>
      <c r="Z32" s="156">
        <f t="shared" si="2"/>
        <v>30.936052457438489</v>
      </c>
      <c r="AA32" s="48">
        <f t="shared" si="3"/>
        <v>45</v>
      </c>
      <c r="AB32" s="48">
        <f t="shared" si="4"/>
        <v>85930000</v>
      </c>
      <c r="AC32" s="152">
        <f t="shared" si="7"/>
        <v>75</v>
      </c>
      <c r="AD32" s="152">
        <f t="shared" si="8"/>
        <v>29.328646028874704</v>
      </c>
      <c r="AE32" s="36"/>
      <c r="AF32" s="36"/>
    </row>
    <row r="33" spans="1:32" ht="45.75" customHeight="1">
      <c r="A33" s="24">
        <v>19</v>
      </c>
      <c r="B33" s="25">
        <v>1</v>
      </c>
      <c r="C33" s="26">
        <v>20</v>
      </c>
      <c r="D33" s="26">
        <v>1</v>
      </c>
      <c r="E33" s="27">
        <v>20</v>
      </c>
      <c r="F33" s="27">
        <v>12</v>
      </c>
      <c r="G33" s="27" t="s">
        <v>28</v>
      </c>
      <c r="H33" s="26">
        <v>42</v>
      </c>
      <c r="I33" s="28" t="s">
        <v>74</v>
      </c>
      <c r="J33" s="28" t="s">
        <v>75</v>
      </c>
      <c r="K33" s="30">
        <v>16</v>
      </c>
      <c r="L33" s="47">
        <v>2510530000</v>
      </c>
      <c r="M33" s="29">
        <v>3</v>
      </c>
      <c r="N33" s="30">
        <v>512811000</v>
      </c>
      <c r="O33" s="30">
        <v>1</v>
      </c>
      <c r="P33" s="30">
        <v>302260000</v>
      </c>
      <c r="Q33" s="189">
        <v>0</v>
      </c>
      <c r="R33" s="191">
        <v>0</v>
      </c>
      <c r="S33" s="191">
        <v>1</v>
      </c>
      <c r="T33" s="191">
        <v>302139000</v>
      </c>
      <c r="U33" s="191"/>
      <c r="V33" s="190">
        <f>X33-T33-R33</f>
        <v>0</v>
      </c>
      <c r="W33" s="34">
        <f t="shared" si="10"/>
        <v>1</v>
      </c>
      <c r="X33" s="30">
        <f t="shared" si="11"/>
        <v>302139000</v>
      </c>
      <c r="Y33" s="212">
        <f t="shared" si="1"/>
        <v>100</v>
      </c>
      <c r="Z33" s="156">
        <f t="shared" si="2"/>
        <v>99.959968239264214</v>
      </c>
      <c r="AA33" s="48">
        <f t="shared" si="3"/>
        <v>4</v>
      </c>
      <c r="AB33" s="48">
        <f t="shared" si="4"/>
        <v>814950000</v>
      </c>
      <c r="AC33" s="152">
        <f t="shared" si="7"/>
        <v>25</v>
      </c>
      <c r="AD33" s="152">
        <f t="shared" si="8"/>
        <v>32.461273117628551</v>
      </c>
      <c r="AE33" s="36"/>
      <c r="AF33" s="36"/>
    </row>
    <row r="34" spans="1:32" ht="85.5" customHeight="1">
      <c r="A34" s="16" t="s">
        <v>13</v>
      </c>
      <c r="B34" s="17">
        <v>1</v>
      </c>
      <c r="C34" s="18">
        <v>20</v>
      </c>
      <c r="D34" s="18">
        <v>1</v>
      </c>
      <c r="E34" s="19">
        <v>20</v>
      </c>
      <c r="F34" s="19">
        <v>12</v>
      </c>
      <c r="G34" s="51" t="s">
        <v>31</v>
      </c>
      <c r="H34" s="52"/>
      <c r="I34" s="158" t="s">
        <v>234</v>
      </c>
      <c r="J34" s="20" t="s">
        <v>235</v>
      </c>
      <c r="K34" s="21">
        <f t="shared" ref="K34:R34" si="12">SUM(K35:K35)</f>
        <v>2</v>
      </c>
      <c r="L34" s="18">
        <f t="shared" si="12"/>
        <v>165190000</v>
      </c>
      <c r="M34" s="21">
        <f t="shared" si="12"/>
        <v>0</v>
      </c>
      <c r="N34" s="18">
        <f t="shared" si="12"/>
        <v>0</v>
      </c>
      <c r="O34" s="21">
        <f t="shared" si="12"/>
        <v>1</v>
      </c>
      <c r="P34" s="18">
        <f t="shared" si="12"/>
        <v>42470000</v>
      </c>
      <c r="Q34" s="161">
        <f t="shared" si="12"/>
        <v>0</v>
      </c>
      <c r="R34" s="188">
        <f t="shared" si="12"/>
        <v>0</v>
      </c>
      <c r="S34" s="188">
        <f>S35</f>
        <v>1</v>
      </c>
      <c r="T34" s="219">
        <f>T35</f>
        <v>37270000</v>
      </c>
      <c r="U34" s="219"/>
      <c r="V34" s="219"/>
      <c r="W34" s="21">
        <f t="shared" si="0"/>
        <v>1</v>
      </c>
      <c r="X34" s="18">
        <f>T34+R34</f>
        <v>37270000</v>
      </c>
      <c r="Y34" s="154">
        <f t="shared" si="1"/>
        <v>100</v>
      </c>
      <c r="Z34" s="144">
        <f t="shared" si="2"/>
        <v>87.756063103367083</v>
      </c>
      <c r="AA34" s="18">
        <f t="shared" si="3"/>
        <v>1</v>
      </c>
      <c r="AB34" s="18">
        <f t="shared" si="4"/>
        <v>37270000</v>
      </c>
      <c r="AC34" s="151">
        <v>0</v>
      </c>
      <c r="AD34" s="151">
        <v>0</v>
      </c>
      <c r="AE34" s="23"/>
      <c r="AF34" s="23"/>
    </row>
    <row r="35" spans="1:32" ht="53.25" customHeight="1">
      <c r="A35" s="24">
        <v>20</v>
      </c>
      <c r="B35" s="25">
        <v>1</v>
      </c>
      <c r="C35" s="26">
        <v>20</v>
      </c>
      <c r="D35" s="26">
        <v>1</v>
      </c>
      <c r="E35" s="27">
        <v>20</v>
      </c>
      <c r="F35" s="27">
        <v>12</v>
      </c>
      <c r="G35" s="53" t="s">
        <v>59</v>
      </c>
      <c r="H35" s="37" t="s">
        <v>22</v>
      </c>
      <c r="I35" s="28" t="s">
        <v>236</v>
      </c>
      <c r="J35" s="28" t="s">
        <v>237</v>
      </c>
      <c r="K35" s="29">
        <v>2</v>
      </c>
      <c r="L35" s="30">
        <f>122720000+P35</f>
        <v>165190000</v>
      </c>
      <c r="M35" s="30"/>
      <c r="N35" s="30"/>
      <c r="O35" s="147">
        <v>1</v>
      </c>
      <c r="P35" s="30">
        <v>42470000</v>
      </c>
      <c r="Q35" s="189">
        <v>0</v>
      </c>
      <c r="R35" s="169">
        <v>0</v>
      </c>
      <c r="S35" s="169">
        <v>1</v>
      </c>
      <c r="T35" s="169">
        <v>37270000</v>
      </c>
      <c r="U35" s="169"/>
      <c r="V35" s="190">
        <f>X35-T35-R35</f>
        <v>0</v>
      </c>
      <c r="W35" s="34">
        <f t="shared" si="0"/>
        <v>1</v>
      </c>
      <c r="X35" s="30">
        <f>R35+T35</f>
        <v>37270000</v>
      </c>
      <c r="Y35" s="212">
        <f t="shared" si="1"/>
        <v>100</v>
      </c>
      <c r="Z35" s="146">
        <f t="shared" si="2"/>
        <v>87.756063103367083</v>
      </c>
      <c r="AA35" s="48">
        <f t="shared" si="3"/>
        <v>1</v>
      </c>
      <c r="AB35" s="48">
        <f t="shared" si="4"/>
        <v>37270000</v>
      </c>
      <c r="AC35" s="152">
        <v>0</v>
      </c>
      <c r="AD35" s="152">
        <v>0</v>
      </c>
      <c r="AE35" s="30">
        <v>0</v>
      </c>
      <c r="AF35" s="30">
        <v>0</v>
      </c>
    </row>
    <row r="36" spans="1:32" ht="85.5" customHeight="1">
      <c r="A36" s="16" t="s">
        <v>13</v>
      </c>
      <c r="B36" s="17">
        <v>1</v>
      </c>
      <c r="C36" s="18">
        <v>20</v>
      </c>
      <c r="D36" s="18">
        <v>1</v>
      </c>
      <c r="E36" s="19">
        <v>20</v>
      </c>
      <c r="F36" s="19">
        <v>12</v>
      </c>
      <c r="G36" s="51" t="s">
        <v>31</v>
      </c>
      <c r="H36" s="52"/>
      <c r="I36" s="158" t="s">
        <v>76</v>
      </c>
      <c r="J36" s="20" t="s">
        <v>77</v>
      </c>
      <c r="K36" s="21">
        <f t="shared" ref="K36:T36" si="13">SUM(K37:K41)</f>
        <v>27</v>
      </c>
      <c r="L36" s="18">
        <f t="shared" si="13"/>
        <v>513843500</v>
      </c>
      <c r="M36" s="21">
        <f t="shared" si="13"/>
        <v>6</v>
      </c>
      <c r="N36" s="18">
        <f t="shared" si="13"/>
        <v>138412000</v>
      </c>
      <c r="O36" s="21">
        <f t="shared" si="13"/>
        <v>9</v>
      </c>
      <c r="P36" s="18">
        <f t="shared" si="13"/>
        <v>104015000</v>
      </c>
      <c r="Q36" s="161">
        <f t="shared" si="13"/>
        <v>1</v>
      </c>
      <c r="R36" s="188">
        <f t="shared" si="13"/>
        <v>27300000</v>
      </c>
      <c r="S36" s="188">
        <f t="shared" si="13"/>
        <v>3</v>
      </c>
      <c r="T36" s="219">
        <f t="shared" si="13"/>
        <v>14070000</v>
      </c>
      <c r="U36" s="219">
        <v>3</v>
      </c>
      <c r="V36" s="219">
        <f>SUM(V37:V41)</f>
        <v>37605000</v>
      </c>
      <c r="W36" s="21">
        <f t="shared" si="0"/>
        <v>4</v>
      </c>
      <c r="X36" s="18">
        <f>SUM(X37:X41)</f>
        <v>78975000</v>
      </c>
      <c r="Y36" s="154">
        <f t="shared" si="1"/>
        <v>44.444444444444443</v>
      </c>
      <c r="Z36" s="144">
        <f t="shared" si="2"/>
        <v>75.926549055424701</v>
      </c>
      <c r="AA36" s="18">
        <f t="shared" si="3"/>
        <v>10</v>
      </c>
      <c r="AB36" s="18">
        <f t="shared" si="4"/>
        <v>217387000</v>
      </c>
      <c r="AC36" s="151">
        <f t="shared" ref="AC36:AD41" si="14">AA36/K36*100</f>
        <v>37.037037037037038</v>
      </c>
      <c r="AD36" s="151">
        <f t="shared" si="14"/>
        <v>42.30607179034083</v>
      </c>
      <c r="AE36" s="23"/>
      <c r="AF36" s="23"/>
    </row>
    <row r="37" spans="1:32" ht="53.25" customHeight="1">
      <c r="A37" s="24">
        <v>20</v>
      </c>
      <c r="B37" s="25">
        <v>1</v>
      </c>
      <c r="C37" s="26">
        <v>20</v>
      </c>
      <c r="D37" s="26">
        <v>1</v>
      </c>
      <c r="E37" s="27">
        <v>20</v>
      </c>
      <c r="F37" s="27">
        <v>12</v>
      </c>
      <c r="G37" s="53" t="s">
        <v>31</v>
      </c>
      <c r="H37" s="37" t="s">
        <v>22</v>
      </c>
      <c r="I37" s="28" t="s">
        <v>225</v>
      </c>
      <c r="J37" s="28" t="s">
        <v>226</v>
      </c>
      <c r="K37" s="29">
        <v>15</v>
      </c>
      <c r="L37" s="30">
        <v>347092000</v>
      </c>
      <c r="M37" s="30">
        <v>3</v>
      </c>
      <c r="N37" s="30">
        <v>104330000</v>
      </c>
      <c r="O37" s="147">
        <v>5</v>
      </c>
      <c r="P37" s="30">
        <v>49980000</v>
      </c>
      <c r="Q37" s="189"/>
      <c r="R37" s="169">
        <v>7900000</v>
      </c>
      <c r="S37" s="169">
        <v>3</v>
      </c>
      <c r="T37" s="169">
        <v>14070000</v>
      </c>
      <c r="U37" s="169"/>
      <c r="V37" s="190">
        <f>X37-T37-R37</f>
        <v>5050000</v>
      </c>
      <c r="W37" s="34">
        <f>Q37+S37+U37</f>
        <v>3</v>
      </c>
      <c r="X37" s="30">
        <v>27020000</v>
      </c>
      <c r="Y37" s="212">
        <f t="shared" si="1"/>
        <v>60</v>
      </c>
      <c r="Z37" s="146">
        <f t="shared" si="2"/>
        <v>54.061624649859944</v>
      </c>
      <c r="AA37" s="48">
        <f t="shared" si="3"/>
        <v>6</v>
      </c>
      <c r="AB37" s="48">
        <f t="shared" si="4"/>
        <v>131350000</v>
      </c>
      <c r="AC37" s="152">
        <f t="shared" si="14"/>
        <v>40</v>
      </c>
      <c r="AD37" s="152">
        <f t="shared" si="14"/>
        <v>37.84299263595819</v>
      </c>
      <c r="AE37" s="30">
        <v>0</v>
      </c>
      <c r="AF37" s="30">
        <v>0</v>
      </c>
    </row>
    <row r="38" spans="1:32" ht="53.25" customHeight="1">
      <c r="A38" s="24">
        <v>21</v>
      </c>
      <c r="B38" s="25">
        <v>1</v>
      </c>
      <c r="C38" s="26">
        <v>20</v>
      </c>
      <c r="D38" s="26">
        <v>1</v>
      </c>
      <c r="E38" s="27">
        <v>20</v>
      </c>
      <c r="F38" s="27">
        <v>12</v>
      </c>
      <c r="G38" s="53" t="s">
        <v>31</v>
      </c>
      <c r="H38" s="37" t="s">
        <v>105</v>
      </c>
      <c r="I38" s="28" t="s">
        <v>227</v>
      </c>
      <c r="J38" s="28" t="s">
        <v>228</v>
      </c>
      <c r="K38" s="29">
        <v>2</v>
      </c>
      <c r="L38" s="30">
        <f>P38+11676500</f>
        <v>22291500</v>
      </c>
      <c r="M38" s="30"/>
      <c r="N38" s="30">
        <v>0</v>
      </c>
      <c r="O38" s="30">
        <v>1</v>
      </c>
      <c r="P38" s="30">
        <v>10615000</v>
      </c>
      <c r="Q38" s="189"/>
      <c r="R38" s="169">
        <v>0</v>
      </c>
      <c r="S38" s="169"/>
      <c r="T38" s="169"/>
      <c r="U38" s="169">
        <v>1</v>
      </c>
      <c r="V38" s="190">
        <f>X38-T38-R38</f>
        <v>10615000</v>
      </c>
      <c r="W38" s="34">
        <f t="shared" ref="W38:W41" si="15">Q38+S38+U38</f>
        <v>1</v>
      </c>
      <c r="X38" s="30">
        <v>10615000</v>
      </c>
      <c r="Y38" s="212">
        <f t="shared" si="1"/>
        <v>100</v>
      </c>
      <c r="Z38" s="146">
        <f t="shared" si="2"/>
        <v>100</v>
      </c>
      <c r="AA38" s="48">
        <f t="shared" si="3"/>
        <v>1</v>
      </c>
      <c r="AB38" s="48">
        <f t="shared" si="4"/>
        <v>10615000</v>
      </c>
      <c r="AC38" s="152">
        <f t="shared" si="14"/>
        <v>50</v>
      </c>
      <c r="AD38" s="152">
        <f t="shared" si="14"/>
        <v>47.619047619047613</v>
      </c>
      <c r="AE38" s="30"/>
      <c r="AF38" s="30"/>
    </row>
    <row r="39" spans="1:32" ht="53.25" customHeight="1">
      <c r="A39" s="24">
        <v>22</v>
      </c>
      <c r="B39" s="25">
        <v>1</v>
      </c>
      <c r="C39" s="26">
        <v>20</v>
      </c>
      <c r="D39" s="26">
        <v>1</v>
      </c>
      <c r="E39" s="27">
        <v>20</v>
      </c>
      <c r="F39" s="27">
        <v>12</v>
      </c>
      <c r="G39" s="53" t="s">
        <v>31</v>
      </c>
      <c r="H39" s="37" t="s">
        <v>62</v>
      </c>
      <c r="I39" s="28" t="s">
        <v>229</v>
      </c>
      <c r="J39" s="28" t="s">
        <v>230</v>
      </c>
      <c r="K39" s="29">
        <v>5</v>
      </c>
      <c r="L39" s="30">
        <v>86275000</v>
      </c>
      <c r="M39" s="30">
        <v>3</v>
      </c>
      <c r="N39" s="30">
        <v>34082000</v>
      </c>
      <c r="O39" s="30">
        <v>1</v>
      </c>
      <c r="P39" s="30">
        <v>10000000</v>
      </c>
      <c r="Q39" s="189"/>
      <c r="R39" s="169"/>
      <c r="S39" s="169"/>
      <c r="T39" s="169"/>
      <c r="U39" s="169">
        <v>1</v>
      </c>
      <c r="V39" s="190">
        <f>X39-T39-R39</f>
        <v>10000000</v>
      </c>
      <c r="W39" s="34">
        <f t="shared" si="15"/>
        <v>1</v>
      </c>
      <c r="X39" s="30">
        <v>10000000</v>
      </c>
      <c r="Y39" s="212">
        <f t="shared" si="1"/>
        <v>100</v>
      </c>
      <c r="Z39" s="146">
        <f t="shared" ref="Z39:Z52" si="16">X39/P39*100</f>
        <v>100</v>
      </c>
      <c r="AA39" s="48">
        <f t="shared" si="3"/>
        <v>4</v>
      </c>
      <c r="AB39" s="48">
        <f t="shared" si="4"/>
        <v>44082000</v>
      </c>
      <c r="AC39" s="152">
        <f t="shared" si="14"/>
        <v>80</v>
      </c>
      <c r="AD39" s="152">
        <f t="shared" si="14"/>
        <v>51.094755143436686</v>
      </c>
      <c r="AE39" s="30"/>
      <c r="AF39" s="30"/>
    </row>
    <row r="40" spans="1:32" ht="53.25" customHeight="1">
      <c r="A40" s="24">
        <v>23</v>
      </c>
      <c r="B40" s="25">
        <v>1</v>
      </c>
      <c r="C40" s="26">
        <v>20</v>
      </c>
      <c r="D40" s="26">
        <v>1</v>
      </c>
      <c r="E40" s="27">
        <v>20</v>
      </c>
      <c r="F40" s="27">
        <v>12</v>
      </c>
      <c r="G40" s="53" t="s">
        <v>31</v>
      </c>
      <c r="H40" s="37" t="s">
        <v>65</v>
      </c>
      <c r="I40" s="28" t="s">
        <v>231</v>
      </c>
      <c r="J40" s="28" t="s">
        <v>233</v>
      </c>
      <c r="K40" s="29">
        <v>3</v>
      </c>
      <c r="L40" s="30">
        <f>10003000+P40</f>
        <v>30003000</v>
      </c>
      <c r="M40" s="30"/>
      <c r="N40" s="30"/>
      <c r="O40" s="30">
        <v>1</v>
      </c>
      <c r="P40" s="30">
        <v>20000000</v>
      </c>
      <c r="Q40" s="189">
        <v>1</v>
      </c>
      <c r="R40" s="169">
        <v>19400000</v>
      </c>
      <c r="S40" s="169"/>
      <c r="T40" s="169"/>
      <c r="U40" s="169"/>
      <c r="V40" s="190">
        <f>X40-T40-R40</f>
        <v>0</v>
      </c>
      <c r="W40" s="34">
        <f t="shared" si="15"/>
        <v>1</v>
      </c>
      <c r="X40" s="30">
        <f>R40+T40</f>
        <v>19400000</v>
      </c>
      <c r="Y40" s="212">
        <f t="shared" si="1"/>
        <v>100</v>
      </c>
      <c r="Z40" s="146">
        <f t="shared" si="16"/>
        <v>97</v>
      </c>
      <c r="AA40" s="48">
        <f t="shared" si="3"/>
        <v>1</v>
      </c>
      <c r="AB40" s="48">
        <f t="shared" si="4"/>
        <v>19400000</v>
      </c>
      <c r="AC40" s="152">
        <f t="shared" si="14"/>
        <v>33.333333333333329</v>
      </c>
      <c r="AD40" s="152">
        <f t="shared" si="14"/>
        <v>64.660200646602007</v>
      </c>
      <c r="AE40" s="30"/>
      <c r="AF40" s="30"/>
    </row>
    <row r="41" spans="1:32" ht="53.25" customHeight="1">
      <c r="A41" s="24">
        <v>23</v>
      </c>
      <c r="B41" s="25">
        <v>1</v>
      </c>
      <c r="C41" s="26">
        <v>20</v>
      </c>
      <c r="D41" s="26">
        <v>1</v>
      </c>
      <c r="E41" s="27">
        <v>20</v>
      </c>
      <c r="F41" s="27">
        <v>12</v>
      </c>
      <c r="G41" s="53" t="s">
        <v>31</v>
      </c>
      <c r="H41" s="37">
        <v>10</v>
      </c>
      <c r="I41" s="28" t="s">
        <v>232</v>
      </c>
      <c r="J41" s="28" t="s">
        <v>255</v>
      </c>
      <c r="K41" s="29">
        <v>2</v>
      </c>
      <c r="L41" s="30">
        <f>P41+14762000</f>
        <v>28182000</v>
      </c>
      <c r="M41" s="30"/>
      <c r="N41" s="30"/>
      <c r="O41" s="30">
        <v>1</v>
      </c>
      <c r="P41" s="30">
        <v>13420000</v>
      </c>
      <c r="Q41" s="189"/>
      <c r="R41" s="169"/>
      <c r="S41" s="169"/>
      <c r="T41" s="169"/>
      <c r="U41" s="169">
        <v>1</v>
      </c>
      <c r="V41" s="190">
        <f>X41-T41-R41</f>
        <v>11940000</v>
      </c>
      <c r="W41" s="34">
        <f t="shared" si="15"/>
        <v>1</v>
      </c>
      <c r="X41" s="30">
        <v>11940000</v>
      </c>
      <c r="Y41" s="212">
        <f t="shared" si="1"/>
        <v>100</v>
      </c>
      <c r="Z41" s="146">
        <f t="shared" si="16"/>
        <v>88.971684053651273</v>
      </c>
      <c r="AA41" s="48">
        <f t="shared" si="3"/>
        <v>1</v>
      </c>
      <c r="AB41" s="48">
        <f t="shared" si="4"/>
        <v>11940000</v>
      </c>
      <c r="AC41" s="152">
        <f t="shared" si="14"/>
        <v>50</v>
      </c>
      <c r="AD41" s="152">
        <f t="shared" si="14"/>
        <v>42.367468596976792</v>
      </c>
      <c r="AE41" s="30"/>
      <c r="AF41" s="30"/>
    </row>
    <row r="42" spans="1:32" s="129" customFormat="1" ht="22">
      <c r="A42" s="60"/>
      <c r="B42" s="60">
        <v>6</v>
      </c>
      <c r="C42" s="56" t="s">
        <v>22</v>
      </c>
      <c r="D42" s="56" t="s">
        <v>22</v>
      </c>
      <c r="E42" s="60">
        <v>6</v>
      </c>
      <c r="F42" s="56" t="s">
        <v>22</v>
      </c>
      <c r="G42" s="56" t="s">
        <v>22</v>
      </c>
      <c r="H42" s="56" t="s">
        <v>62</v>
      </c>
      <c r="I42" s="159" t="s">
        <v>186</v>
      </c>
      <c r="J42" s="142" t="s">
        <v>187</v>
      </c>
      <c r="K42" s="60"/>
      <c r="L42" s="60"/>
      <c r="M42" s="60"/>
      <c r="N42" s="60"/>
      <c r="O42" s="60">
        <v>12</v>
      </c>
      <c r="P42" s="18">
        <f>SUM(P43:P52)</f>
        <v>610000000</v>
      </c>
      <c r="Q42" s="188">
        <v>3</v>
      </c>
      <c r="R42" s="188">
        <f>SUM(R43:R52)</f>
        <v>152948500</v>
      </c>
      <c r="S42" s="193">
        <v>3</v>
      </c>
      <c r="T42" s="218">
        <f>SUM(T43:T52)</f>
        <v>152248500</v>
      </c>
      <c r="U42" s="218">
        <v>3</v>
      </c>
      <c r="V42" s="218">
        <f>SUM(V43:V52)</f>
        <v>150310000</v>
      </c>
      <c r="W42" s="21">
        <f t="shared" si="0"/>
        <v>6</v>
      </c>
      <c r="X42" s="188">
        <f>SUM(X43:X52)</f>
        <v>455507000</v>
      </c>
      <c r="Y42" s="154">
        <f t="shared" ref="Y42:Y52" si="17">W42/O42*100</f>
        <v>50</v>
      </c>
      <c r="Z42" s="144">
        <f t="shared" si="16"/>
        <v>74.67327868852459</v>
      </c>
      <c r="AA42" s="18">
        <f t="shared" si="3"/>
        <v>6</v>
      </c>
      <c r="AB42" s="18">
        <f t="shared" si="4"/>
        <v>455507000</v>
      </c>
      <c r="AC42" s="151">
        <v>0</v>
      </c>
      <c r="AD42" s="60">
        <v>0</v>
      </c>
      <c r="AE42" s="61"/>
      <c r="AF42" s="61"/>
    </row>
    <row r="43" spans="1:32" ht="31.5">
      <c r="A43" s="30"/>
      <c r="B43" s="11"/>
      <c r="C43" s="37" t="s">
        <v>22</v>
      </c>
      <c r="D43" s="30">
        <v>6</v>
      </c>
      <c r="E43" s="37" t="s">
        <v>22</v>
      </c>
      <c r="F43" s="37" t="s">
        <v>22</v>
      </c>
      <c r="G43" s="37" t="s">
        <v>62</v>
      </c>
      <c r="H43" s="37" t="s">
        <v>188</v>
      </c>
      <c r="I43" s="143" t="s">
        <v>189</v>
      </c>
      <c r="J43" s="29" t="s">
        <v>209</v>
      </c>
      <c r="K43" s="30">
        <v>24</v>
      </c>
      <c r="L43" s="30">
        <f>101920000+P43</f>
        <v>162920000</v>
      </c>
      <c r="M43" s="30"/>
      <c r="N43" s="30"/>
      <c r="O43" s="30">
        <v>12</v>
      </c>
      <c r="P43" s="30">
        <v>61000000</v>
      </c>
      <c r="Q43" s="169">
        <v>3</v>
      </c>
      <c r="R43" s="169">
        <v>15437500</v>
      </c>
      <c r="S43" s="194">
        <v>3</v>
      </c>
      <c r="T43" s="194">
        <v>15187500</v>
      </c>
      <c r="U43" s="194">
        <v>3</v>
      </c>
      <c r="V43" s="190">
        <f t="shared" ref="V43:V52" si="18">X43-T43-R43</f>
        <v>15061000</v>
      </c>
      <c r="W43" s="34">
        <f>Q43+S43+U43</f>
        <v>9</v>
      </c>
      <c r="X43" s="30">
        <v>45686000</v>
      </c>
      <c r="Y43" s="212">
        <f t="shared" si="17"/>
        <v>75</v>
      </c>
      <c r="Z43" s="146">
        <f t="shared" si="16"/>
        <v>74.895081967213116</v>
      </c>
      <c r="AA43" s="48">
        <f t="shared" si="3"/>
        <v>9</v>
      </c>
      <c r="AB43" s="48">
        <f t="shared" si="4"/>
        <v>45686000</v>
      </c>
      <c r="AC43" s="152">
        <v>0</v>
      </c>
      <c r="AD43" s="152">
        <v>0</v>
      </c>
      <c r="AE43" s="36"/>
      <c r="AF43" s="36"/>
    </row>
    <row r="44" spans="1:32" ht="31.5">
      <c r="A44" s="30"/>
      <c r="B44" s="30"/>
      <c r="C44" s="37" t="s">
        <v>22</v>
      </c>
      <c r="D44" s="30">
        <v>6</v>
      </c>
      <c r="E44" s="37" t="s">
        <v>22</v>
      </c>
      <c r="F44" s="37" t="s">
        <v>22</v>
      </c>
      <c r="G44" s="37" t="s">
        <v>62</v>
      </c>
      <c r="H44" s="37" t="s">
        <v>199</v>
      </c>
      <c r="I44" s="143" t="s">
        <v>190</v>
      </c>
      <c r="J44" s="29" t="s">
        <v>210</v>
      </c>
      <c r="K44" s="30">
        <v>24</v>
      </c>
      <c r="L44" s="30">
        <f t="shared" ref="L44:L54" si="19">101920000+P44</f>
        <v>162920000</v>
      </c>
      <c r="M44" s="30"/>
      <c r="N44" s="30"/>
      <c r="O44" s="30">
        <v>12</v>
      </c>
      <c r="P44" s="30">
        <v>61000000</v>
      </c>
      <c r="Q44" s="169">
        <v>3</v>
      </c>
      <c r="R44" s="169">
        <v>15279000</v>
      </c>
      <c r="S44" s="194">
        <v>3</v>
      </c>
      <c r="T44" s="194">
        <v>15229000</v>
      </c>
      <c r="U44" s="194">
        <v>3</v>
      </c>
      <c r="V44" s="190">
        <f t="shared" si="18"/>
        <v>15061000</v>
      </c>
      <c r="W44" s="34">
        <f t="shared" ref="W44:W52" si="20">Q44+S44+U44</f>
        <v>9</v>
      </c>
      <c r="X44" s="30">
        <v>45569000</v>
      </c>
      <c r="Y44" s="212">
        <f t="shared" si="17"/>
        <v>75</v>
      </c>
      <c r="Z44" s="146">
        <f t="shared" si="16"/>
        <v>74.703278688524591</v>
      </c>
      <c r="AA44" s="48">
        <f t="shared" si="3"/>
        <v>9</v>
      </c>
      <c r="AB44" s="48">
        <f t="shared" si="4"/>
        <v>45569000</v>
      </c>
      <c r="AC44" s="36">
        <v>0</v>
      </c>
      <c r="AD44" s="30">
        <v>0</v>
      </c>
      <c r="AE44" s="36"/>
      <c r="AF44" s="36"/>
    </row>
    <row r="45" spans="1:32" ht="31.5">
      <c r="A45" s="30"/>
      <c r="B45" s="30"/>
      <c r="C45" s="37" t="s">
        <v>22</v>
      </c>
      <c r="D45" s="30">
        <v>6</v>
      </c>
      <c r="E45" s="37" t="s">
        <v>22</v>
      </c>
      <c r="F45" s="37" t="s">
        <v>22</v>
      </c>
      <c r="G45" s="37" t="s">
        <v>62</v>
      </c>
      <c r="H45" s="37" t="s">
        <v>200</v>
      </c>
      <c r="I45" s="143" t="s">
        <v>191</v>
      </c>
      <c r="J45" s="29" t="s">
        <v>211</v>
      </c>
      <c r="K45" s="30">
        <v>24</v>
      </c>
      <c r="L45" s="30">
        <f t="shared" si="19"/>
        <v>162920000</v>
      </c>
      <c r="M45" s="30"/>
      <c r="N45" s="30"/>
      <c r="O45" s="30">
        <v>12</v>
      </c>
      <c r="P45" s="30">
        <v>61000000</v>
      </c>
      <c r="Q45" s="169">
        <v>3</v>
      </c>
      <c r="R45" s="169">
        <v>15279000</v>
      </c>
      <c r="S45" s="194">
        <v>3</v>
      </c>
      <c r="T45" s="194">
        <v>15229000</v>
      </c>
      <c r="U45" s="194">
        <v>3</v>
      </c>
      <c r="V45" s="190">
        <f t="shared" si="18"/>
        <v>15061000</v>
      </c>
      <c r="W45" s="34">
        <f t="shared" si="20"/>
        <v>9</v>
      </c>
      <c r="X45" s="30">
        <v>45569000</v>
      </c>
      <c r="Y45" s="212">
        <f t="shared" si="17"/>
        <v>75</v>
      </c>
      <c r="Z45" s="146">
        <f t="shared" si="16"/>
        <v>74.703278688524591</v>
      </c>
      <c r="AA45" s="48">
        <f t="shared" si="3"/>
        <v>9</v>
      </c>
      <c r="AB45" s="48">
        <f t="shared" si="4"/>
        <v>45569000</v>
      </c>
      <c r="AC45" s="36">
        <v>0</v>
      </c>
      <c r="AD45" s="30">
        <v>0</v>
      </c>
      <c r="AE45" s="36"/>
      <c r="AF45" s="36"/>
    </row>
    <row r="46" spans="1:32" ht="31.5">
      <c r="A46" s="30"/>
      <c r="B46" s="30"/>
      <c r="C46" s="37" t="s">
        <v>22</v>
      </c>
      <c r="D46" s="30">
        <v>6</v>
      </c>
      <c r="E46" s="37" t="s">
        <v>22</v>
      </c>
      <c r="F46" s="37" t="s">
        <v>22</v>
      </c>
      <c r="G46" s="37" t="s">
        <v>62</v>
      </c>
      <c r="H46" s="37" t="s">
        <v>201</v>
      </c>
      <c r="I46" s="143" t="s">
        <v>192</v>
      </c>
      <c r="J46" s="29" t="s">
        <v>212</v>
      </c>
      <c r="K46" s="30">
        <v>24</v>
      </c>
      <c r="L46" s="30">
        <f t="shared" si="19"/>
        <v>162920000</v>
      </c>
      <c r="M46" s="30"/>
      <c r="N46" s="30"/>
      <c r="O46" s="30">
        <v>12</v>
      </c>
      <c r="P46" s="30">
        <v>61000000</v>
      </c>
      <c r="Q46" s="169">
        <v>3</v>
      </c>
      <c r="R46" s="169">
        <v>15279000</v>
      </c>
      <c r="S46" s="194">
        <v>3</v>
      </c>
      <c r="T46" s="194">
        <v>15229000</v>
      </c>
      <c r="U46" s="194">
        <v>3</v>
      </c>
      <c r="V46" s="190">
        <f t="shared" si="18"/>
        <v>15061000</v>
      </c>
      <c r="W46" s="34">
        <f t="shared" si="20"/>
        <v>9</v>
      </c>
      <c r="X46" s="30">
        <v>45569000</v>
      </c>
      <c r="Y46" s="212">
        <f t="shared" si="17"/>
        <v>75</v>
      </c>
      <c r="Z46" s="146">
        <f t="shared" si="16"/>
        <v>74.703278688524591</v>
      </c>
      <c r="AA46" s="48">
        <f t="shared" si="3"/>
        <v>9</v>
      </c>
      <c r="AB46" s="48">
        <f t="shared" si="4"/>
        <v>45569000</v>
      </c>
      <c r="AC46" s="36">
        <v>0</v>
      </c>
      <c r="AD46" s="30">
        <v>0</v>
      </c>
      <c r="AE46" s="36"/>
      <c r="AF46" s="36"/>
    </row>
    <row r="47" spans="1:32" ht="31.5">
      <c r="A47" s="30"/>
      <c r="B47" s="30"/>
      <c r="C47" s="37" t="s">
        <v>22</v>
      </c>
      <c r="D47" s="30">
        <v>6</v>
      </c>
      <c r="E47" s="37" t="s">
        <v>22</v>
      </c>
      <c r="F47" s="37" t="s">
        <v>22</v>
      </c>
      <c r="G47" s="37" t="s">
        <v>62</v>
      </c>
      <c r="H47" s="37" t="s">
        <v>202</v>
      </c>
      <c r="I47" s="143" t="s">
        <v>193</v>
      </c>
      <c r="J47" s="29" t="s">
        <v>213</v>
      </c>
      <c r="K47" s="30">
        <v>24</v>
      </c>
      <c r="L47" s="30">
        <f t="shared" si="19"/>
        <v>162920000</v>
      </c>
      <c r="M47" s="30"/>
      <c r="N47" s="30"/>
      <c r="O47" s="30">
        <v>12</v>
      </c>
      <c r="P47" s="30">
        <v>61000000</v>
      </c>
      <c r="Q47" s="169">
        <v>3</v>
      </c>
      <c r="R47" s="169">
        <v>15279000</v>
      </c>
      <c r="S47" s="194">
        <v>3</v>
      </c>
      <c r="T47" s="194">
        <v>15229000</v>
      </c>
      <c r="U47" s="194">
        <v>3</v>
      </c>
      <c r="V47" s="190">
        <f t="shared" si="18"/>
        <v>15061000</v>
      </c>
      <c r="W47" s="34">
        <f t="shared" si="20"/>
        <v>9</v>
      </c>
      <c r="X47" s="30">
        <v>45569000</v>
      </c>
      <c r="Y47" s="212">
        <f t="shared" si="17"/>
        <v>75</v>
      </c>
      <c r="Z47" s="146">
        <f t="shared" si="16"/>
        <v>74.703278688524591</v>
      </c>
      <c r="AA47" s="48">
        <f t="shared" si="3"/>
        <v>9</v>
      </c>
      <c r="AB47" s="48">
        <f t="shared" si="4"/>
        <v>45569000</v>
      </c>
      <c r="AC47" s="36">
        <v>0</v>
      </c>
      <c r="AD47" s="30">
        <v>0</v>
      </c>
      <c r="AE47" s="36"/>
      <c r="AF47" s="36"/>
    </row>
    <row r="48" spans="1:32" ht="31.5">
      <c r="A48" s="30"/>
      <c r="B48" s="30"/>
      <c r="C48" s="37" t="s">
        <v>22</v>
      </c>
      <c r="D48" s="30">
        <v>6</v>
      </c>
      <c r="E48" s="37" t="s">
        <v>22</v>
      </c>
      <c r="F48" s="37" t="s">
        <v>22</v>
      </c>
      <c r="G48" s="37" t="s">
        <v>62</v>
      </c>
      <c r="H48" s="37" t="s">
        <v>203</v>
      </c>
      <c r="I48" s="143" t="s">
        <v>194</v>
      </c>
      <c r="J48" s="29" t="s">
        <v>214</v>
      </c>
      <c r="K48" s="30">
        <v>24</v>
      </c>
      <c r="L48" s="30">
        <f t="shared" si="19"/>
        <v>162920000</v>
      </c>
      <c r="M48" s="30"/>
      <c r="N48" s="30"/>
      <c r="O48" s="30">
        <v>12</v>
      </c>
      <c r="P48" s="30">
        <v>61000000</v>
      </c>
      <c r="Q48" s="169">
        <v>3</v>
      </c>
      <c r="R48" s="169">
        <v>15279000</v>
      </c>
      <c r="S48" s="194">
        <v>3</v>
      </c>
      <c r="T48" s="194">
        <v>15229000</v>
      </c>
      <c r="U48" s="194">
        <v>3</v>
      </c>
      <c r="V48" s="190">
        <f t="shared" si="18"/>
        <v>15061000</v>
      </c>
      <c r="W48" s="34">
        <f t="shared" si="20"/>
        <v>9</v>
      </c>
      <c r="X48" s="30">
        <v>45569000</v>
      </c>
      <c r="Y48" s="212">
        <f t="shared" si="17"/>
        <v>75</v>
      </c>
      <c r="Z48" s="146">
        <f t="shared" si="16"/>
        <v>74.703278688524591</v>
      </c>
      <c r="AA48" s="48">
        <f t="shared" si="3"/>
        <v>9</v>
      </c>
      <c r="AB48" s="48">
        <f t="shared" si="4"/>
        <v>45569000</v>
      </c>
      <c r="AC48" s="36">
        <v>0</v>
      </c>
      <c r="AD48" s="30">
        <v>0</v>
      </c>
      <c r="AE48" s="36"/>
      <c r="AF48" s="36"/>
    </row>
    <row r="49" spans="1:32" ht="31.5">
      <c r="A49" s="30"/>
      <c r="B49" s="30"/>
      <c r="C49" s="37" t="s">
        <v>22</v>
      </c>
      <c r="D49" s="30">
        <v>6</v>
      </c>
      <c r="E49" s="37" t="s">
        <v>22</v>
      </c>
      <c r="F49" s="37" t="s">
        <v>22</v>
      </c>
      <c r="G49" s="37" t="s">
        <v>62</v>
      </c>
      <c r="H49" s="37" t="s">
        <v>204</v>
      </c>
      <c r="I49" s="143" t="s">
        <v>195</v>
      </c>
      <c r="J49" s="29" t="s">
        <v>215</v>
      </c>
      <c r="K49" s="30">
        <v>24</v>
      </c>
      <c r="L49" s="30">
        <f t="shared" si="19"/>
        <v>162920000</v>
      </c>
      <c r="M49" s="30"/>
      <c r="N49" s="30"/>
      <c r="O49" s="30">
        <v>12</v>
      </c>
      <c r="P49" s="30">
        <v>61000000</v>
      </c>
      <c r="Q49" s="169">
        <v>3</v>
      </c>
      <c r="R49" s="169">
        <v>15279000</v>
      </c>
      <c r="S49" s="194">
        <v>3</v>
      </c>
      <c r="T49" s="194">
        <v>15229000</v>
      </c>
      <c r="U49" s="194">
        <v>3</v>
      </c>
      <c r="V49" s="190">
        <f t="shared" si="18"/>
        <v>15061000</v>
      </c>
      <c r="W49" s="34">
        <f t="shared" si="20"/>
        <v>9</v>
      </c>
      <c r="X49" s="30">
        <v>45569000</v>
      </c>
      <c r="Y49" s="212">
        <f t="shared" si="17"/>
        <v>75</v>
      </c>
      <c r="Z49" s="146">
        <f t="shared" si="16"/>
        <v>74.703278688524591</v>
      </c>
      <c r="AA49" s="48">
        <f t="shared" si="3"/>
        <v>9</v>
      </c>
      <c r="AB49" s="48">
        <f t="shared" si="4"/>
        <v>45569000</v>
      </c>
      <c r="AC49" s="36">
        <v>0</v>
      </c>
      <c r="AD49" s="30">
        <v>0</v>
      </c>
      <c r="AE49" s="36"/>
      <c r="AF49" s="36"/>
    </row>
    <row r="50" spans="1:32" ht="21">
      <c r="A50" s="30"/>
      <c r="B50" s="30"/>
      <c r="C50" s="37" t="s">
        <v>22</v>
      </c>
      <c r="D50" s="30">
        <v>6</v>
      </c>
      <c r="E50" s="37" t="s">
        <v>22</v>
      </c>
      <c r="F50" s="37" t="s">
        <v>22</v>
      </c>
      <c r="G50" s="37" t="s">
        <v>62</v>
      </c>
      <c r="H50" s="37" t="s">
        <v>205</v>
      </c>
      <c r="I50" s="143" t="s">
        <v>196</v>
      </c>
      <c r="J50" s="29" t="s">
        <v>208</v>
      </c>
      <c r="K50" s="30">
        <v>24</v>
      </c>
      <c r="L50" s="30">
        <f t="shared" si="19"/>
        <v>162920000</v>
      </c>
      <c r="M50" s="30"/>
      <c r="N50" s="30"/>
      <c r="O50" s="30">
        <v>12</v>
      </c>
      <c r="P50" s="30">
        <v>61000000</v>
      </c>
      <c r="Q50" s="169">
        <v>3</v>
      </c>
      <c r="R50" s="169">
        <v>15279000</v>
      </c>
      <c r="S50" s="194">
        <v>3</v>
      </c>
      <c r="T50" s="194">
        <v>15229000</v>
      </c>
      <c r="U50" s="194">
        <v>3</v>
      </c>
      <c r="V50" s="190">
        <f t="shared" si="18"/>
        <v>14761000</v>
      </c>
      <c r="W50" s="34">
        <f t="shared" si="20"/>
        <v>9</v>
      </c>
      <c r="X50" s="30">
        <v>45269000</v>
      </c>
      <c r="Y50" s="212">
        <f t="shared" si="17"/>
        <v>75</v>
      </c>
      <c r="Z50" s="146">
        <f t="shared" si="16"/>
        <v>74.211475409836069</v>
      </c>
      <c r="AA50" s="48">
        <f t="shared" si="3"/>
        <v>9</v>
      </c>
      <c r="AB50" s="48">
        <f t="shared" si="4"/>
        <v>45269000</v>
      </c>
      <c r="AC50" s="36">
        <v>0</v>
      </c>
      <c r="AD50" s="30">
        <v>0</v>
      </c>
      <c r="AE50" s="36"/>
      <c r="AF50" s="36"/>
    </row>
    <row r="51" spans="1:32" ht="31.5">
      <c r="A51" s="30"/>
      <c r="B51" s="30"/>
      <c r="C51" s="37" t="s">
        <v>22</v>
      </c>
      <c r="D51" s="30">
        <v>6</v>
      </c>
      <c r="E51" s="37" t="s">
        <v>22</v>
      </c>
      <c r="F51" s="37" t="s">
        <v>22</v>
      </c>
      <c r="G51" s="37" t="s">
        <v>62</v>
      </c>
      <c r="H51" s="37" t="s">
        <v>206</v>
      </c>
      <c r="I51" s="143" t="s">
        <v>197</v>
      </c>
      <c r="J51" s="29" t="s">
        <v>216</v>
      </c>
      <c r="K51" s="30">
        <v>24</v>
      </c>
      <c r="L51" s="30">
        <f t="shared" si="19"/>
        <v>162920000</v>
      </c>
      <c r="M51" s="30"/>
      <c r="N51" s="30"/>
      <c r="O51" s="30">
        <v>12</v>
      </c>
      <c r="P51" s="30">
        <v>61000000</v>
      </c>
      <c r="Q51" s="169">
        <v>3</v>
      </c>
      <c r="R51" s="169">
        <v>15279000</v>
      </c>
      <c r="S51" s="194">
        <v>3</v>
      </c>
      <c r="T51" s="194">
        <v>15229000</v>
      </c>
      <c r="U51" s="194">
        <v>3</v>
      </c>
      <c r="V51" s="190">
        <f t="shared" si="18"/>
        <v>15061000</v>
      </c>
      <c r="W51" s="34">
        <f t="shared" si="20"/>
        <v>9</v>
      </c>
      <c r="X51" s="30">
        <v>45569000</v>
      </c>
      <c r="Y51" s="212">
        <f t="shared" si="17"/>
        <v>75</v>
      </c>
      <c r="Z51" s="146">
        <f t="shared" si="16"/>
        <v>74.703278688524591</v>
      </c>
      <c r="AA51" s="48">
        <f t="shared" si="3"/>
        <v>9</v>
      </c>
      <c r="AB51" s="48">
        <f t="shared" si="4"/>
        <v>45569000</v>
      </c>
      <c r="AC51" s="36">
        <v>0</v>
      </c>
      <c r="AD51" s="30">
        <v>0</v>
      </c>
      <c r="AE51" s="36"/>
      <c r="AF51" s="36"/>
    </row>
    <row r="52" spans="1:32" ht="31.5">
      <c r="A52" s="30"/>
      <c r="B52" s="30"/>
      <c r="C52" s="37" t="s">
        <v>22</v>
      </c>
      <c r="D52" s="30">
        <v>6</v>
      </c>
      <c r="E52" s="37" t="s">
        <v>22</v>
      </c>
      <c r="F52" s="37" t="s">
        <v>22</v>
      </c>
      <c r="G52" s="37" t="s">
        <v>62</v>
      </c>
      <c r="H52" s="37" t="s">
        <v>207</v>
      </c>
      <c r="I52" s="143" t="s">
        <v>198</v>
      </c>
      <c r="J52" s="29" t="s">
        <v>217</v>
      </c>
      <c r="K52" s="30">
        <v>24</v>
      </c>
      <c r="L52" s="30">
        <f t="shared" si="19"/>
        <v>162920000</v>
      </c>
      <c r="M52" s="30"/>
      <c r="N52" s="30"/>
      <c r="O52" s="30">
        <v>12</v>
      </c>
      <c r="P52" s="30">
        <v>61000000</v>
      </c>
      <c r="Q52" s="169">
        <v>3</v>
      </c>
      <c r="R52" s="169">
        <v>15279000</v>
      </c>
      <c r="S52" s="194">
        <v>3</v>
      </c>
      <c r="T52" s="194">
        <v>15229000</v>
      </c>
      <c r="U52" s="194">
        <v>3</v>
      </c>
      <c r="V52" s="190">
        <f t="shared" si="18"/>
        <v>15061000</v>
      </c>
      <c r="W52" s="34">
        <f t="shared" si="20"/>
        <v>9</v>
      </c>
      <c r="X52" s="30">
        <v>45569000</v>
      </c>
      <c r="Y52" s="212">
        <f t="shared" si="17"/>
        <v>75</v>
      </c>
      <c r="Z52" s="146">
        <f t="shared" si="16"/>
        <v>74.703278688524591</v>
      </c>
      <c r="AA52" s="48">
        <f t="shared" si="3"/>
        <v>9</v>
      </c>
      <c r="AB52" s="48">
        <f t="shared" si="4"/>
        <v>45569000</v>
      </c>
      <c r="AC52" s="36">
        <v>0</v>
      </c>
      <c r="AD52" s="30">
        <v>0</v>
      </c>
      <c r="AE52" s="36"/>
      <c r="AF52" s="36"/>
    </row>
    <row r="53" spans="1:32" ht="54.75" hidden="1" customHeight="1">
      <c r="A53" s="16" t="s">
        <v>14</v>
      </c>
      <c r="B53" s="55">
        <v>1</v>
      </c>
      <c r="C53" s="18">
        <v>20</v>
      </c>
      <c r="D53" s="18">
        <v>1</v>
      </c>
      <c r="E53" s="19">
        <v>20</v>
      </c>
      <c r="F53" s="56">
        <v>12</v>
      </c>
      <c r="G53" s="56">
        <v>28</v>
      </c>
      <c r="H53" s="56"/>
      <c r="I53" s="57" t="s">
        <v>78</v>
      </c>
      <c r="J53" s="57" t="s">
        <v>79</v>
      </c>
      <c r="K53" s="21">
        <f>SUM(K54:K54)</f>
        <v>1</v>
      </c>
      <c r="L53" s="30" t="e">
        <f t="shared" si="19"/>
        <v>#VALUE!</v>
      </c>
      <c r="M53" s="21">
        <f>SUM(M54:M54)</f>
        <v>1</v>
      </c>
      <c r="N53" s="18">
        <f>SUM(N54:N54)</f>
        <v>11000000</v>
      </c>
      <c r="O53" s="18"/>
      <c r="P53" s="19" t="s">
        <v>143</v>
      </c>
      <c r="Q53" s="161">
        <f>SUM(Q54:Q54)</f>
        <v>0</v>
      </c>
      <c r="R53" s="188">
        <f>SUM(R54:R54)</f>
        <v>0</v>
      </c>
      <c r="S53" s="188"/>
      <c r="T53" s="188"/>
      <c r="U53" s="188"/>
      <c r="V53" s="188"/>
      <c r="W53" s="18"/>
      <c r="X53" s="18"/>
      <c r="Y53" s="154"/>
      <c r="Z53" s="18">
        <f>Z54</f>
        <v>0</v>
      </c>
      <c r="AA53" s="18">
        <v>0</v>
      </c>
      <c r="AB53" s="18">
        <v>0</v>
      </c>
      <c r="AC53" s="18">
        <v>0</v>
      </c>
      <c r="AD53" s="18" t="e">
        <f>AB53/L53*100</f>
        <v>#VALUE!</v>
      </c>
      <c r="AE53" s="23"/>
      <c r="AF53" s="23"/>
    </row>
    <row r="54" spans="1:32" ht="37.5" hidden="1" customHeight="1">
      <c r="A54" s="24">
        <v>25</v>
      </c>
      <c r="B54" s="58">
        <v>1</v>
      </c>
      <c r="C54" s="26">
        <v>20</v>
      </c>
      <c r="D54" s="26">
        <v>1</v>
      </c>
      <c r="E54" s="27">
        <v>20</v>
      </c>
      <c r="F54" s="59">
        <v>12</v>
      </c>
      <c r="G54" s="59">
        <v>28</v>
      </c>
      <c r="H54" s="59" t="s">
        <v>28</v>
      </c>
      <c r="I54" s="28" t="s">
        <v>80</v>
      </c>
      <c r="J54" s="28" t="s">
        <v>81</v>
      </c>
      <c r="K54" s="30">
        <v>1</v>
      </c>
      <c r="L54" s="30" t="e">
        <f t="shared" si="19"/>
        <v>#VALUE!</v>
      </c>
      <c r="M54" s="30">
        <v>1</v>
      </c>
      <c r="N54" s="30">
        <v>11000000</v>
      </c>
      <c r="O54" s="30"/>
      <c r="P54" s="37" t="s">
        <v>108</v>
      </c>
      <c r="Q54" s="169"/>
      <c r="R54" s="169">
        <v>0</v>
      </c>
      <c r="S54" s="169"/>
      <c r="T54" s="169"/>
      <c r="U54" s="169"/>
      <c r="V54" s="169"/>
      <c r="W54" s="30"/>
      <c r="X54" s="30"/>
      <c r="Y54" s="152"/>
      <c r="Z54" s="30">
        <f>X54/N54*100</f>
        <v>0</v>
      </c>
      <c r="AA54" s="30">
        <v>0</v>
      </c>
      <c r="AB54" s="30">
        <v>0</v>
      </c>
      <c r="AC54" s="30">
        <v>0</v>
      </c>
      <c r="AD54" s="30">
        <v>0</v>
      </c>
      <c r="AE54" s="30">
        <v>0</v>
      </c>
      <c r="AF54" s="30">
        <v>0</v>
      </c>
    </row>
    <row r="55" spans="1:32" s="129" customFormat="1" ht="54" customHeight="1">
      <c r="A55" s="119" t="s">
        <v>116</v>
      </c>
      <c r="B55" s="125">
        <v>2</v>
      </c>
      <c r="C55" s="126" t="s">
        <v>59</v>
      </c>
      <c r="D55" s="125">
        <v>7</v>
      </c>
      <c r="E55" s="126" t="s">
        <v>22</v>
      </c>
      <c r="F55" s="126" t="s">
        <v>31</v>
      </c>
      <c r="G55" s="125">
        <v>15</v>
      </c>
      <c r="H55" s="127"/>
      <c r="I55" s="220" t="s">
        <v>241</v>
      </c>
      <c r="J55" s="122" t="s">
        <v>242</v>
      </c>
      <c r="K55" s="60"/>
      <c r="L55" s="60"/>
      <c r="M55" s="60"/>
      <c r="N55" s="60"/>
      <c r="O55" s="60">
        <f>O56</f>
        <v>1</v>
      </c>
      <c r="P55" s="60">
        <f>P56</f>
        <v>99900000</v>
      </c>
      <c r="Q55" s="170">
        <v>0</v>
      </c>
      <c r="R55" s="170">
        <f>R56</f>
        <v>0</v>
      </c>
      <c r="S55" s="170">
        <f>S56</f>
        <v>1</v>
      </c>
      <c r="T55" s="217">
        <f>T56</f>
        <v>99320000</v>
      </c>
      <c r="U55" s="217"/>
      <c r="V55" s="217"/>
      <c r="W55" s="21">
        <f t="shared" ref="W55:W84" si="21">Q55+S55</f>
        <v>1</v>
      </c>
      <c r="X55" s="18">
        <f>T55+R55</f>
        <v>99320000</v>
      </c>
      <c r="Y55" s="154">
        <f>W55/O55*100</f>
        <v>100</v>
      </c>
      <c r="Z55" s="144">
        <f>X55/P55*100</f>
        <v>99.419419419419413</v>
      </c>
      <c r="AA55" s="18">
        <f t="shared" ref="AA55:AA63" si="22">M55+W55</f>
        <v>1</v>
      </c>
      <c r="AB55" s="18">
        <f t="shared" ref="AB55:AB63" si="23">N55+X55</f>
        <v>99320000</v>
      </c>
      <c r="AC55" s="61">
        <v>0</v>
      </c>
      <c r="AD55" s="60">
        <v>0</v>
      </c>
      <c r="AE55" s="60"/>
      <c r="AF55" s="83"/>
    </row>
    <row r="56" spans="1:32" ht="63.75" customHeight="1">
      <c r="A56" s="110">
        <v>33</v>
      </c>
      <c r="B56" s="114">
        <v>2</v>
      </c>
      <c r="C56" s="115" t="s">
        <v>59</v>
      </c>
      <c r="D56" s="114">
        <v>7</v>
      </c>
      <c r="E56" s="115" t="s">
        <v>22</v>
      </c>
      <c r="F56" s="115" t="s">
        <v>31</v>
      </c>
      <c r="G56" s="114">
        <v>15</v>
      </c>
      <c r="H56" s="116">
        <v>10</v>
      </c>
      <c r="I56" s="118" t="s">
        <v>243</v>
      </c>
      <c r="J56" s="117" t="s">
        <v>244</v>
      </c>
      <c r="K56" s="29"/>
      <c r="L56" s="30"/>
      <c r="M56" s="30"/>
      <c r="N56" s="30"/>
      <c r="O56" s="30">
        <v>1</v>
      </c>
      <c r="P56" s="30">
        <v>99900000</v>
      </c>
      <c r="Q56" s="189"/>
      <c r="R56" s="169"/>
      <c r="S56" s="169">
        <v>1</v>
      </c>
      <c r="T56" s="169">
        <v>99320000</v>
      </c>
      <c r="U56" s="169"/>
      <c r="V56" s="190">
        <f>X56-T56-R56</f>
        <v>0</v>
      </c>
      <c r="W56" s="34">
        <f t="shared" si="21"/>
        <v>1</v>
      </c>
      <c r="X56" s="30">
        <f>R56+T56</f>
        <v>99320000</v>
      </c>
      <c r="Y56" s="212">
        <f>W56/O56*100</f>
        <v>100</v>
      </c>
      <c r="Z56" s="150">
        <f>X56/P56*100</f>
        <v>99.419419419419413</v>
      </c>
      <c r="AA56" s="48">
        <f t="shared" si="22"/>
        <v>1</v>
      </c>
      <c r="AB56" s="48">
        <f t="shared" si="23"/>
        <v>99320000</v>
      </c>
      <c r="AC56" s="152">
        <v>0</v>
      </c>
      <c r="AD56" s="152">
        <v>0</v>
      </c>
      <c r="AE56" s="72"/>
      <c r="AF56" s="64"/>
    </row>
    <row r="57" spans="1:32" s="129" customFormat="1" ht="83.25" customHeight="1">
      <c r="A57" s="132" t="s">
        <v>126</v>
      </c>
      <c r="B57" s="119">
        <v>1</v>
      </c>
      <c r="C57" s="121" t="s">
        <v>59</v>
      </c>
      <c r="D57" s="120">
        <v>1</v>
      </c>
      <c r="E57" s="120">
        <v>1</v>
      </c>
      <c r="F57" s="120">
        <v>6</v>
      </c>
      <c r="G57" s="120">
        <v>20</v>
      </c>
      <c r="H57" s="120"/>
      <c r="I57" s="220" t="s">
        <v>245</v>
      </c>
      <c r="J57" s="133" t="s">
        <v>246</v>
      </c>
      <c r="K57" s="60"/>
      <c r="L57" s="60"/>
      <c r="M57" s="60"/>
      <c r="N57" s="60"/>
      <c r="O57" s="60">
        <f>O58</f>
        <v>1</v>
      </c>
      <c r="P57" s="60">
        <f>P58</f>
        <v>29820000</v>
      </c>
      <c r="Q57" s="170">
        <v>0</v>
      </c>
      <c r="R57" s="170">
        <f>R58</f>
        <v>0</v>
      </c>
      <c r="S57" s="170">
        <f>S58</f>
        <v>1</v>
      </c>
      <c r="T57" s="217">
        <f>T58</f>
        <v>29820000</v>
      </c>
      <c r="U57" s="217"/>
      <c r="V57" s="217"/>
      <c r="W57" s="21">
        <f t="shared" si="21"/>
        <v>1</v>
      </c>
      <c r="X57" s="18">
        <f>T57+R57</f>
        <v>29820000</v>
      </c>
      <c r="Y57" s="214">
        <f>SUM(W57/O57*100)</f>
        <v>100</v>
      </c>
      <c r="Z57" s="144">
        <f t="shared" ref="Z57:Z80" si="24">X57/P57*100</f>
        <v>100</v>
      </c>
      <c r="AA57" s="18">
        <f t="shared" si="22"/>
        <v>1</v>
      </c>
      <c r="AB57" s="18">
        <f t="shared" si="23"/>
        <v>29820000</v>
      </c>
      <c r="AC57" s="61">
        <v>0</v>
      </c>
      <c r="AD57" s="60">
        <v>0</v>
      </c>
      <c r="AE57" s="60"/>
      <c r="AF57" s="60"/>
    </row>
    <row r="58" spans="1:32" ht="51" customHeight="1">
      <c r="A58" s="1">
        <v>35</v>
      </c>
      <c r="B58" s="106">
        <v>1</v>
      </c>
      <c r="C58" s="112" t="s">
        <v>59</v>
      </c>
      <c r="D58" s="79">
        <v>1</v>
      </c>
      <c r="E58" s="79">
        <v>1</v>
      </c>
      <c r="F58" s="79">
        <v>6</v>
      </c>
      <c r="G58" s="79">
        <v>20</v>
      </c>
      <c r="H58" s="112" t="s">
        <v>22</v>
      </c>
      <c r="I58" s="130" t="s">
        <v>247</v>
      </c>
      <c r="J58" s="131" t="s">
        <v>248</v>
      </c>
      <c r="K58" s="30"/>
      <c r="L58" s="30"/>
      <c r="M58" s="30"/>
      <c r="N58" s="30"/>
      <c r="O58" s="149">
        <v>1</v>
      </c>
      <c r="P58" s="30">
        <v>29820000</v>
      </c>
      <c r="Q58" s="169"/>
      <c r="R58" s="169"/>
      <c r="S58" s="169">
        <v>1</v>
      </c>
      <c r="T58" s="169">
        <v>29820000</v>
      </c>
      <c r="U58" s="169"/>
      <c r="V58" s="190">
        <f>X58-T58-R58</f>
        <v>0</v>
      </c>
      <c r="W58" s="34">
        <f t="shared" si="21"/>
        <v>1</v>
      </c>
      <c r="X58" s="30">
        <f>R58+T58</f>
        <v>29820000</v>
      </c>
      <c r="Y58" s="212">
        <f t="shared" ref="Y58" si="25">W58/O58*100</f>
        <v>100</v>
      </c>
      <c r="Z58" s="146">
        <f t="shared" si="24"/>
        <v>100</v>
      </c>
      <c r="AA58" s="48">
        <f t="shared" si="22"/>
        <v>1</v>
      </c>
      <c r="AB58" s="48">
        <f t="shared" si="23"/>
        <v>29820000</v>
      </c>
      <c r="AC58" s="165">
        <v>0</v>
      </c>
      <c r="AD58" s="165">
        <v>0</v>
      </c>
      <c r="AE58" s="30"/>
      <c r="AF58" s="30"/>
    </row>
    <row r="59" spans="1:32" ht="94.5" customHeight="1">
      <c r="A59" s="16" t="s">
        <v>109</v>
      </c>
      <c r="B59" s="68">
        <v>1</v>
      </c>
      <c r="C59" s="23">
        <v>11</v>
      </c>
      <c r="D59" s="23">
        <v>1</v>
      </c>
      <c r="E59" s="23">
        <v>20</v>
      </c>
      <c r="F59" s="23">
        <v>12</v>
      </c>
      <c r="G59" s="23">
        <v>18</v>
      </c>
      <c r="H59" s="23"/>
      <c r="I59" s="20" t="s">
        <v>110</v>
      </c>
      <c r="J59" s="69" t="s">
        <v>111</v>
      </c>
      <c r="K59" s="21">
        <f>SUM(K60:K61)</f>
        <v>955</v>
      </c>
      <c r="L59" s="18">
        <f>SUM(L60:L61)</f>
        <v>830310000</v>
      </c>
      <c r="M59" s="21">
        <v>300</v>
      </c>
      <c r="N59" s="18">
        <f t="shared" ref="N59:R59" si="26">SUM(N60:N61)</f>
        <v>183265000</v>
      </c>
      <c r="O59" s="18">
        <f>O61</f>
        <v>100</v>
      </c>
      <c r="P59" s="18">
        <f>P60+P61</f>
        <v>82060000</v>
      </c>
      <c r="Q59" s="221">
        <f>SUM(Q60:Q61)/SUM(O60:O61)*O59</f>
        <v>2.6785714285714284</v>
      </c>
      <c r="R59" s="188">
        <f t="shared" si="26"/>
        <v>5728400</v>
      </c>
      <c r="S59" s="222">
        <f>SUM(S60:S61)/SUM(O60:O61)*O59</f>
        <v>91.964285714285708</v>
      </c>
      <c r="T59" s="219">
        <f>SUM(T60:T61)</f>
        <v>37206000</v>
      </c>
      <c r="U59" s="219">
        <f>SUM(U60:U61)/SUM(O60:O61)*O59</f>
        <v>2.6785714285714284</v>
      </c>
      <c r="V59" s="219">
        <f>SUM(V60)</f>
        <v>17917000</v>
      </c>
      <c r="W59" s="154">
        <f t="shared" si="21"/>
        <v>94.642857142857139</v>
      </c>
      <c r="X59" s="18">
        <f>SUM(X60:X61)</f>
        <v>60851400</v>
      </c>
      <c r="Y59" s="214">
        <f>SUM(W59/O59*100)</f>
        <v>94.642857142857139</v>
      </c>
      <c r="Z59" s="144">
        <f t="shared" si="24"/>
        <v>74.154764806239342</v>
      </c>
      <c r="AA59" s="18">
        <f t="shared" si="22"/>
        <v>394.64285714285711</v>
      </c>
      <c r="AB59" s="18">
        <f t="shared" si="23"/>
        <v>244116400</v>
      </c>
      <c r="AC59" s="151">
        <f t="shared" ref="AC59:AD61" si="27">AA59/K59*100</f>
        <v>41.323859386686607</v>
      </c>
      <c r="AD59" s="151">
        <f t="shared" si="27"/>
        <v>29.400633498331946</v>
      </c>
      <c r="AE59" s="18"/>
      <c r="AF59" s="57"/>
    </row>
    <row r="60" spans="1:32" ht="89.25" customHeight="1">
      <c r="A60" s="24">
        <v>31</v>
      </c>
      <c r="B60" s="25">
        <v>1</v>
      </c>
      <c r="C60" s="26">
        <v>11</v>
      </c>
      <c r="D60" s="26">
        <v>1</v>
      </c>
      <c r="E60" s="26">
        <v>20</v>
      </c>
      <c r="F60" s="26">
        <v>12</v>
      </c>
      <c r="G60" s="26">
        <v>18</v>
      </c>
      <c r="H60" s="70" t="s">
        <v>22</v>
      </c>
      <c r="I60" s="71" t="s">
        <v>112</v>
      </c>
      <c r="J60" s="71" t="s">
        <v>113</v>
      </c>
      <c r="K60" s="64">
        <v>55</v>
      </c>
      <c r="L60" s="63">
        <v>620170000</v>
      </c>
      <c r="M60" s="63">
        <v>24</v>
      </c>
      <c r="N60" s="63">
        <v>126070000</v>
      </c>
      <c r="O60" s="63">
        <v>12</v>
      </c>
      <c r="P60" s="63">
        <v>65960000</v>
      </c>
      <c r="Q60" s="195">
        <v>3</v>
      </c>
      <c r="R60" s="196">
        <v>5728400</v>
      </c>
      <c r="S60" s="196">
        <v>3</v>
      </c>
      <c r="T60" s="196">
        <v>22406000</v>
      </c>
      <c r="U60" s="196">
        <v>3</v>
      </c>
      <c r="V60" s="190">
        <f>X60-T60-R60</f>
        <v>17917000</v>
      </c>
      <c r="W60" s="34">
        <f t="shared" si="21"/>
        <v>6</v>
      </c>
      <c r="X60" s="30">
        <v>46051400</v>
      </c>
      <c r="Y60" s="212">
        <f t="shared" ref="Y60:Y61" si="28">W60/O60*100</f>
        <v>50</v>
      </c>
      <c r="Z60" s="150">
        <f t="shared" si="24"/>
        <v>69.817161916312926</v>
      </c>
      <c r="AA60" s="48">
        <f t="shared" si="22"/>
        <v>30</v>
      </c>
      <c r="AB60" s="48">
        <f t="shared" si="23"/>
        <v>172121400</v>
      </c>
      <c r="AC60" s="166">
        <f t="shared" si="27"/>
        <v>54.54545454545454</v>
      </c>
      <c r="AD60" s="166">
        <f t="shared" si="27"/>
        <v>27.753906187013239</v>
      </c>
      <c r="AE60" s="30"/>
      <c r="AF60" s="64"/>
    </row>
    <row r="61" spans="1:32" ht="63.75" customHeight="1">
      <c r="A61" s="24">
        <v>32</v>
      </c>
      <c r="B61" s="25">
        <v>1</v>
      </c>
      <c r="C61" s="26">
        <v>11</v>
      </c>
      <c r="D61" s="26">
        <v>1</v>
      </c>
      <c r="E61" s="26">
        <v>20</v>
      </c>
      <c r="F61" s="26">
        <v>12</v>
      </c>
      <c r="G61" s="26">
        <v>18</v>
      </c>
      <c r="H61" s="70" t="s">
        <v>105</v>
      </c>
      <c r="I61" s="71" t="s">
        <v>114</v>
      </c>
      <c r="J61" s="28" t="s">
        <v>115</v>
      </c>
      <c r="K61" s="64">
        <v>900</v>
      </c>
      <c r="L61" s="63">
        <v>210140000</v>
      </c>
      <c r="M61" s="63">
        <v>300</v>
      </c>
      <c r="N61" s="63">
        <v>57195000</v>
      </c>
      <c r="O61" s="63">
        <v>100</v>
      </c>
      <c r="P61" s="63">
        <v>16100000</v>
      </c>
      <c r="Q61" s="195">
        <v>0</v>
      </c>
      <c r="R61" s="196">
        <v>0</v>
      </c>
      <c r="S61" s="196">
        <v>100</v>
      </c>
      <c r="T61" s="196">
        <v>14800000</v>
      </c>
      <c r="U61" s="196"/>
      <c r="V61" s="190">
        <f>X61-T61-R61</f>
        <v>0</v>
      </c>
      <c r="W61" s="34">
        <f t="shared" si="21"/>
        <v>100</v>
      </c>
      <c r="X61" s="30">
        <v>14800000</v>
      </c>
      <c r="Y61" s="212">
        <f t="shared" si="28"/>
        <v>100</v>
      </c>
      <c r="Z61" s="150">
        <f t="shared" si="24"/>
        <v>91.925465838509311</v>
      </c>
      <c r="AA61" s="48">
        <f t="shared" si="22"/>
        <v>400</v>
      </c>
      <c r="AB61" s="48">
        <f t="shared" si="23"/>
        <v>71995000</v>
      </c>
      <c r="AC61" s="166">
        <f t="shared" si="27"/>
        <v>44.444444444444443</v>
      </c>
      <c r="AD61" s="166">
        <f t="shared" si="27"/>
        <v>34.260493004663559</v>
      </c>
      <c r="AE61" s="72"/>
      <c r="AF61" s="64"/>
    </row>
    <row r="62" spans="1:32" s="123" customFormat="1" ht="54" customHeight="1">
      <c r="A62" s="119" t="s">
        <v>116</v>
      </c>
      <c r="B62" s="120">
        <v>2</v>
      </c>
      <c r="C62" s="121" t="s">
        <v>59</v>
      </c>
      <c r="D62" s="120">
        <v>7</v>
      </c>
      <c r="E62" s="121" t="s">
        <v>22</v>
      </c>
      <c r="F62" s="121" t="s">
        <v>31</v>
      </c>
      <c r="G62" s="120">
        <v>15</v>
      </c>
      <c r="H62" s="162"/>
      <c r="I62" s="220" t="s">
        <v>149</v>
      </c>
      <c r="J62" s="122" t="s">
        <v>144</v>
      </c>
      <c r="K62" s="18"/>
      <c r="L62" s="18"/>
      <c r="M62" s="18"/>
      <c r="N62" s="18"/>
      <c r="O62" s="18">
        <f>O63</f>
        <v>1</v>
      </c>
      <c r="P62" s="18">
        <f>P63</f>
        <v>72770000</v>
      </c>
      <c r="Q62" s="188">
        <f>Q63</f>
        <v>1</v>
      </c>
      <c r="R62" s="219">
        <f>R63</f>
        <v>71570000</v>
      </c>
      <c r="S62" s="188"/>
      <c r="T62" s="188"/>
      <c r="U62" s="188"/>
      <c r="V62" s="188"/>
      <c r="W62" s="21">
        <f t="shared" si="21"/>
        <v>1</v>
      </c>
      <c r="X62" s="18">
        <f>T62+R62</f>
        <v>71570000</v>
      </c>
      <c r="Y62" s="214">
        <f>SUM(W62/O62*100)</f>
        <v>100</v>
      </c>
      <c r="Z62" s="163">
        <f t="shared" si="24"/>
        <v>98.350968805826582</v>
      </c>
      <c r="AA62" s="18">
        <f t="shared" si="22"/>
        <v>1</v>
      </c>
      <c r="AB62" s="18">
        <f t="shared" si="23"/>
        <v>71570000</v>
      </c>
      <c r="AC62" s="18">
        <v>0</v>
      </c>
      <c r="AD62" s="18">
        <v>0</v>
      </c>
      <c r="AE62" s="164"/>
      <c r="AF62" s="52"/>
    </row>
    <row r="63" spans="1:32" ht="35.25" customHeight="1">
      <c r="A63" s="110">
        <v>33</v>
      </c>
      <c r="B63" s="114">
        <v>2</v>
      </c>
      <c r="C63" s="115" t="s">
        <v>59</v>
      </c>
      <c r="D63" s="114">
        <v>7</v>
      </c>
      <c r="E63" s="115" t="s">
        <v>22</v>
      </c>
      <c r="F63" s="115" t="s">
        <v>31</v>
      </c>
      <c r="G63" s="114">
        <v>15</v>
      </c>
      <c r="H63" s="116">
        <v>10</v>
      </c>
      <c r="I63" s="118" t="s">
        <v>145</v>
      </c>
      <c r="J63" s="117" t="s">
        <v>144</v>
      </c>
      <c r="K63" s="29"/>
      <c r="L63" s="30"/>
      <c r="M63" s="30"/>
      <c r="N63" s="30"/>
      <c r="O63" s="30">
        <v>1</v>
      </c>
      <c r="P63" s="30">
        <v>72770000</v>
      </c>
      <c r="Q63" s="189">
        <v>1</v>
      </c>
      <c r="R63" s="169">
        <v>71570000</v>
      </c>
      <c r="S63" s="169"/>
      <c r="T63" s="169"/>
      <c r="U63" s="169"/>
      <c r="V63" s="190">
        <f>X63-T63-R63</f>
        <v>0</v>
      </c>
      <c r="W63" s="34">
        <f t="shared" si="21"/>
        <v>1</v>
      </c>
      <c r="X63" s="30">
        <f>R63+T63</f>
        <v>71570000</v>
      </c>
      <c r="Y63" s="212">
        <f t="shared" ref="Y63" si="29">W63/O63*100</f>
        <v>100</v>
      </c>
      <c r="Z63" s="150">
        <f t="shared" si="24"/>
        <v>98.350968805826582</v>
      </c>
      <c r="AA63" s="30">
        <f t="shared" si="22"/>
        <v>1</v>
      </c>
      <c r="AB63" s="48">
        <f t="shared" si="23"/>
        <v>71570000</v>
      </c>
      <c r="AC63" s="63">
        <v>0</v>
      </c>
      <c r="AD63" s="63">
        <v>0</v>
      </c>
      <c r="AE63" s="72"/>
      <c r="AF63" s="64"/>
    </row>
    <row r="64" spans="1:32" s="123" customFormat="1" ht="48.75" customHeight="1">
      <c r="A64" s="119" t="s">
        <v>121</v>
      </c>
      <c r="B64" s="120">
        <v>1</v>
      </c>
      <c r="C64" s="121" t="s">
        <v>105</v>
      </c>
      <c r="D64" s="120">
        <v>1</v>
      </c>
      <c r="E64" s="120">
        <v>20</v>
      </c>
      <c r="F64" s="120">
        <v>12</v>
      </c>
      <c r="G64" s="120">
        <v>19</v>
      </c>
      <c r="H64" s="120"/>
      <c r="I64" s="220" t="s">
        <v>146</v>
      </c>
      <c r="J64" s="122" t="s">
        <v>148</v>
      </c>
      <c r="K64" s="18"/>
      <c r="L64" s="18"/>
      <c r="M64" s="18"/>
      <c r="N64" s="18"/>
      <c r="O64" s="18">
        <f>O65</f>
        <v>1</v>
      </c>
      <c r="P64" s="18">
        <f>P65</f>
        <v>158680000</v>
      </c>
      <c r="Q64" s="188">
        <v>0</v>
      </c>
      <c r="R64" s="188">
        <f>R65</f>
        <v>1650000</v>
      </c>
      <c r="S64" s="188">
        <f>S65</f>
        <v>0</v>
      </c>
      <c r="T64" s="219">
        <f>T65</f>
        <v>61150000</v>
      </c>
      <c r="U64" s="219">
        <f>U65</f>
        <v>0</v>
      </c>
      <c r="V64" s="219">
        <f>SUM(V65)</f>
        <v>28900000</v>
      </c>
      <c r="W64" s="21">
        <f>W65</f>
        <v>0</v>
      </c>
      <c r="X64" s="188">
        <f>SUM(X65)</f>
        <v>91700000</v>
      </c>
      <c r="Y64" s="214">
        <f>SUM(W64/O64*100)</f>
        <v>0</v>
      </c>
      <c r="Z64" s="144">
        <f t="shared" si="24"/>
        <v>57.789261406604489</v>
      </c>
      <c r="AA64" s="18">
        <f t="shared" ref="AA64:AA93" si="30">M64+W64</f>
        <v>0</v>
      </c>
      <c r="AB64" s="18">
        <f>SUM(N64+X64)</f>
        <v>91700000</v>
      </c>
      <c r="AC64" s="18">
        <v>0</v>
      </c>
      <c r="AD64" s="18">
        <v>0</v>
      </c>
      <c r="AE64" s="18"/>
      <c r="AF64" s="18"/>
    </row>
    <row r="65" spans="1:32" ht="65.25" customHeight="1">
      <c r="A65" s="106">
        <v>34</v>
      </c>
      <c r="B65" s="79">
        <v>1</v>
      </c>
      <c r="C65" s="112" t="s">
        <v>105</v>
      </c>
      <c r="D65" s="79">
        <v>1</v>
      </c>
      <c r="E65" s="79">
        <v>20</v>
      </c>
      <c r="F65" s="79">
        <v>12</v>
      </c>
      <c r="G65" s="79">
        <v>19</v>
      </c>
      <c r="H65" s="112" t="s">
        <v>22</v>
      </c>
      <c r="I65" s="28" t="s">
        <v>147</v>
      </c>
      <c r="J65" s="117" t="s">
        <v>148</v>
      </c>
      <c r="K65" s="30"/>
      <c r="L65" s="30"/>
      <c r="M65" s="30"/>
      <c r="N65" s="30"/>
      <c r="O65" s="30">
        <v>1</v>
      </c>
      <c r="P65" s="30">
        <v>158680000</v>
      </c>
      <c r="Q65" s="169">
        <v>0</v>
      </c>
      <c r="R65" s="169">
        <v>1650000</v>
      </c>
      <c r="S65" s="169"/>
      <c r="T65" s="169">
        <v>61150000</v>
      </c>
      <c r="U65" s="169"/>
      <c r="V65" s="190">
        <f>X65-T65-R65</f>
        <v>28900000</v>
      </c>
      <c r="W65" s="34">
        <f>Q65+S65+U65</f>
        <v>0</v>
      </c>
      <c r="X65" s="30">
        <v>91700000</v>
      </c>
      <c r="Y65" s="212">
        <f t="shared" ref="Y65" si="31">W65/O65*100</f>
        <v>0</v>
      </c>
      <c r="Z65" s="146">
        <f t="shared" si="24"/>
        <v>57.789261406604489</v>
      </c>
      <c r="AA65" s="48">
        <f t="shared" si="30"/>
        <v>0</v>
      </c>
      <c r="AB65" s="48">
        <f>SUM(N65+X65)</f>
        <v>91700000</v>
      </c>
      <c r="AC65" s="30">
        <v>0</v>
      </c>
      <c r="AD65" s="30">
        <v>0</v>
      </c>
      <c r="AE65" s="30"/>
      <c r="AF65" s="30"/>
    </row>
    <row r="66" spans="1:32" s="129" customFormat="1" ht="48" customHeight="1">
      <c r="A66" s="132" t="s">
        <v>126</v>
      </c>
      <c r="B66" s="124">
        <v>1</v>
      </c>
      <c r="C66" s="126" t="s">
        <v>28</v>
      </c>
      <c r="D66" s="125">
        <v>1</v>
      </c>
      <c r="E66" s="125">
        <v>20</v>
      </c>
      <c r="F66" s="125">
        <v>12</v>
      </c>
      <c r="G66" s="125">
        <v>20</v>
      </c>
      <c r="H66" s="125"/>
      <c r="I66" s="21" t="s">
        <v>150</v>
      </c>
      <c r="J66" s="133" t="s">
        <v>151</v>
      </c>
      <c r="K66" s="60">
        <f>K67</f>
        <v>10</v>
      </c>
      <c r="L66" s="60">
        <f>L67</f>
        <v>700000000</v>
      </c>
      <c r="M66" s="60"/>
      <c r="N66" s="60"/>
      <c r="O66" s="167">
        <v>1</v>
      </c>
      <c r="P66" s="60">
        <v>25000000</v>
      </c>
      <c r="Q66" s="170"/>
      <c r="R66" s="170"/>
      <c r="S66" s="170">
        <f>S67</f>
        <v>1</v>
      </c>
      <c r="T66" s="170">
        <f>T67</f>
        <v>24260000</v>
      </c>
      <c r="U66" s="170"/>
      <c r="V66" s="170"/>
      <c r="W66" s="21">
        <f t="shared" si="21"/>
        <v>1</v>
      </c>
      <c r="X66" s="42">
        <f>T66+R66</f>
        <v>24260000</v>
      </c>
      <c r="Y66" s="214">
        <f>SUM(W66/O66*100)</f>
        <v>100</v>
      </c>
      <c r="Z66" s="144">
        <f t="shared" si="24"/>
        <v>97.04</v>
      </c>
      <c r="AA66" s="18">
        <f t="shared" si="30"/>
        <v>1</v>
      </c>
      <c r="AB66" s="18">
        <f>N66+X66</f>
        <v>24260000</v>
      </c>
      <c r="AC66" s="151">
        <f t="shared" ref="AC66:AD69" si="32">AA66/K66*100</f>
        <v>10</v>
      </c>
      <c r="AD66" s="151">
        <f t="shared" si="32"/>
        <v>3.4657142857142857</v>
      </c>
      <c r="AE66" s="60"/>
      <c r="AF66" s="60"/>
    </row>
    <row r="67" spans="1:32" ht="51" customHeight="1">
      <c r="A67" s="1">
        <v>35</v>
      </c>
      <c r="B67" s="106">
        <v>1</v>
      </c>
      <c r="C67" s="112" t="s">
        <v>28</v>
      </c>
      <c r="D67" s="79">
        <v>1</v>
      </c>
      <c r="E67" s="79">
        <v>20</v>
      </c>
      <c r="F67" s="79">
        <v>12</v>
      </c>
      <c r="G67" s="79">
        <v>20</v>
      </c>
      <c r="H67" s="112" t="s">
        <v>62</v>
      </c>
      <c r="I67" s="130" t="s">
        <v>224</v>
      </c>
      <c r="J67" s="131" t="s">
        <v>152</v>
      </c>
      <c r="K67" s="30">
        <v>10</v>
      </c>
      <c r="L67" s="30">
        <v>700000000</v>
      </c>
      <c r="M67" s="30"/>
      <c r="N67" s="30"/>
      <c r="O67" s="149">
        <v>1</v>
      </c>
      <c r="P67" s="30">
        <v>25000000</v>
      </c>
      <c r="Q67" s="169"/>
      <c r="R67" s="169"/>
      <c r="S67" s="169">
        <v>1</v>
      </c>
      <c r="T67" s="169">
        <v>24260000</v>
      </c>
      <c r="U67" s="169"/>
      <c r="V67" s="190">
        <f>X67-T67-R67</f>
        <v>0</v>
      </c>
      <c r="W67" s="34">
        <f t="shared" si="21"/>
        <v>1</v>
      </c>
      <c r="X67" s="30">
        <f>R67+T67</f>
        <v>24260000</v>
      </c>
      <c r="Y67" s="212">
        <f>W67/O67*100</f>
        <v>100</v>
      </c>
      <c r="Z67" s="146">
        <f t="shared" si="24"/>
        <v>97.04</v>
      </c>
      <c r="AA67" s="48">
        <f t="shared" si="30"/>
        <v>1</v>
      </c>
      <c r="AB67" s="48">
        <f>SUM(N67+X67)</f>
        <v>24260000</v>
      </c>
      <c r="AC67" s="152">
        <f t="shared" si="32"/>
        <v>10</v>
      </c>
      <c r="AD67" s="152">
        <f t="shared" si="32"/>
        <v>3.4657142857142857</v>
      </c>
      <c r="AE67" s="30"/>
      <c r="AF67" s="30"/>
    </row>
    <row r="68" spans="1:32" ht="72.75" customHeight="1">
      <c r="A68" s="16" t="s">
        <v>97</v>
      </c>
      <c r="B68" s="55">
        <v>1</v>
      </c>
      <c r="C68" s="60">
        <v>22</v>
      </c>
      <c r="D68" s="60">
        <v>1</v>
      </c>
      <c r="E68" s="60">
        <v>20</v>
      </c>
      <c r="F68" s="60">
        <v>12</v>
      </c>
      <c r="G68" s="60">
        <v>17</v>
      </c>
      <c r="H68" s="60"/>
      <c r="I68" s="57" t="s">
        <v>98</v>
      </c>
      <c r="J68" s="57" t="s">
        <v>99</v>
      </c>
      <c r="K68" s="21">
        <f>K69</f>
        <v>55</v>
      </c>
      <c r="L68" s="18">
        <f>SUM(L69)</f>
        <v>1360452000</v>
      </c>
      <c r="M68" s="18">
        <f>SUM(M69)</f>
        <v>33</v>
      </c>
      <c r="N68" s="18">
        <f t="shared" ref="N68" si="33">SUM(N69)</f>
        <v>359020000</v>
      </c>
      <c r="O68" s="18">
        <v>11</v>
      </c>
      <c r="P68" s="18">
        <f>P69</f>
        <v>24465600</v>
      </c>
      <c r="Q68" s="188">
        <v>11</v>
      </c>
      <c r="R68" s="188">
        <f>R69</f>
        <v>23465600</v>
      </c>
      <c r="S68" s="188"/>
      <c r="T68" s="188"/>
      <c r="U68" s="188"/>
      <c r="V68" s="188"/>
      <c r="W68" s="21">
        <f t="shared" si="21"/>
        <v>11</v>
      </c>
      <c r="X68" s="18">
        <f>T68+R68</f>
        <v>23465600</v>
      </c>
      <c r="Y68" s="214">
        <f>SUM(W68/O68*100)</f>
        <v>100</v>
      </c>
      <c r="Z68" s="144">
        <f t="shared" si="24"/>
        <v>95.912628343470018</v>
      </c>
      <c r="AA68" s="18">
        <f t="shared" si="30"/>
        <v>44</v>
      </c>
      <c r="AB68" s="18">
        <f>N68+X68</f>
        <v>382485600</v>
      </c>
      <c r="AC68" s="151">
        <f t="shared" si="32"/>
        <v>80</v>
      </c>
      <c r="AD68" s="151">
        <f t="shared" si="32"/>
        <v>28.114597207398717</v>
      </c>
      <c r="AE68" s="18"/>
      <c r="AF68" s="18"/>
    </row>
    <row r="69" spans="1:32" ht="49.5" customHeight="1">
      <c r="A69" s="24">
        <v>29</v>
      </c>
      <c r="B69" s="58">
        <v>1</v>
      </c>
      <c r="C69" s="47">
        <v>22</v>
      </c>
      <c r="D69" s="47">
        <v>1</v>
      </c>
      <c r="E69" s="47">
        <v>20</v>
      </c>
      <c r="F69" s="47">
        <v>12</v>
      </c>
      <c r="G69" s="47">
        <v>17</v>
      </c>
      <c r="H69" s="37" t="s">
        <v>28</v>
      </c>
      <c r="I69" s="28" t="s">
        <v>100</v>
      </c>
      <c r="J69" s="28" t="s">
        <v>101</v>
      </c>
      <c r="K69" s="30">
        <v>55</v>
      </c>
      <c r="L69" s="30">
        <v>1360452000</v>
      </c>
      <c r="M69" s="30">
        <v>33</v>
      </c>
      <c r="N69" s="30">
        <v>359020000</v>
      </c>
      <c r="O69" s="30">
        <v>11</v>
      </c>
      <c r="P69" s="30">
        <v>24465600</v>
      </c>
      <c r="Q69" s="169">
        <v>11</v>
      </c>
      <c r="R69" s="197">
        <v>23465600</v>
      </c>
      <c r="S69" s="197"/>
      <c r="T69" s="197"/>
      <c r="U69" s="197"/>
      <c r="V69" s="190">
        <f>X69-T69-R69</f>
        <v>0</v>
      </c>
      <c r="W69" s="34">
        <f t="shared" si="21"/>
        <v>11</v>
      </c>
      <c r="X69" s="30">
        <f>R69+T69</f>
        <v>23465600</v>
      </c>
      <c r="Y69" s="212">
        <f>W69/O69*100</f>
        <v>100</v>
      </c>
      <c r="Z69" s="146">
        <f t="shared" si="24"/>
        <v>95.912628343470018</v>
      </c>
      <c r="AA69" s="48">
        <f t="shared" si="30"/>
        <v>44</v>
      </c>
      <c r="AB69" s="48">
        <f>SUM(N69+X69)</f>
        <v>382485600</v>
      </c>
      <c r="AC69" s="152">
        <f t="shared" si="32"/>
        <v>80</v>
      </c>
      <c r="AD69" s="152">
        <f t="shared" si="32"/>
        <v>28.114597207398717</v>
      </c>
      <c r="AE69" s="36"/>
      <c r="AF69" s="36"/>
    </row>
    <row r="70" spans="1:32" s="129" customFormat="1" ht="32.5">
      <c r="A70" s="138"/>
      <c r="B70" s="139">
        <v>2</v>
      </c>
      <c r="C70" s="139" t="s">
        <v>62</v>
      </c>
      <c r="D70" s="139">
        <v>7</v>
      </c>
      <c r="E70" s="139" t="s">
        <v>22</v>
      </c>
      <c r="F70" s="139" t="s">
        <v>22</v>
      </c>
      <c r="G70" s="139">
        <v>20</v>
      </c>
      <c r="H70" s="140"/>
      <c r="I70" s="141" t="s">
        <v>156</v>
      </c>
      <c r="J70" s="142" t="s">
        <v>157</v>
      </c>
      <c r="K70" s="60"/>
      <c r="L70" s="60"/>
      <c r="M70" s="57"/>
      <c r="N70" s="60"/>
      <c r="O70" s="18">
        <v>2</v>
      </c>
      <c r="P70" s="19">
        <f t="shared" ref="P70:T70" si="34">SUM(P71:P80)</f>
        <v>726872000</v>
      </c>
      <c r="Q70" s="160">
        <v>1</v>
      </c>
      <c r="R70" s="170">
        <f t="shared" si="34"/>
        <v>95272000</v>
      </c>
      <c r="S70" s="160">
        <v>1</v>
      </c>
      <c r="T70" s="217">
        <f t="shared" si="34"/>
        <v>254050000</v>
      </c>
      <c r="U70" s="217"/>
      <c r="V70" s="217">
        <f>SUM(V71:V80)</f>
        <v>127150000</v>
      </c>
      <c r="W70" s="21">
        <f t="shared" si="21"/>
        <v>2</v>
      </c>
      <c r="X70" s="42">
        <f>SUM(X71:X80)</f>
        <v>476472000</v>
      </c>
      <c r="Y70" s="214">
        <f>SUM(W70/O70*100)</f>
        <v>100</v>
      </c>
      <c r="Z70" s="144">
        <f t="shared" si="24"/>
        <v>65.55101861125479</v>
      </c>
      <c r="AA70" s="18">
        <f t="shared" si="30"/>
        <v>2</v>
      </c>
      <c r="AB70" s="18">
        <f>N70+X70</f>
        <v>476472000</v>
      </c>
      <c r="AC70" s="61">
        <v>0</v>
      </c>
      <c r="AD70" s="23">
        <v>0</v>
      </c>
      <c r="AE70" s="61"/>
      <c r="AF70" s="61"/>
    </row>
    <row r="71" spans="1:32" ht="32.5">
      <c r="A71" s="110"/>
      <c r="B71" s="134">
        <v>2</v>
      </c>
      <c r="C71" s="135" t="s">
        <v>62</v>
      </c>
      <c r="D71" s="135">
        <v>7</v>
      </c>
      <c r="E71" s="135" t="s">
        <v>22</v>
      </c>
      <c r="F71" s="135" t="s">
        <v>22</v>
      </c>
      <c r="G71" s="137">
        <v>20</v>
      </c>
      <c r="H71" s="135" t="s">
        <v>22</v>
      </c>
      <c r="I71" s="78" t="s">
        <v>158</v>
      </c>
      <c r="J71" s="136" t="s">
        <v>159</v>
      </c>
      <c r="K71" s="30"/>
      <c r="L71" s="30"/>
      <c r="M71" s="29"/>
      <c r="N71" s="30"/>
      <c r="O71" s="30">
        <v>2</v>
      </c>
      <c r="P71" s="37">
        <v>58527200</v>
      </c>
      <c r="Q71" s="189">
        <v>1</v>
      </c>
      <c r="R71" s="169">
        <v>9527200</v>
      </c>
      <c r="S71" s="194">
        <v>1</v>
      </c>
      <c r="T71" s="194">
        <v>18250000</v>
      </c>
      <c r="U71" s="194"/>
      <c r="V71" s="190">
        <f t="shared" ref="V71:V80" si="35">X71-T71-R71</f>
        <v>9250000</v>
      </c>
      <c r="W71" s="34">
        <f t="shared" si="21"/>
        <v>2</v>
      </c>
      <c r="X71" s="30">
        <v>37027200</v>
      </c>
      <c r="Y71" s="212">
        <f t="shared" ref="Y71:Y85" si="36">W71/O71*100</f>
        <v>100</v>
      </c>
      <c r="Z71" s="146">
        <f t="shared" si="24"/>
        <v>63.264943479271174</v>
      </c>
      <c r="AA71" s="48">
        <f t="shared" si="30"/>
        <v>2</v>
      </c>
      <c r="AB71" s="48">
        <f t="shared" ref="AB71:AB80" si="37">SUM(N71+X71)</f>
        <v>37027200</v>
      </c>
      <c r="AC71" s="36">
        <v>0</v>
      </c>
      <c r="AD71" s="86">
        <v>0</v>
      </c>
      <c r="AE71" s="36"/>
      <c r="AF71" s="36"/>
    </row>
    <row r="72" spans="1:32" ht="32.5">
      <c r="A72" s="110"/>
      <c r="B72" s="135">
        <v>2</v>
      </c>
      <c r="C72" s="135" t="s">
        <v>34</v>
      </c>
      <c r="D72" s="135">
        <v>8</v>
      </c>
      <c r="E72" s="135" t="s">
        <v>22</v>
      </c>
      <c r="F72" s="135" t="s">
        <v>22</v>
      </c>
      <c r="G72" s="137">
        <v>21</v>
      </c>
      <c r="H72" s="135" t="s">
        <v>28</v>
      </c>
      <c r="I72" s="111" t="s">
        <v>168</v>
      </c>
      <c r="J72" s="136" t="s">
        <v>177</v>
      </c>
      <c r="K72" s="30"/>
      <c r="L72" s="30"/>
      <c r="M72" s="29"/>
      <c r="N72" s="30"/>
      <c r="O72" s="30">
        <v>2</v>
      </c>
      <c r="P72" s="37">
        <v>84927200</v>
      </c>
      <c r="Q72" s="189">
        <v>1</v>
      </c>
      <c r="R72" s="169">
        <v>9527200</v>
      </c>
      <c r="S72" s="194">
        <v>1</v>
      </c>
      <c r="T72" s="194">
        <v>31100000</v>
      </c>
      <c r="U72" s="194"/>
      <c r="V72" s="190">
        <f t="shared" si="35"/>
        <v>15550000</v>
      </c>
      <c r="W72" s="34">
        <f t="shared" si="21"/>
        <v>2</v>
      </c>
      <c r="X72" s="30">
        <v>56177200</v>
      </c>
      <c r="Y72" s="212">
        <f t="shared" si="36"/>
        <v>100</v>
      </c>
      <c r="Z72" s="146">
        <f t="shared" si="24"/>
        <v>66.147476897860756</v>
      </c>
      <c r="AA72" s="48">
        <f t="shared" si="30"/>
        <v>2</v>
      </c>
      <c r="AB72" s="48">
        <f t="shared" si="37"/>
        <v>56177200</v>
      </c>
      <c r="AC72" s="36">
        <v>0</v>
      </c>
      <c r="AD72" s="86">
        <v>0</v>
      </c>
      <c r="AE72" s="36"/>
      <c r="AF72" s="36"/>
    </row>
    <row r="73" spans="1:32" ht="47.25" customHeight="1">
      <c r="A73" s="110"/>
      <c r="B73" s="135">
        <v>2</v>
      </c>
      <c r="C73" s="135" t="s">
        <v>65</v>
      </c>
      <c r="D73" s="135">
        <v>9</v>
      </c>
      <c r="E73" s="135" t="s">
        <v>22</v>
      </c>
      <c r="F73" s="135" t="s">
        <v>22</v>
      </c>
      <c r="G73" s="137">
        <v>22</v>
      </c>
      <c r="H73" s="135" t="s">
        <v>105</v>
      </c>
      <c r="I73" s="111" t="s">
        <v>169</v>
      </c>
      <c r="J73" s="136" t="s">
        <v>178</v>
      </c>
      <c r="K73" s="30"/>
      <c r="L73" s="30"/>
      <c r="M73" s="29"/>
      <c r="N73" s="30"/>
      <c r="O73" s="30">
        <v>2</v>
      </c>
      <c r="P73" s="37">
        <v>82527200</v>
      </c>
      <c r="Q73" s="189">
        <v>1</v>
      </c>
      <c r="R73" s="169">
        <v>9527200</v>
      </c>
      <c r="S73" s="194">
        <v>1</v>
      </c>
      <c r="T73" s="194">
        <v>30200000</v>
      </c>
      <c r="U73" s="194"/>
      <c r="V73" s="190">
        <f t="shared" si="35"/>
        <v>15100000</v>
      </c>
      <c r="W73" s="34">
        <f t="shared" si="21"/>
        <v>2</v>
      </c>
      <c r="X73" s="30">
        <v>54827200</v>
      </c>
      <c r="Y73" s="212">
        <f t="shared" si="36"/>
        <v>100</v>
      </c>
      <c r="Z73" s="146">
        <f t="shared" si="24"/>
        <v>66.435308601285385</v>
      </c>
      <c r="AA73" s="48">
        <f t="shared" si="30"/>
        <v>2</v>
      </c>
      <c r="AB73" s="48">
        <f t="shared" si="37"/>
        <v>54827200</v>
      </c>
      <c r="AC73" s="36">
        <v>0</v>
      </c>
      <c r="AD73" s="86">
        <v>0</v>
      </c>
      <c r="AE73" s="36"/>
      <c r="AF73" s="36"/>
    </row>
    <row r="74" spans="1:32" ht="32.5">
      <c r="A74" s="110"/>
      <c r="B74" s="135">
        <v>2</v>
      </c>
      <c r="C74" s="135" t="s">
        <v>160</v>
      </c>
      <c r="D74" s="135">
        <v>10</v>
      </c>
      <c r="E74" s="135" t="s">
        <v>22</v>
      </c>
      <c r="F74" s="135" t="s">
        <v>22</v>
      </c>
      <c r="G74" s="137">
        <v>23</v>
      </c>
      <c r="H74" s="135" t="s">
        <v>161</v>
      </c>
      <c r="I74" s="111" t="s">
        <v>170</v>
      </c>
      <c r="J74" s="136" t="s">
        <v>179</v>
      </c>
      <c r="K74" s="30"/>
      <c r="L74" s="30"/>
      <c r="M74" s="29"/>
      <c r="N74" s="30"/>
      <c r="O74" s="30">
        <v>2</v>
      </c>
      <c r="P74" s="37">
        <v>82527200</v>
      </c>
      <c r="Q74" s="189">
        <v>1</v>
      </c>
      <c r="R74" s="169">
        <v>9527200</v>
      </c>
      <c r="S74" s="194">
        <v>1</v>
      </c>
      <c r="T74" s="194">
        <v>30200000</v>
      </c>
      <c r="U74" s="194"/>
      <c r="V74" s="190">
        <f t="shared" si="35"/>
        <v>15100000</v>
      </c>
      <c r="W74" s="34">
        <f t="shared" si="21"/>
        <v>2</v>
      </c>
      <c r="X74" s="30">
        <v>54827200</v>
      </c>
      <c r="Y74" s="212">
        <f t="shared" si="36"/>
        <v>100</v>
      </c>
      <c r="Z74" s="146">
        <f t="shared" si="24"/>
        <v>66.435308601285385</v>
      </c>
      <c r="AA74" s="48">
        <f t="shared" si="30"/>
        <v>2</v>
      </c>
      <c r="AB74" s="48">
        <f t="shared" si="37"/>
        <v>54827200</v>
      </c>
      <c r="AC74" s="36">
        <v>0</v>
      </c>
      <c r="AD74" s="86">
        <v>0</v>
      </c>
      <c r="AE74" s="36"/>
      <c r="AF74" s="36"/>
    </row>
    <row r="75" spans="1:32" ht="44.25" customHeight="1">
      <c r="A75" s="110"/>
      <c r="B75" s="135">
        <v>2</v>
      </c>
      <c r="C75" s="135" t="s">
        <v>162</v>
      </c>
      <c r="D75" s="135">
        <v>11</v>
      </c>
      <c r="E75" s="135" t="s">
        <v>22</v>
      </c>
      <c r="F75" s="135" t="s">
        <v>22</v>
      </c>
      <c r="G75" s="137">
        <v>24</v>
      </c>
      <c r="H75" s="135" t="s">
        <v>59</v>
      </c>
      <c r="I75" s="111" t="s">
        <v>171</v>
      </c>
      <c r="J75" s="136" t="s">
        <v>180</v>
      </c>
      <c r="K75" s="30"/>
      <c r="L75" s="30"/>
      <c r="M75" s="29"/>
      <c r="N75" s="30"/>
      <c r="O75" s="30">
        <v>2</v>
      </c>
      <c r="P75" s="37">
        <v>99327200</v>
      </c>
      <c r="Q75" s="189">
        <v>1</v>
      </c>
      <c r="R75" s="169">
        <v>9527200</v>
      </c>
      <c r="S75" s="194">
        <v>1</v>
      </c>
      <c r="T75" s="194">
        <v>36500000</v>
      </c>
      <c r="U75" s="194"/>
      <c r="V75" s="190">
        <f t="shared" si="35"/>
        <v>18250000</v>
      </c>
      <c r="W75" s="34">
        <f t="shared" si="21"/>
        <v>2</v>
      </c>
      <c r="X75" s="30">
        <v>64277200</v>
      </c>
      <c r="Y75" s="212">
        <f t="shared" si="36"/>
        <v>100</v>
      </c>
      <c r="Z75" s="146">
        <f t="shared" si="24"/>
        <v>64.712586280495174</v>
      </c>
      <c r="AA75" s="48">
        <f t="shared" si="30"/>
        <v>2</v>
      </c>
      <c r="AB75" s="48">
        <f t="shared" si="37"/>
        <v>64277200</v>
      </c>
      <c r="AC75" s="36">
        <v>0</v>
      </c>
      <c r="AD75" s="86">
        <v>0</v>
      </c>
      <c r="AE75" s="36"/>
      <c r="AF75" s="36"/>
    </row>
    <row r="76" spans="1:32" ht="51" customHeight="1">
      <c r="A76" s="110"/>
      <c r="B76" s="135">
        <v>2</v>
      </c>
      <c r="C76" s="135" t="s">
        <v>163</v>
      </c>
      <c r="D76" s="135">
        <v>12</v>
      </c>
      <c r="E76" s="135" t="s">
        <v>22</v>
      </c>
      <c r="F76" s="135" t="s">
        <v>22</v>
      </c>
      <c r="G76" s="137">
        <v>25</v>
      </c>
      <c r="H76" s="135" t="s">
        <v>31</v>
      </c>
      <c r="I76" s="111" t="s">
        <v>172</v>
      </c>
      <c r="J76" s="136" t="s">
        <v>181</v>
      </c>
      <c r="K76" s="30"/>
      <c r="L76" s="30"/>
      <c r="M76" s="29"/>
      <c r="N76" s="30"/>
      <c r="O76" s="30">
        <v>2</v>
      </c>
      <c r="P76" s="37">
        <v>63327200</v>
      </c>
      <c r="Q76" s="189">
        <v>1</v>
      </c>
      <c r="R76" s="169">
        <v>9527200</v>
      </c>
      <c r="S76" s="194">
        <v>1</v>
      </c>
      <c r="T76" s="194">
        <v>20300000</v>
      </c>
      <c r="U76" s="194"/>
      <c r="V76" s="190">
        <f t="shared" si="35"/>
        <v>10150000</v>
      </c>
      <c r="W76" s="34">
        <f t="shared" si="21"/>
        <v>2</v>
      </c>
      <c r="X76" s="30">
        <v>39977200</v>
      </c>
      <c r="Y76" s="212">
        <f t="shared" si="36"/>
        <v>100</v>
      </c>
      <c r="Z76" s="146">
        <f t="shared" si="24"/>
        <v>63.128008186055915</v>
      </c>
      <c r="AA76" s="48">
        <f t="shared" si="30"/>
        <v>2</v>
      </c>
      <c r="AB76" s="48">
        <f t="shared" si="37"/>
        <v>39977200</v>
      </c>
      <c r="AC76" s="36">
        <v>0</v>
      </c>
      <c r="AD76" s="86">
        <v>0</v>
      </c>
      <c r="AE76" s="36"/>
      <c r="AF76" s="36"/>
    </row>
    <row r="77" spans="1:32" ht="37.5" customHeight="1">
      <c r="A77" s="110"/>
      <c r="B77" s="135">
        <v>2</v>
      </c>
      <c r="C77" s="135" t="s">
        <v>164</v>
      </c>
      <c r="D77" s="135">
        <v>13</v>
      </c>
      <c r="E77" s="135" t="s">
        <v>22</v>
      </c>
      <c r="F77" s="135" t="s">
        <v>22</v>
      </c>
      <c r="G77" s="137">
        <v>26</v>
      </c>
      <c r="H77" s="135" t="s">
        <v>62</v>
      </c>
      <c r="I77" s="111" t="s">
        <v>173</v>
      </c>
      <c r="J77" s="136" t="s">
        <v>182</v>
      </c>
      <c r="K77" s="30"/>
      <c r="L77" s="30"/>
      <c r="M77" s="29"/>
      <c r="N77" s="30"/>
      <c r="O77" s="30">
        <v>2</v>
      </c>
      <c r="P77" s="37">
        <v>44127200</v>
      </c>
      <c r="Q77" s="189">
        <v>1</v>
      </c>
      <c r="R77" s="169">
        <v>9527200</v>
      </c>
      <c r="S77" s="194">
        <v>1</v>
      </c>
      <c r="T77" s="194">
        <v>13100000</v>
      </c>
      <c r="U77" s="194"/>
      <c r="V77" s="190">
        <f t="shared" si="35"/>
        <v>6550000</v>
      </c>
      <c r="W77" s="34">
        <f t="shared" si="21"/>
        <v>2</v>
      </c>
      <c r="X77" s="30">
        <v>29177200</v>
      </c>
      <c r="Y77" s="212">
        <f t="shared" si="36"/>
        <v>100</v>
      </c>
      <c r="Z77" s="146">
        <f t="shared" si="24"/>
        <v>66.120669337732735</v>
      </c>
      <c r="AA77" s="48">
        <f t="shared" si="30"/>
        <v>2</v>
      </c>
      <c r="AB77" s="48">
        <f t="shared" si="37"/>
        <v>29177200</v>
      </c>
      <c r="AC77" s="36">
        <v>0</v>
      </c>
      <c r="AD77" s="86">
        <v>0</v>
      </c>
      <c r="AE77" s="36"/>
      <c r="AF77" s="36"/>
    </row>
    <row r="78" spans="1:32" ht="34.5" customHeight="1">
      <c r="A78" s="110"/>
      <c r="B78" s="135">
        <v>2</v>
      </c>
      <c r="C78" s="135" t="s">
        <v>165</v>
      </c>
      <c r="D78" s="135">
        <v>14</v>
      </c>
      <c r="E78" s="135" t="s">
        <v>22</v>
      </c>
      <c r="F78" s="135" t="s">
        <v>22</v>
      </c>
      <c r="G78" s="137">
        <v>27</v>
      </c>
      <c r="H78" s="135" t="s">
        <v>34</v>
      </c>
      <c r="I78" s="111" t="s">
        <v>174</v>
      </c>
      <c r="J78" s="136" t="s">
        <v>183</v>
      </c>
      <c r="K78" s="30"/>
      <c r="L78" s="30"/>
      <c r="M78" s="29"/>
      <c r="N78" s="30"/>
      <c r="O78" s="30">
        <v>2</v>
      </c>
      <c r="P78" s="37">
        <v>82527200</v>
      </c>
      <c r="Q78" s="189">
        <v>1</v>
      </c>
      <c r="R78" s="169">
        <v>9527200</v>
      </c>
      <c r="S78" s="194">
        <v>1</v>
      </c>
      <c r="T78" s="194">
        <v>30200000</v>
      </c>
      <c r="U78" s="194"/>
      <c r="V78" s="190">
        <f t="shared" si="35"/>
        <v>15100000</v>
      </c>
      <c r="W78" s="34">
        <f t="shared" si="21"/>
        <v>2</v>
      </c>
      <c r="X78" s="30">
        <v>54827200</v>
      </c>
      <c r="Y78" s="212">
        <f t="shared" si="36"/>
        <v>100</v>
      </c>
      <c r="Z78" s="146">
        <f t="shared" si="24"/>
        <v>66.435308601285385</v>
      </c>
      <c r="AA78" s="48">
        <f t="shared" si="30"/>
        <v>2</v>
      </c>
      <c r="AB78" s="48">
        <f t="shared" si="37"/>
        <v>54827200</v>
      </c>
      <c r="AC78" s="36">
        <v>0</v>
      </c>
      <c r="AD78" s="86">
        <v>0</v>
      </c>
      <c r="AE78" s="36"/>
      <c r="AF78" s="36"/>
    </row>
    <row r="79" spans="1:32" ht="45.75" customHeight="1">
      <c r="A79" s="110"/>
      <c r="B79" s="135">
        <v>2</v>
      </c>
      <c r="C79" s="135" t="s">
        <v>166</v>
      </c>
      <c r="D79" s="135">
        <v>15</v>
      </c>
      <c r="E79" s="135" t="s">
        <v>22</v>
      </c>
      <c r="F79" s="135" t="s">
        <v>22</v>
      </c>
      <c r="G79" s="137">
        <v>28</v>
      </c>
      <c r="H79" s="135" t="s">
        <v>65</v>
      </c>
      <c r="I79" s="111" t="s">
        <v>175</v>
      </c>
      <c r="J79" s="136" t="s">
        <v>185</v>
      </c>
      <c r="K79" s="30"/>
      <c r="L79" s="30"/>
      <c r="M79" s="29"/>
      <c r="N79" s="30"/>
      <c r="O79" s="30">
        <v>2</v>
      </c>
      <c r="P79" s="37">
        <v>63327200</v>
      </c>
      <c r="Q79" s="189">
        <v>1</v>
      </c>
      <c r="R79" s="169">
        <v>9527200</v>
      </c>
      <c r="S79" s="194">
        <v>1</v>
      </c>
      <c r="T79" s="194">
        <v>20300000</v>
      </c>
      <c r="U79" s="194"/>
      <c r="V79" s="190">
        <f t="shared" si="35"/>
        <v>10150000</v>
      </c>
      <c r="W79" s="34">
        <f t="shared" si="21"/>
        <v>2</v>
      </c>
      <c r="X79" s="30">
        <v>39977200</v>
      </c>
      <c r="Y79" s="212">
        <f t="shared" si="36"/>
        <v>100</v>
      </c>
      <c r="Z79" s="146">
        <f t="shared" si="24"/>
        <v>63.128008186055915</v>
      </c>
      <c r="AA79" s="48">
        <f t="shared" si="30"/>
        <v>2</v>
      </c>
      <c r="AB79" s="48">
        <f t="shared" si="37"/>
        <v>39977200</v>
      </c>
      <c r="AC79" s="36">
        <v>0</v>
      </c>
      <c r="AD79" s="86">
        <v>0</v>
      </c>
      <c r="AE79" s="36"/>
      <c r="AF79" s="36"/>
    </row>
    <row r="80" spans="1:32" ht="48.75" customHeight="1">
      <c r="A80" s="110"/>
      <c r="B80" s="135">
        <v>2</v>
      </c>
      <c r="C80" s="135" t="s">
        <v>167</v>
      </c>
      <c r="D80" s="135">
        <v>16</v>
      </c>
      <c r="E80" s="135" t="s">
        <v>22</v>
      </c>
      <c r="F80" s="135" t="s">
        <v>22</v>
      </c>
      <c r="G80" s="137">
        <v>29</v>
      </c>
      <c r="H80" s="135" t="s">
        <v>160</v>
      </c>
      <c r="I80" s="111" t="s">
        <v>176</v>
      </c>
      <c r="J80" s="136" t="s">
        <v>184</v>
      </c>
      <c r="K80" s="30"/>
      <c r="L80" s="30"/>
      <c r="M80" s="29"/>
      <c r="N80" s="30"/>
      <c r="O80" s="30">
        <v>2</v>
      </c>
      <c r="P80" s="37">
        <v>65727200</v>
      </c>
      <c r="Q80" s="189">
        <v>1</v>
      </c>
      <c r="R80" s="169">
        <v>9527200</v>
      </c>
      <c r="S80" s="194">
        <v>1</v>
      </c>
      <c r="T80" s="194">
        <v>23900000</v>
      </c>
      <c r="U80" s="194"/>
      <c r="V80" s="190">
        <f t="shared" si="35"/>
        <v>11950000</v>
      </c>
      <c r="W80" s="34">
        <f t="shared" si="21"/>
        <v>2</v>
      </c>
      <c r="X80" s="30">
        <v>45377200</v>
      </c>
      <c r="Y80" s="212">
        <f t="shared" si="36"/>
        <v>100</v>
      </c>
      <c r="Z80" s="146">
        <f t="shared" si="24"/>
        <v>69.038693265497386</v>
      </c>
      <c r="AA80" s="48">
        <f t="shared" si="30"/>
        <v>2</v>
      </c>
      <c r="AB80" s="48">
        <f t="shared" si="37"/>
        <v>45377200</v>
      </c>
      <c r="AC80" s="36">
        <v>0</v>
      </c>
      <c r="AD80" s="86">
        <v>0</v>
      </c>
      <c r="AE80" s="36"/>
      <c r="AF80" s="36"/>
    </row>
    <row r="81" spans="1:32" ht="21">
      <c r="A81" s="16" t="s">
        <v>153</v>
      </c>
      <c r="B81" s="17">
        <v>1</v>
      </c>
      <c r="C81" s="18">
        <v>2</v>
      </c>
      <c r="D81" s="18">
        <v>13</v>
      </c>
      <c r="E81" s="18">
        <v>1</v>
      </c>
      <c r="F81" s="18">
        <v>6</v>
      </c>
      <c r="G81" s="18">
        <v>17</v>
      </c>
      <c r="H81" s="18"/>
      <c r="I81" s="168" t="s">
        <v>249</v>
      </c>
      <c r="J81" s="73" t="s">
        <v>250</v>
      </c>
      <c r="K81" s="18">
        <f>K82</f>
        <v>0</v>
      </c>
      <c r="L81" s="18">
        <f>SUM(L82)</f>
        <v>0</v>
      </c>
      <c r="M81" s="21">
        <f>SUM(M82)</f>
        <v>0</v>
      </c>
      <c r="N81" s="18">
        <f t="shared" ref="N81:R81" si="38">SUM(N82)</f>
        <v>0</v>
      </c>
      <c r="O81" s="18">
        <f>O82</f>
        <v>1</v>
      </c>
      <c r="P81" s="18">
        <f>P82</f>
        <v>26820000</v>
      </c>
      <c r="Q81" s="161">
        <f t="shared" si="38"/>
        <v>0</v>
      </c>
      <c r="R81" s="188">
        <f t="shared" si="38"/>
        <v>0</v>
      </c>
      <c r="S81" s="188">
        <f>S82</f>
        <v>1</v>
      </c>
      <c r="T81" s="188">
        <f>T82</f>
        <v>26820000</v>
      </c>
      <c r="U81" s="188"/>
      <c r="V81" s="188"/>
      <c r="W81" s="21">
        <f t="shared" si="21"/>
        <v>1</v>
      </c>
      <c r="X81" s="188">
        <f>T81+R81</f>
        <v>26820000</v>
      </c>
      <c r="Y81" s="154">
        <f t="shared" si="36"/>
        <v>100</v>
      </c>
      <c r="Z81" s="60">
        <f>X81/P81*100</f>
        <v>100</v>
      </c>
      <c r="AA81" s="60">
        <f t="shared" si="30"/>
        <v>1</v>
      </c>
      <c r="AB81" s="18">
        <f t="shared" ref="AB81:AB95" si="39">N81+X81</f>
        <v>26820000</v>
      </c>
      <c r="AC81" s="151">
        <v>0</v>
      </c>
      <c r="AD81" s="151">
        <v>0</v>
      </c>
      <c r="AE81" s="18"/>
      <c r="AF81" s="18"/>
    </row>
    <row r="82" spans="1:32" ht="21">
      <c r="A82" s="24">
        <v>36</v>
      </c>
      <c r="B82" s="25">
        <v>1</v>
      </c>
      <c r="C82" s="26">
        <v>2</v>
      </c>
      <c r="D82" s="26">
        <v>13</v>
      </c>
      <c r="E82" s="26">
        <v>1</v>
      </c>
      <c r="F82" s="26">
        <v>6</v>
      </c>
      <c r="G82" s="26">
        <v>17</v>
      </c>
      <c r="H82" s="70" t="s">
        <v>22</v>
      </c>
      <c r="I82" s="74" t="s">
        <v>251</v>
      </c>
      <c r="J82" s="71" t="s">
        <v>252</v>
      </c>
      <c r="K82" s="63"/>
      <c r="L82" s="63"/>
      <c r="M82" s="64"/>
      <c r="N82" s="63"/>
      <c r="O82" s="63">
        <v>1</v>
      </c>
      <c r="P82" s="63">
        <v>26820000</v>
      </c>
      <c r="Q82" s="195">
        <v>0</v>
      </c>
      <c r="R82" s="196">
        <v>0</v>
      </c>
      <c r="S82" s="196">
        <v>1</v>
      </c>
      <c r="T82" s="196">
        <v>26820000</v>
      </c>
      <c r="U82" s="196"/>
      <c r="V82" s="190">
        <f>X82-T82-R82</f>
        <v>0</v>
      </c>
      <c r="W82" s="34">
        <f t="shared" si="21"/>
        <v>1</v>
      </c>
      <c r="X82" s="30">
        <f>R82+T82</f>
        <v>26820000</v>
      </c>
      <c r="Y82" s="212">
        <f t="shared" si="36"/>
        <v>100</v>
      </c>
      <c r="Z82" s="63">
        <f>X82/P82*100</f>
        <v>100</v>
      </c>
      <c r="AA82" s="63">
        <f t="shared" si="30"/>
        <v>1</v>
      </c>
      <c r="AB82" s="63">
        <f t="shared" si="39"/>
        <v>26820000</v>
      </c>
      <c r="AC82" s="166">
        <v>0</v>
      </c>
      <c r="AD82" s="166">
        <v>0</v>
      </c>
      <c r="AE82" s="72"/>
      <c r="AF82" s="72"/>
    </row>
    <row r="83" spans="1:32" ht="31.5">
      <c r="A83" s="16" t="s">
        <v>153</v>
      </c>
      <c r="B83" s="17">
        <v>1</v>
      </c>
      <c r="C83" s="18">
        <v>2</v>
      </c>
      <c r="D83" s="18">
        <v>13</v>
      </c>
      <c r="E83" s="18">
        <v>1</v>
      </c>
      <c r="F83" s="18">
        <v>6</v>
      </c>
      <c r="G83" s="18">
        <v>20</v>
      </c>
      <c r="H83" s="18"/>
      <c r="I83" s="168" t="s">
        <v>117</v>
      </c>
      <c r="J83" s="73" t="s">
        <v>118</v>
      </c>
      <c r="K83" s="18">
        <f>K85</f>
        <v>5</v>
      </c>
      <c r="L83" s="18">
        <f>SUM(L85)</f>
        <v>1210904000</v>
      </c>
      <c r="M83" s="21">
        <f>SUM(M85)</f>
        <v>2</v>
      </c>
      <c r="N83" s="18">
        <f>SUM(N85)</f>
        <v>154052000</v>
      </c>
      <c r="O83" s="18">
        <f>O85</f>
        <v>1</v>
      </c>
      <c r="P83" s="18">
        <f>SUM(P85)</f>
        <v>100140000</v>
      </c>
      <c r="Q83" s="161">
        <f>SUM(Q85)</f>
        <v>0</v>
      </c>
      <c r="R83" s="188">
        <f>SUM(R85)</f>
        <v>0</v>
      </c>
      <c r="S83" s="161">
        <f>SUM(S85)</f>
        <v>0</v>
      </c>
      <c r="T83" s="188">
        <f>SUM(T85)</f>
        <v>0</v>
      </c>
      <c r="U83" s="188"/>
      <c r="V83" s="188"/>
      <c r="W83" s="21">
        <f t="shared" si="21"/>
        <v>0</v>
      </c>
      <c r="X83" s="188">
        <f>SUM(X86)</f>
        <v>0</v>
      </c>
      <c r="Y83" s="154">
        <f t="shared" si="36"/>
        <v>0</v>
      </c>
      <c r="Z83" s="60">
        <f t="shared" ref="Z83:Z91" si="40">X83/P83*100</f>
        <v>0</v>
      </c>
      <c r="AA83" s="18">
        <f t="shared" si="30"/>
        <v>2</v>
      </c>
      <c r="AB83" s="18">
        <f t="shared" si="39"/>
        <v>154052000</v>
      </c>
      <c r="AC83" s="151">
        <f>AA83/K83*100</f>
        <v>40</v>
      </c>
      <c r="AD83" s="151">
        <f>AB83/L83*100</f>
        <v>12.722065498173265</v>
      </c>
      <c r="AE83" s="18"/>
      <c r="AF83" s="18"/>
    </row>
    <row r="84" spans="1:32" ht="67.5" hidden="1">
      <c r="A84" s="24">
        <v>36</v>
      </c>
      <c r="B84" s="25">
        <v>1</v>
      </c>
      <c r="C84" s="26">
        <v>2</v>
      </c>
      <c r="D84" s="26">
        <v>13</v>
      </c>
      <c r="E84" s="26">
        <v>1</v>
      </c>
      <c r="F84" s="26">
        <v>6</v>
      </c>
      <c r="G84" s="26">
        <v>20</v>
      </c>
      <c r="H84" s="70" t="s">
        <v>105</v>
      </c>
      <c r="I84" s="74" t="s">
        <v>253</v>
      </c>
      <c r="J84" s="71" t="s">
        <v>254</v>
      </c>
      <c r="K84" s="63"/>
      <c r="L84" s="63"/>
      <c r="M84" s="64"/>
      <c r="N84" s="63"/>
      <c r="O84" s="63">
        <v>1</v>
      </c>
      <c r="P84" s="63">
        <v>100140000</v>
      </c>
      <c r="Q84" s="195">
        <v>0</v>
      </c>
      <c r="R84" s="196">
        <v>0</v>
      </c>
      <c r="S84" s="196"/>
      <c r="T84" s="196">
        <v>10400000</v>
      </c>
      <c r="U84" s="196"/>
      <c r="V84" s="196"/>
      <c r="W84" s="34">
        <f t="shared" si="21"/>
        <v>0</v>
      </c>
      <c r="X84" s="30">
        <f>R84+T84</f>
        <v>10400000</v>
      </c>
      <c r="Y84" s="213">
        <f t="shared" si="36"/>
        <v>0</v>
      </c>
      <c r="Z84" s="63">
        <f t="shared" si="40"/>
        <v>10.385460355502296</v>
      </c>
      <c r="AA84" s="63">
        <f t="shared" si="30"/>
        <v>0</v>
      </c>
      <c r="AB84" s="63">
        <f t="shared" si="39"/>
        <v>10400000</v>
      </c>
      <c r="AC84" s="166">
        <v>0</v>
      </c>
      <c r="AD84" s="166">
        <v>0</v>
      </c>
      <c r="AE84" s="72"/>
      <c r="AF84" s="72"/>
    </row>
    <row r="85" spans="1:32" ht="31.5">
      <c r="A85" s="24">
        <v>36</v>
      </c>
      <c r="B85" s="25">
        <v>1</v>
      </c>
      <c r="C85" s="26">
        <v>2</v>
      </c>
      <c r="D85" s="26">
        <v>13</v>
      </c>
      <c r="E85" s="26">
        <v>1</v>
      </c>
      <c r="F85" s="26">
        <v>6</v>
      </c>
      <c r="G85" s="26">
        <v>20</v>
      </c>
      <c r="H85" s="70" t="s">
        <v>31</v>
      </c>
      <c r="I85" s="74" t="s">
        <v>119</v>
      </c>
      <c r="J85" s="71" t="s">
        <v>120</v>
      </c>
      <c r="K85" s="63">
        <v>5</v>
      </c>
      <c r="L85" s="63">
        <v>1210904000</v>
      </c>
      <c r="M85" s="64">
        <v>2</v>
      </c>
      <c r="N85" s="63">
        <v>154052000</v>
      </c>
      <c r="O85" s="63">
        <v>1</v>
      </c>
      <c r="P85" s="63">
        <v>100140000</v>
      </c>
      <c r="Q85" s="195">
        <v>0</v>
      </c>
      <c r="R85" s="196">
        <v>0</v>
      </c>
      <c r="S85" s="196"/>
      <c r="T85" s="196"/>
      <c r="U85" s="196"/>
      <c r="V85" s="190">
        <f>X85-T85-R85</f>
        <v>0</v>
      </c>
      <c r="W85" s="75">
        <f>Q85</f>
        <v>0</v>
      </c>
      <c r="X85" s="63">
        <f>R85</f>
        <v>0</v>
      </c>
      <c r="Y85" s="213">
        <f t="shared" si="36"/>
        <v>0</v>
      </c>
      <c r="Z85" s="63">
        <f t="shared" si="40"/>
        <v>0</v>
      </c>
      <c r="AA85" s="63">
        <f t="shared" si="30"/>
        <v>2</v>
      </c>
      <c r="AB85" s="63">
        <f t="shared" si="39"/>
        <v>154052000</v>
      </c>
      <c r="AC85" s="166">
        <f t="shared" ref="AC85:AD88" si="41">AA85/K85*100</f>
        <v>40</v>
      </c>
      <c r="AD85" s="166">
        <f t="shared" si="41"/>
        <v>12.722065498173265</v>
      </c>
      <c r="AE85" s="72"/>
      <c r="AF85" s="72"/>
    </row>
    <row r="86" spans="1:32" ht="31.5">
      <c r="A86" s="24"/>
      <c r="B86" s="25"/>
      <c r="C86" s="26"/>
      <c r="D86" s="26"/>
      <c r="E86" s="26"/>
      <c r="F86" s="26"/>
      <c r="G86" s="26"/>
      <c r="H86" s="70"/>
      <c r="I86" s="74" t="s">
        <v>256</v>
      </c>
      <c r="J86" s="71"/>
      <c r="K86" s="63"/>
      <c r="L86" s="63"/>
      <c r="M86" s="64"/>
      <c r="N86" s="63"/>
      <c r="O86" s="63"/>
      <c r="P86" s="63"/>
      <c r="Q86" s="195"/>
      <c r="R86" s="196"/>
      <c r="S86" s="196"/>
      <c r="T86" s="196"/>
      <c r="U86" s="196"/>
      <c r="V86" s="190"/>
      <c r="W86" s="75"/>
      <c r="X86" s="63"/>
      <c r="Y86" s="213"/>
      <c r="Z86" s="63"/>
      <c r="AA86" s="63"/>
      <c r="AB86" s="63"/>
      <c r="AC86" s="166"/>
      <c r="AD86" s="166"/>
      <c r="AE86" s="72"/>
      <c r="AF86" s="72"/>
    </row>
    <row r="87" spans="1:32" ht="42">
      <c r="A87" s="16" t="s">
        <v>92</v>
      </c>
      <c r="B87" s="17">
        <v>1</v>
      </c>
      <c r="C87" s="18">
        <v>17</v>
      </c>
      <c r="D87" s="19">
        <v>1</v>
      </c>
      <c r="E87" s="18">
        <v>20</v>
      </c>
      <c r="F87" s="18">
        <v>12</v>
      </c>
      <c r="G87" s="18">
        <v>16</v>
      </c>
      <c r="H87" s="18"/>
      <c r="I87" s="20" t="s">
        <v>93</v>
      </c>
      <c r="J87" s="20" t="s">
        <v>94</v>
      </c>
      <c r="K87" s="21">
        <f>K88</f>
        <v>56</v>
      </c>
      <c r="L87" s="18">
        <f>SUM(L88)</f>
        <v>1607450000</v>
      </c>
      <c r="M87" s="18">
        <f>SUM(M88)</f>
        <v>18</v>
      </c>
      <c r="N87" s="18">
        <f t="shared" ref="N87:R87" si="42">SUM(N88)</f>
        <v>504845000</v>
      </c>
      <c r="O87" s="18">
        <v>6</v>
      </c>
      <c r="P87" s="18">
        <f>P88</f>
        <v>154978000</v>
      </c>
      <c r="Q87" s="188">
        <v>2</v>
      </c>
      <c r="R87" s="188">
        <f t="shared" si="42"/>
        <v>9000000</v>
      </c>
      <c r="S87" s="188">
        <f>S88</f>
        <v>2</v>
      </c>
      <c r="T87" s="188">
        <f>T88</f>
        <v>44385000</v>
      </c>
      <c r="U87" s="188"/>
      <c r="V87" s="188">
        <f>V88</f>
        <v>47950000</v>
      </c>
      <c r="W87" s="21">
        <f t="shared" ref="W87:W95" si="43">Q87+S87</f>
        <v>4</v>
      </c>
      <c r="X87" s="18">
        <f>SUM(X88)</f>
        <v>101335000</v>
      </c>
      <c r="Y87" s="154">
        <f>SUM(W87/O87*100)</f>
        <v>66.666666666666657</v>
      </c>
      <c r="Z87" s="151">
        <f t="shared" si="40"/>
        <v>65.386700047748718</v>
      </c>
      <c r="AA87" s="18">
        <f t="shared" si="30"/>
        <v>22</v>
      </c>
      <c r="AB87" s="18">
        <f t="shared" si="39"/>
        <v>606180000</v>
      </c>
      <c r="AC87" s="18">
        <f t="shared" si="41"/>
        <v>39.285714285714285</v>
      </c>
      <c r="AD87" s="18">
        <f t="shared" si="41"/>
        <v>37.710659740582912</v>
      </c>
      <c r="AE87" s="18"/>
      <c r="AF87" s="18"/>
    </row>
    <row r="88" spans="1:32" ht="42">
      <c r="A88" s="24">
        <v>28</v>
      </c>
      <c r="B88" s="25">
        <v>1</v>
      </c>
      <c r="C88" s="26">
        <v>17</v>
      </c>
      <c r="D88" s="27">
        <v>1</v>
      </c>
      <c r="E88" s="26">
        <v>20</v>
      </c>
      <c r="F88" s="26">
        <v>12</v>
      </c>
      <c r="G88" s="26">
        <v>16</v>
      </c>
      <c r="H88" s="27" t="s">
        <v>22</v>
      </c>
      <c r="I88" s="28" t="s">
        <v>95</v>
      </c>
      <c r="J88" s="28" t="s">
        <v>96</v>
      </c>
      <c r="K88" s="29">
        <v>56</v>
      </c>
      <c r="L88" s="30">
        <v>1607450000</v>
      </c>
      <c r="M88" s="30">
        <v>18</v>
      </c>
      <c r="N88" s="30">
        <v>504845000</v>
      </c>
      <c r="O88" s="30">
        <v>6</v>
      </c>
      <c r="P88" s="30">
        <v>154978000</v>
      </c>
      <c r="Q88" s="189">
        <v>2</v>
      </c>
      <c r="R88" s="169">
        <v>9000000</v>
      </c>
      <c r="S88" s="169">
        <v>2</v>
      </c>
      <c r="T88" s="169">
        <v>44385000</v>
      </c>
      <c r="U88" s="169"/>
      <c r="V88" s="190">
        <f>X88-T88-R88</f>
        <v>47950000</v>
      </c>
      <c r="W88" s="34">
        <f t="shared" si="43"/>
        <v>4</v>
      </c>
      <c r="X88" s="30">
        <v>101335000</v>
      </c>
      <c r="Y88" s="212">
        <f t="shared" ref="Y88" si="44">W88/O88*100</f>
        <v>66.666666666666657</v>
      </c>
      <c r="Z88" s="146">
        <f t="shared" si="40"/>
        <v>65.386700047748718</v>
      </c>
      <c r="AA88" s="63">
        <f t="shared" si="30"/>
        <v>22</v>
      </c>
      <c r="AB88" s="63">
        <f t="shared" si="39"/>
        <v>606180000</v>
      </c>
      <c r="AC88" s="30">
        <f t="shared" si="41"/>
        <v>39.285714285714285</v>
      </c>
      <c r="AD88" s="30">
        <f t="shared" si="41"/>
        <v>37.710659740582912</v>
      </c>
      <c r="AE88" s="36"/>
      <c r="AF88" s="36"/>
    </row>
    <row r="89" spans="1:32" s="129" customFormat="1" ht="54" customHeight="1">
      <c r="A89" s="119" t="s">
        <v>116</v>
      </c>
      <c r="B89" s="125">
        <v>2</v>
      </c>
      <c r="C89" s="126" t="s">
        <v>59</v>
      </c>
      <c r="D89" s="125">
        <v>7</v>
      </c>
      <c r="E89" s="126" t="s">
        <v>22</v>
      </c>
      <c r="F89" s="126" t="s">
        <v>31</v>
      </c>
      <c r="G89" s="125">
        <v>17</v>
      </c>
      <c r="H89" s="127"/>
      <c r="I89" s="21" t="s">
        <v>238</v>
      </c>
      <c r="J89" s="122" t="s">
        <v>238</v>
      </c>
      <c r="K89" s="60"/>
      <c r="L89" s="60"/>
      <c r="M89" s="60"/>
      <c r="N89" s="60"/>
      <c r="O89" s="170">
        <v>1</v>
      </c>
      <c r="P89" s="60">
        <f>P90</f>
        <v>73674000</v>
      </c>
      <c r="Q89" s="170"/>
      <c r="R89" s="170">
        <f>R90</f>
        <v>0</v>
      </c>
      <c r="S89" s="170">
        <v>1</v>
      </c>
      <c r="T89" s="170">
        <f>T90</f>
        <v>68886000</v>
      </c>
      <c r="U89" s="170"/>
      <c r="V89" s="170"/>
      <c r="W89" s="21">
        <f t="shared" si="43"/>
        <v>1</v>
      </c>
      <c r="X89" s="18">
        <f>T89+R89</f>
        <v>68886000</v>
      </c>
      <c r="Y89" s="214">
        <f>SUM(W89/O89*100)</f>
        <v>100</v>
      </c>
      <c r="Z89" s="151">
        <f t="shared" si="40"/>
        <v>93.501099438064998</v>
      </c>
      <c r="AA89" s="18">
        <f t="shared" si="30"/>
        <v>1</v>
      </c>
      <c r="AB89" s="18">
        <f t="shared" si="39"/>
        <v>68886000</v>
      </c>
      <c r="AC89" s="83">
        <v>0</v>
      </c>
      <c r="AD89" s="83">
        <v>0</v>
      </c>
      <c r="AE89" s="128"/>
      <c r="AF89" s="83"/>
    </row>
    <row r="90" spans="1:32" ht="35.25" customHeight="1">
      <c r="A90" s="110">
        <v>33</v>
      </c>
      <c r="B90" s="114">
        <v>2</v>
      </c>
      <c r="C90" s="115" t="s">
        <v>59</v>
      </c>
      <c r="D90" s="114">
        <v>7</v>
      </c>
      <c r="E90" s="115" t="s">
        <v>22</v>
      </c>
      <c r="F90" s="115" t="s">
        <v>31</v>
      </c>
      <c r="G90" s="114">
        <v>17</v>
      </c>
      <c r="H90" s="116">
        <v>47</v>
      </c>
      <c r="I90" s="118" t="s">
        <v>239</v>
      </c>
      <c r="J90" s="117" t="s">
        <v>240</v>
      </c>
      <c r="K90" s="29"/>
      <c r="L90" s="30"/>
      <c r="M90" s="30"/>
      <c r="N90" s="30"/>
      <c r="O90" s="169">
        <v>1</v>
      </c>
      <c r="P90" s="30">
        <v>73674000</v>
      </c>
      <c r="Q90" s="189"/>
      <c r="R90" s="169"/>
      <c r="S90" s="169">
        <v>1</v>
      </c>
      <c r="T90" s="169">
        <v>68886000</v>
      </c>
      <c r="U90" s="169"/>
      <c r="V90" s="190">
        <f>X90-T90-R90</f>
        <v>0</v>
      </c>
      <c r="W90" s="34">
        <f t="shared" si="43"/>
        <v>1</v>
      </c>
      <c r="X90" s="30">
        <f>R90+T90</f>
        <v>68886000</v>
      </c>
      <c r="Y90" s="212">
        <f t="shared" ref="Y90" si="45">W90/O90*100</f>
        <v>100</v>
      </c>
      <c r="Z90" s="150">
        <f t="shared" si="40"/>
        <v>93.501099438064998</v>
      </c>
      <c r="AA90" s="63">
        <f t="shared" si="30"/>
        <v>1</v>
      </c>
      <c r="AB90" s="63">
        <f t="shared" si="39"/>
        <v>68886000</v>
      </c>
      <c r="AC90" s="63">
        <v>0</v>
      </c>
      <c r="AD90" s="63">
        <v>0</v>
      </c>
      <c r="AE90" s="72"/>
      <c r="AF90" s="64"/>
    </row>
    <row r="91" spans="1:32" ht="60.75" customHeight="1">
      <c r="A91" s="16" t="s">
        <v>82</v>
      </c>
      <c r="B91" s="17">
        <v>1</v>
      </c>
      <c r="C91" s="18">
        <v>20</v>
      </c>
      <c r="D91" s="18">
        <v>1</v>
      </c>
      <c r="E91" s="18">
        <v>20</v>
      </c>
      <c r="F91" s="18">
        <v>12</v>
      </c>
      <c r="G91" s="18">
        <v>33</v>
      </c>
      <c r="H91" s="18"/>
      <c r="I91" s="20" t="s">
        <v>83</v>
      </c>
      <c r="J91" s="20" t="s">
        <v>84</v>
      </c>
      <c r="K91" s="18">
        <v>10</v>
      </c>
      <c r="L91" s="18">
        <f>SUM(L92:L93)</f>
        <v>8838276000</v>
      </c>
      <c r="M91" s="18">
        <v>10</v>
      </c>
      <c r="N91" s="18">
        <f>SUM(N92:N93)</f>
        <v>1990093000</v>
      </c>
      <c r="O91" s="18">
        <v>10</v>
      </c>
      <c r="P91" s="18">
        <f>P93</f>
        <v>95040000</v>
      </c>
      <c r="Q91" s="161"/>
      <c r="R91" s="188"/>
      <c r="S91" s="188">
        <f>S92+S93</f>
        <v>10</v>
      </c>
      <c r="T91" s="188">
        <f>T93</f>
        <v>32470000</v>
      </c>
      <c r="U91" s="188"/>
      <c r="V91" s="188">
        <f>V93</f>
        <v>8710000</v>
      </c>
      <c r="W91" s="21">
        <f t="shared" si="43"/>
        <v>10</v>
      </c>
      <c r="X91" s="18">
        <f>SUM(X93)</f>
        <v>41180000</v>
      </c>
      <c r="Y91" s="214">
        <f>W91/O91*100</f>
        <v>100</v>
      </c>
      <c r="Z91" s="151">
        <f t="shared" si="40"/>
        <v>43.329124579124581</v>
      </c>
      <c r="AA91" s="18">
        <f t="shared" si="30"/>
        <v>20</v>
      </c>
      <c r="AB91" s="18">
        <f t="shared" si="39"/>
        <v>2031273000</v>
      </c>
      <c r="AC91" s="151">
        <f>(AA91/K91*100)</f>
        <v>200</v>
      </c>
      <c r="AD91" s="151">
        <f t="shared" ref="AD91:AD96" si="46">AB91/L91*100</f>
        <v>22.982683500718917</v>
      </c>
      <c r="AE91" s="61"/>
      <c r="AF91" s="57" t="s">
        <v>85</v>
      </c>
    </row>
    <row r="92" spans="1:32" ht="52.5">
      <c r="A92" s="24">
        <v>26</v>
      </c>
      <c r="B92" s="25">
        <v>1</v>
      </c>
      <c r="C92" s="26">
        <v>20</v>
      </c>
      <c r="D92" s="26">
        <v>1</v>
      </c>
      <c r="E92" s="26">
        <v>20</v>
      </c>
      <c r="F92" s="26">
        <v>12</v>
      </c>
      <c r="G92" s="26">
        <v>33</v>
      </c>
      <c r="H92" s="27" t="s">
        <v>22</v>
      </c>
      <c r="I92" s="43" t="s">
        <v>86</v>
      </c>
      <c r="J92" s="28" t="s">
        <v>87</v>
      </c>
      <c r="K92" s="29">
        <v>10</v>
      </c>
      <c r="L92" s="30">
        <v>16300000</v>
      </c>
      <c r="M92" s="29">
        <v>10</v>
      </c>
      <c r="N92" s="30">
        <v>16300000</v>
      </c>
      <c r="O92" s="30">
        <v>0</v>
      </c>
      <c r="P92" s="108"/>
      <c r="Q92" s="189"/>
      <c r="R92" s="169"/>
      <c r="S92" s="169"/>
      <c r="T92" s="169"/>
      <c r="U92" s="169"/>
      <c r="V92" s="169"/>
      <c r="W92" s="34">
        <f t="shared" si="43"/>
        <v>0</v>
      </c>
      <c r="X92" s="30">
        <f>R92+T92</f>
        <v>0</v>
      </c>
      <c r="Y92" s="212">
        <v>0</v>
      </c>
      <c r="Z92" s="150">
        <v>0</v>
      </c>
      <c r="AA92" s="63">
        <f t="shared" si="30"/>
        <v>10</v>
      </c>
      <c r="AB92" s="63">
        <f t="shared" si="39"/>
        <v>16300000</v>
      </c>
      <c r="AC92" s="152">
        <f>(AA92/K92*100)</f>
        <v>100</v>
      </c>
      <c r="AD92" s="30">
        <f t="shared" si="46"/>
        <v>100</v>
      </c>
      <c r="AE92" s="36"/>
      <c r="AF92" s="29" t="s">
        <v>88</v>
      </c>
    </row>
    <row r="93" spans="1:32" ht="42">
      <c r="A93" s="24">
        <v>27</v>
      </c>
      <c r="B93" s="25">
        <v>1</v>
      </c>
      <c r="C93" s="26">
        <v>20</v>
      </c>
      <c r="D93" s="26">
        <v>1</v>
      </c>
      <c r="E93" s="26">
        <v>20</v>
      </c>
      <c r="F93" s="26">
        <v>12</v>
      </c>
      <c r="G93" s="26">
        <v>33</v>
      </c>
      <c r="H93" s="27" t="s">
        <v>62</v>
      </c>
      <c r="I93" s="43" t="s">
        <v>89</v>
      </c>
      <c r="J93" s="28" t="s">
        <v>90</v>
      </c>
      <c r="K93" s="29">
        <v>10</v>
      </c>
      <c r="L93" s="30">
        <v>8821976000</v>
      </c>
      <c r="M93" s="29">
        <v>10</v>
      </c>
      <c r="N93" s="62">
        <v>1973793000</v>
      </c>
      <c r="O93" s="148">
        <v>10</v>
      </c>
      <c r="P93" s="30">
        <v>95040000</v>
      </c>
      <c r="Q93" s="189">
        <v>0</v>
      </c>
      <c r="R93" s="169">
        <v>0</v>
      </c>
      <c r="S93" s="169">
        <v>10</v>
      </c>
      <c r="T93" s="169">
        <v>32470000</v>
      </c>
      <c r="U93" s="169"/>
      <c r="V93" s="190">
        <f>X93-T93-R93</f>
        <v>8710000</v>
      </c>
      <c r="W93" s="34">
        <f t="shared" si="43"/>
        <v>10</v>
      </c>
      <c r="X93" s="30">
        <v>41180000</v>
      </c>
      <c r="Y93" s="212">
        <f t="shared" ref="Y93:Y95" si="47">W93/O93*100</f>
        <v>100</v>
      </c>
      <c r="Z93" s="150">
        <f>X93/P93*100</f>
        <v>43.329124579124581</v>
      </c>
      <c r="AA93" s="63">
        <f t="shared" si="30"/>
        <v>20</v>
      </c>
      <c r="AB93" s="63">
        <f t="shared" si="39"/>
        <v>2014973000</v>
      </c>
      <c r="AC93" s="152">
        <f>(AA93/K93*100)</f>
        <v>200</v>
      </c>
      <c r="AD93" s="152">
        <f t="shared" si="46"/>
        <v>22.840381792015759</v>
      </c>
      <c r="AE93" s="36"/>
      <c r="AF93" s="29" t="s">
        <v>91</v>
      </c>
    </row>
    <row r="94" spans="1:32" ht="81" customHeight="1">
      <c r="A94" s="16" t="s">
        <v>102</v>
      </c>
      <c r="B94" s="65">
        <v>1</v>
      </c>
      <c r="C94" s="60">
        <v>19</v>
      </c>
      <c r="D94" s="60">
        <v>1</v>
      </c>
      <c r="E94" s="60">
        <v>20</v>
      </c>
      <c r="F94" s="60">
        <v>12</v>
      </c>
      <c r="G94" s="61">
        <v>18</v>
      </c>
      <c r="H94" s="61"/>
      <c r="I94" s="223" t="s">
        <v>103</v>
      </c>
      <c r="J94" s="57" t="s">
        <v>104</v>
      </c>
      <c r="K94" s="21">
        <f>K95</f>
        <v>14</v>
      </c>
      <c r="L94" s="18">
        <f>SUM(L95)</f>
        <v>1249202000</v>
      </c>
      <c r="M94" s="18">
        <f t="shared" ref="M94:R94" si="48">SUM(M95)</f>
        <v>7</v>
      </c>
      <c r="N94" s="18">
        <f t="shared" si="48"/>
        <v>511186000</v>
      </c>
      <c r="O94" s="18">
        <v>1</v>
      </c>
      <c r="P94" s="18">
        <f>P95</f>
        <v>85000000</v>
      </c>
      <c r="Q94" s="188">
        <f t="shared" si="48"/>
        <v>0</v>
      </c>
      <c r="R94" s="188">
        <f t="shared" si="48"/>
        <v>0</v>
      </c>
      <c r="S94" s="18">
        <v>1</v>
      </c>
      <c r="T94" s="18">
        <f>T95</f>
        <v>85000000</v>
      </c>
      <c r="U94" s="18"/>
      <c r="V94" s="18"/>
      <c r="W94" s="21">
        <f t="shared" si="43"/>
        <v>1</v>
      </c>
      <c r="X94" s="18">
        <f>T94+R94</f>
        <v>85000000</v>
      </c>
      <c r="Y94" s="214">
        <f>SUM(W94/O94*100)</f>
        <v>100</v>
      </c>
      <c r="Z94" s="18">
        <f>X94/P94*100</f>
        <v>100</v>
      </c>
      <c r="AA94" s="18">
        <f t="shared" ref="AA94" si="49">M94+W94</f>
        <v>8</v>
      </c>
      <c r="AB94" s="18">
        <f t="shared" si="39"/>
        <v>596186000</v>
      </c>
      <c r="AC94" s="151">
        <f>AA94/K94*100</f>
        <v>57.142857142857139</v>
      </c>
      <c r="AD94" s="151">
        <f t="shared" si="46"/>
        <v>47.725347862075154</v>
      </c>
      <c r="AE94" s="18"/>
      <c r="AF94" s="18"/>
    </row>
    <row r="95" spans="1:32" ht="87" customHeight="1" thickBot="1">
      <c r="A95" s="24">
        <v>30</v>
      </c>
      <c r="B95" s="66">
        <v>1</v>
      </c>
      <c r="C95" s="47">
        <v>19</v>
      </c>
      <c r="D95" s="47">
        <v>1</v>
      </c>
      <c r="E95" s="47">
        <v>20</v>
      </c>
      <c r="F95" s="47">
        <v>12</v>
      </c>
      <c r="G95" s="67">
        <v>18</v>
      </c>
      <c r="H95" s="37" t="s">
        <v>105</v>
      </c>
      <c r="I95" s="28" t="s">
        <v>106</v>
      </c>
      <c r="J95" s="28" t="s">
        <v>107</v>
      </c>
      <c r="K95" s="48">
        <v>14</v>
      </c>
      <c r="L95" s="48">
        <v>1249202000</v>
      </c>
      <c r="M95" s="48">
        <v>7</v>
      </c>
      <c r="N95" s="48">
        <v>511186000</v>
      </c>
      <c r="O95" s="48">
        <v>1</v>
      </c>
      <c r="P95" s="48">
        <v>85000000</v>
      </c>
      <c r="Q95" s="198">
        <v>0</v>
      </c>
      <c r="R95" s="199">
        <v>0</v>
      </c>
      <c r="S95" s="199">
        <v>1</v>
      </c>
      <c r="T95" s="199">
        <v>85000000</v>
      </c>
      <c r="U95" s="199"/>
      <c r="V95" s="190">
        <f>X95-T95-R95</f>
        <v>0</v>
      </c>
      <c r="W95" s="34">
        <f t="shared" si="43"/>
        <v>1</v>
      </c>
      <c r="X95" s="30">
        <f>R95+T95</f>
        <v>85000000</v>
      </c>
      <c r="Y95" s="212">
        <f t="shared" si="47"/>
        <v>100</v>
      </c>
      <c r="Z95" s="47">
        <f>X95/P95*100</f>
        <v>100</v>
      </c>
      <c r="AA95" s="30">
        <f>M95+W95</f>
        <v>8</v>
      </c>
      <c r="AB95" s="30">
        <f t="shared" si="39"/>
        <v>596186000</v>
      </c>
      <c r="AC95" s="152">
        <f>AA95/K95*100</f>
        <v>57.142857142857139</v>
      </c>
      <c r="AD95" s="152">
        <f t="shared" si="46"/>
        <v>47.725347862075154</v>
      </c>
      <c r="AE95" s="36"/>
      <c r="AF95" s="36"/>
    </row>
    <row r="96" spans="1:32" ht="73.5" hidden="1" customHeight="1">
      <c r="A96" s="76" t="s">
        <v>154</v>
      </c>
      <c r="B96" s="55">
        <v>1</v>
      </c>
      <c r="C96" s="56" t="s">
        <v>105</v>
      </c>
      <c r="D96" s="60">
        <v>1</v>
      </c>
      <c r="E96" s="60">
        <v>20</v>
      </c>
      <c r="F96" s="60">
        <v>12</v>
      </c>
      <c r="G96" s="60">
        <v>19</v>
      </c>
      <c r="H96" s="60"/>
      <c r="I96" s="57" t="s">
        <v>122</v>
      </c>
      <c r="J96" s="57" t="s">
        <v>123</v>
      </c>
      <c r="K96" s="18">
        <f>K97</f>
        <v>1</v>
      </c>
      <c r="L96" s="18">
        <f>SUM(L97)</f>
        <v>17420000</v>
      </c>
      <c r="M96" s="21">
        <f>SUM(M97)</f>
        <v>1</v>
      </c>
      <c r="N96" s="18">
        <f t="shared" ref="N96" si="50">SUM(N97)</f>
        <v>17420000</v>
      </c>
      <c r="O96" s="18">
        <v>1</v>
      </c>
      <c r="P96" s="19">
        <v>10000000</v>
      </c>
      <c r="Q96" s="161"/>
      <c r="R96" s="188"/>
      <c r="S96" s="188"/>
      <c r="T96" s="188"/>
      <c r="U96" s="188"/>
      <c r="V96" s="188"/>
      <c r="W96" s="21"/>
      <c r="X96" s="60"/>
      <c r="Y96" s="21"/>
      <c r="Z96" s="60">
        <v>0</v>
      </c>
      <c r="AA96" s="60" t="e">
        <f>#REF!+W96</f>
        <v>#REF!</v>
      </c>
      <c r="AB96" s="18" t="e">
        <f>#REF!+X96</f>
        <v>#REF!</v>
      </c>
      <c r="AC96" s="18" t="e">
        <f>AA96/K96*100</f>
        <v>#REF!</v>
      </c>
      <c r="AD96" s="18" t="e">
        <f t="shared" si="46"/>
        <v>#REF!</v>
      </c>
      <c r="AE96" s="18"/>
      <c r="AF96" s="18"/>
    </row>
    <row r="97" spans="1:32" ht="61.5" hidden="1" customHeight="1">
      <c r="A97" s="77">
        <v>37</v>
      </c>
      <c r="B97" s="58">
        <v>1</v>
      </c>
      <c r="C97" s="59" t="s">
        <v>105</v>
      </c>
      <c r="D97" s="47">
        <v>1</v>
      </c>
      <c r="E97" s="47">
        <v>20</v>
      </c>
      <c r="F97" s="47">
        <v>12</v>
      </c>
      <c r="G97" s="47">
        <v>19</v>
      </c>
      <c r="H97" s="59" t="s">
        <v>22</v>
      </c>
      <c r="I97" s="78" t="s">
        <v>124</v>
      </c>
      <c r="J97" s="78" t="s">
        <v>125</v>
      </c>
      <c r="K97" s="48">
        <v>1</v>
      </c>
      <c r="L97" s="48">
        <v>17420000</v>
      </c>
      <c r="M97" s="48">
        <v>1</v>
      </c>
      <c r="N97" s="48">
        <v>17420000</v>
      </c>
      <c r="O97" s="48">
        <v>1</v>
      </c>
      <c r="P97" s="107">
        <v>10000000</v>
      </c>
      <c r="Q97" s="198"/>
      <c r="R97" s="200"/>
      <c r="S97" s="200"/>
      <c r="T97" s="200"/>
      <c r="U97" s="200"/>
      <c r="V97" s="200"/>
      <c r="W97" s="48"/>
      <c r="X97" s="48"/>
      <c r="Y97" s="48"/>
      <c r="Z97" s="48">
        <v>0</v>
      </c>
      <c r="AA97" s="48">
        <v>0</v>
      </c>
      <c r="AB97" s="48">
        <v>0</v>
      </c>
      <c r="AC97" s="48">
        <v>0</v>
      </c>
      <c r="AD97" s="48">
        <v>0</v>
      </c>
      <c r="AE97" s="48">
        <v>0</v>
      </c>
      <c r="AF97" s="48">
        <v>0</v>
      </c>
    </row>
    <row r="98" spans="1:32" ht="23.25" hidden="1" thickBot="1">
      <c r="A98" s="16" t="s">
        <v>155</v>
      </c>
      <c r="B98" s="80">
        <v>1</v>
      </c>
      <c r="C98" s="81" t="s">
        <v>28</v>
      </c>
      <c r="D98" s="61">
        <v>1</v>
      </c>
      <c r="E98" s="61">
        <v>20</v>
      </c>
      <c r="F98" s="61">
        <v>12</v>
      </c>
      <c r="G98" s="61">
        <v>20</v>
      </c>
      <c r="H98" s="61"/>
      <c r="I98" s="82" t="s">
        <v>127</v>
      </c>
      <c r="J98" s="82" t="s">
        <v>128</v>
      </c>
      <c r="K98" s="23">
        <f>SUM(K99)</f>
        <v>4</v>
      </c>
      <c r="L98" s="23">
        <f>SUM(L99:L101)</f>
        <v>231700000</v>
      </c>
      <c r="M98" s="23">
        <f>SUM(M99)</f>
        <v>10</v>
      </c>
      <c r="N98" s="23">
        <f>SUM(N99)</f>
        <v>50000000</v>
      </c>
      <c r="O98" s="23"/>
      <c r="P98" s="109" t="s">
        <v>108</v>
      </c>
      <c r="Q98" s="201"/>
      <c r="R98" s="193"/>
      <c r="S98" s="193"/>
      <c r="T98" s="193"/>
      <c r="U98" s="193"/>
      <c r="V98" s="193"/>
      <c r="W98" s="21"/>
      <c r="X98" s="60"/>
      <c r="Y98" s="21"/>
      <c r="Z98" s="83">
        <v>0</v>
      </c>
      <c r="AA98" s="60">
        <f>Z96</f>
        <v>0</v>
      </c>
      <c r="AB98" s="60" t="e">
        <f>#REF!+X98</f>
        <v>#REF!</v>
      </c>
      <c r="AC98" s="18">
        <f>AA98/K98*100</f>
        <v>0</v>
      </c>
      <c r="AD98" s="52" t="e">
        <f>AB98/L98*100</f>
        <v>#REF!</v>
      </c>
      <c r="AE98" s="60"/>
      <c r="AF98" s="60"/>
    </row>
    <row r="99" spans="1:32" ht="34.5" hidden="1" customHeight="1">
      <c r="A99" s="175">
        <v>38</v>
      </c>
      <c r="B99" s="176">
        <v>1</v>
      </c>
      <c r="C99" s="177" t="s">
        <v>28</v>
      </c>
      <c r="D99" s="178">
        <v>1</v>
      </c>
      <c r="E99" s="178">
        <v>20</v>
      </c>
      <c r="F99" s="178">
        <v>12</v>
      </c>
      <c r="G99" s="178">
        <v>20</v>
      </c>
      <c r="H99" s="177" t="s">
        <v>62</v>
      </c>
      <c r="I99" s="74" t="s">
        <v>129</v>
      </c>
      <c r="J99" s="71" t="s">
        <v>130</v>
      </c>
      <c r="K99" s="63">
        <v>4</v>
      </c>
      <c r="L99" s="63">
        <v>231700000</v>
      </c>
      <c r="M99" s="64">
        <v>10</v>
      </c>
      <c r="N99" s="63">
        <v>50000000</v>
      </c>
      <c r="O99" s="63"/>
      <c r="P99" s="70" t="s">
        <v>108</v>
      </c>
      <c r="Q99" s="195"/>
      <c r="R99" s="196"/>
      <c r="S99" s="196"/>
      <c r="T99" s="196"/>
      <c r="U99" s="196"/>
      <c r="V99" s="196"/>
      <c r="W99" s="34"/>
      <c r="X99" s="84"/>
      <c r="Y99" s="35"/>
      <c r="Z99" s="30">
        <v>0</v>
      </c>
      <c r="AA99" s="30" t="e">
        <f>#REF!+W99</f>
        <v>#REF!</v>
      </c>
      <c r="AB99" s="47" t="e">
        <f>#REF!+X99</f>
        <v>#REF!</v>
      </c>
      <c r="AC99" s="30" t="e">
        <f>AA99/K99*100</f>
        <v>#REF!</v>
      </c>
      <c r="AD99" s="54" t="e">
        <f>AB99/L99*100</f>
        <v>#REF!</v>
      </c>
      <c r="AE99" s="30"/>
      <c r="AF99" s="30"/>
    </row>
    <row r="100" spans="1:32">
      <c r="A100" s="313" t="s">
        <v>55</v>
      </c>
      <c r="B100" s="314"/>
      <c r="C100" s="314"/>
      <c r="D100" s="314"/>
      <c r="E100" s="314"/>
      <c r="F100" s="314"/>
      <c r="G100" s="314"/>
      <c r="H100" s="314"/>
      <c r="I100" s="314"/>
      <c r="J100" s="314"/>
      <c r="K100" s="314"/>
      <c r="L100" s="314"/>
      <c r="M100" s="314"/>
      <c r="N100" s="314"/>
      <c r="O100" s="314"/>
      <c r="P100" s="314"/>
      <c r="Q100" s="314"/>
      <c r="R100" s="314"/>
      <c r="S100" s="314"/>
      <c r="T100" s="314"/>
      <c r="U100" s="238"/>
      <c r="V100" s="238"/>
      <c r="W100" s="34"/>
      <c r="X100" s="85">
        <f>X94+X91+X89+X87+X83+X81+X70+X68+X66+X64+X62+X59+X57+X55+X42+X36+X34+X26+X12</f>
        <v>2774724535</v>
      </c>
      <c r="Y100" s="216">
        <f>AVERAGE(Y95,Y93,Y92,Y90,Y88,Y84,Y82,Y80,Y79,Y78,Y77,Y76,Y75,Y74,Y73,Y72,Y71,Y69,Y67,Y65,Y63,Y61,Y60,Y58,Y56,Y52,Y51,Y50,Y49,Y48,Y47,Y46,Y45,Y44,Y43,Y41,Y39,Y38,Y37,Y35,Y33,Y32,Y31,Y30,Y29,Y28,Y27,Y25,Y24,Y23,Y22,Y21,Y20,Y19,Y18,Y17,Y16,Y15,Y14,Y13)</f>
        <v>75.444444444444429</v>
      </c>
      <c r="Z100" s="216">
        <f>AVERAGE(Z95,Z93,Z92,Z90,Z88,Z84,Z82,Z80,Z79,Z78,Z77,Z76,Z75,Z74,Z73,Z72,Z71,Z69,Z67,Z65,Z63,Z61,Z60,Z58,Z56,Z52,Z51,Z50,Z49,Z48,Z47,Z46,Z45,Z44,Z43,Z41,Z39,Z38,Z37,Z35,Z33,Z32,Z31,Z30,Z29,Z28,Z27,Z25,Z24,Z23,Z22,Z21,Z20,Z19,Z18,Z17,Z16,Z15,Z14,Z13)</f>
        <v>72.59368617268062</v>
      </c>
      <c r="AA100" s="36"/>
      <c r="AB100" s="67"/>
      <c r="AC100" s="216">
        <f>AVERAGE(AC95,AC93,AC92,AC90,AC88,AC84,AC82,AC80,AC79,AC78,AC77,AC76,AC75,AC74,AC73,AC72,AC71,AC69,AC67,AC65,AC63,AC61,AC60,AC58,AC56,AC52,AC51,AC50,AC49,AC48,AC47,AC46,AC45,AC44,AC43,AC41,AC39,AC38,AC37,AC35,AC33,AC32,AC31,AC30,AC29,AC28,AC27,AC25,AC24,AC23,AC22,AC21,AC20,AC19,AC18,AC17,AC16,AC15,AC14,AC13)</f>
        <v>31.421264465382112</v>
      </c>
      <c r="AD100" s="216">
        <f>AVERAGE(AD95,AD93,AD92,AD90,AD88,AD84,AD82,AD80,AD79,AD78,AD77,AD76,AD75,AD74,AD73,AD72,AD71,AD69,AD67,AD65,AD63,AD61,AD60,AD58,AD56,AD52,AD51,AD50,AD49,AD48,AD47,AD46,AD45,AD44,AD43,AD41,AD39,AD38,AD37,AD35,AD33,AD32,AD31,AD30,AD29,AD28,AD27,AD25,AD24,AD23,AD22,AD21,AD20,AD19,AD18,AD17,AD16,AD15,AD14,AD13)</f>
        <v>35.817343471184373</v>
      </c>
      <c r="AE100" s="36"/>
      <c r="AF100" s="36"/>
    </row>
    <row r="101" spans="1:32">
      <c r="A101" s="316" t="s">
        <v>56</v>
      </c>
      <c r="B101" s="317"/>
      <c r="C101" s="317"/>
      <c r="D101" s="317"/>
      <c r="E101" s="317"/>
      <c r="F101" s="317"/>
      <c r="G101" s="317"/>
      <c r="H101" s="317"/>
      <c r="I101" s="317"/>
      <c r="J101" s="317"/>
      <c r="K101" s="317"/>
      <c r="L101" s="317"/>
      <c r="M101" s="317"/>
      <c r="N101" s="317"/>
      <c r="O101" s="317"/>
      <c r="P101" s="317"/>
      <c r="Q101" s="317"/>
      <c r="R101" s="317"/>
      <c r="S101" s="317"/>
      <c r="T101" s="317"/>
      <c r="U101" s="238"/>
      <c r="V101" s="238"/>
      <c r="W101" s="235"/>
      <c r="X101" s="87"/>
      <c r="Y101" s="88"/>
      <c r="Z101" s="88"/>
      <c r="AA101" s="89"/>
      <c r="AB101" s="87"/>
      <c r="AC101" s="88"/>
      <c r="AD101" s="88"/>
      <c r="AE101" s="86"/>
      <c r="AF101" s="86"/>
    </row>
    <row r="102" spans="1:32">
      <c r="A102" s="179"/>
      <c r="B102" s="320" t="s">
        <v>131</v>
      </c>
      <c r="C102" s="320"/>
      <c r="D102" s="320"/>
      <c r="E102" s="320"/>
      <c r="F102" s="320"/>
      <c r="G102" s="320"/>
      <c r="H102" s="320"/>
      <c r="I102" s="320"/>
      <c r="J102" s="320"/>
      <c r="K102" s="321"/>
      <c r="L102" s="54" t="e">
        <f>(L98+L96+L83+L59+L94+L68+L87+L91+L53+L36+L26+L12+L1)</f>
        <v>#VALUE!</v>
      </c>
      <c r="M102" s="54"/>
      <c r="N102" s="54">
        <f>(N98+N96+N83+N59+N94+N68+N87+N91+N53+N36+N26+N12+N1)</f>
        <v>8581624054</v>
      </c>
      <c r="O102" s="54"/>
      <c r="P102" s="54">
        <f>SUM(P94,P91,P89,P87,P83,P81,P70,P68,P66,P64,P62,P59,P57,P55,P42,P36,P34,P26,P12)</f>
        <v>3841263150</v>
      </c>
      <c r="Q102" s="202"/>
      <c r="R102" s="54">
        <f>SUM(R94,R91,R89,R87,R83,R81,R70,R68,R66,R64,R62,R59,R57,R55,R42,R36,R34,R26,R12)</f>
        <v>424805589</v>
      </c>
      <c r="S102" s="203"/>
      <c r="T102" s="237">
        <f>SUM(T94,T91,T89,T87,T83,T81,T70,T68,T66,T64,T62,T59,T57,T55,T42,T36,T34,T26,T12)</f>
        <v>1775466008</v>
      </c>
      <c r="U102" s="54"/>
      <c r="V102" s="237">
        <f>SUM(V94,V91,V89,V87,V83,V81,V70,V68,V66,V64,V62,V59,V57,V55,V42,V36,V34,V26,V12)</f>
        <v>574452938</v>
      </c>
      <c r="W102" s="173"/>
      <c r="X102" s="40"/>
      <c r="Y102" s="41"/>
      <c r="Z102" s="41"/>
      <c r="AA102" s="40"/>
      <c r="AB102" s="54">
        <f>SUM(AB94,AB91,AB89,AB87,AB83,AB81,AB70,AB68,AB66,AB64,AB62,AB59,AB57,AB55,AB42,AB36,AB34,AB26,AB12)</f>
        <v>11277928589</v>
      </c>
      <c r="AC102" s="41"/>
      <c r="AD102" s="41"/>
      <c r="AE102" s="30"/>
      <c r="AF102" s="30"/>
    </row>
    <row r="103" spans="1:32">
      <c r="A103" s="179"/>
      <c r="B103" s="319" t="s">
        <v>132</v>
      </c>
      <c r="C103" s="317"/>
      <c r="D103" s="317"/>
      <c r="E103" s="317"/>
      <c r="F103" s="317"/>
      <c r="G103" s="317"/>
      <c r="H103" s="317"/>
      <c r="I103" s="317"/>
      <c r="J103" s="317"/>
      <c r="K103" s="317"/>
      <c r="L103" s="317"/>
      <c r="M103" s="317"/>
      <c r="N103" s="317"/>
      <c r="O103" s="317"/>
      <c r="P103" s="317"/>
      <c r="Q103" s="317"/>
      <c r="R103" s="317"/>
      <c r="S103" s="317"/>
      <c r="T103" s="317"/>
      <c r="U103" s="238"/>
      <c r="V103" s="238"/>
      <c r="W103" s="29"/>
      <c r="X103" s="30"/>
      <c r="Y103" s="215">
        <f>AVERAGE(Y94,Y91,Y89,Y87,Y83,Y81,Y70,Y68,Y66,Y64,Y62,Y59,Y57,Y55,Y42,Y36,Y34,Y26,Y12)</f>
        <v>76.94757727652464</v>
      </c>
      <c r="Z103" s="215">
        <f>AVERAGE(Z94,Z91,Z89,Z87,Z83,Z81,Z70,Z68,Z66,Z64,Z62,Z59,Z57,Z55,Z42,Z36,Z34,Z26,Z12)</f>
        <v>77.766062702963666</v>
      </c>
      <c r="AA103" s="40"/>
      <c r="AB103" s="40"/>
      <c r="AC103" s="215">
        <f>AVERAGE(AC94,AC91,AC89,AC87,AC83,AC81,AC70,AC68,AC66,AC64,AC62,AC59,AC57,AC55,AC42,AC36,AC34,AC26,AC12)</f>
        <v>31.693900203558986</v>
      </c>
      <c r="AD103" s="215">
        <f>AVERAGE(AD94,AD91,AD89,AD87,AD83,AD81,AD70,AD68,AD66,AD64,AD62,AD59,AD57,AD55,AD42,AD36,AD34,AD26,AD12)</f>
        <v>17.406212466510457</v>
      </c>
      <c r="AE103" s="30"/>
      <c r="AF103" s="30"/>
    </row>
    <row r="104" spans="1:32">
      <c r="A104" s="179"/>
      <c r="B104" s="319" t="s">
        <v>133</v>
      </c>
      <c r="C104" s="317"/>
      <c r="D104" s="317"/>
      <c r="E104" s="317"/>
      <c r="F104" s="317"/>
      <c r="G104" s="317"/>
      <c r="H104" s="317"/>
      <c r="I104" s="317"/>
      <c r="J104" s="317"/>
      <c r="K104" s="317"/>
      <c r="L104" s="317"/>
      <c r="M104" s="317"/>
      <c r="N104" s="317"/>
      <c r="O104" s="317"/>
      <c r="P104" s="317"/>
      <c r="Q104" s="317"/>
      <c r="R104" s="317"/>
      <c r="S104" s="317"/>
      <c r="T104" s="317"/>
      <c r="U104" s="238"/>
      <c r="V104" s="238"/>
      <c r="W104" s="29"/>
      <c r="X104" s="30"/>
      <c r="Y104" s="29"/>
      <c r="Z104" s="30"/>
      <c r="AA104" s="30"/>
      <c r="AB104" s="30"/>
      <c r="AC104" s="30"/>
      <c r="AD104" s="30"/>
      <c r="AE104" s="30"/>
      <c r="AF104" s="30"/>
    </row>
    <row r="105" spans="1:32">
      <c r="A105" s="179"/>
      <c r="B105" s="106" t="s">
        <v>134</v>
      </c>
      <c r="C105" s="79"/>
      <c r="D105" s="79"/>
      <c r="E105" s="79"/>
      <c r="F105" s="79"/>
      <c r="G105" s="79"/>
      <c r="H105" s="79"/>
      <c r="I105" s="79"/>
      <c r="J105" s="79"/>
      <c r="K105" s="79"/>
      <c r="L105" s="79"/>
      <c r="M105" s="79"/>
      <c r="N105" s="79"/>
      <c r="O105" s="79"/>
      <c r="P105" s="79"/>
      <c r="Q105" s="204"/>
      <c r="R105" s="204"/>
      <c r="S105" s="204"/>
      <c r="T105" s="204"/>
      <c r="U105" s="169"/>
      <c r="V105" s="169"/>
      <c r="W105" s="29"/>
      <c r="X105" s="30"/>
      <c r="Y105" s="29"/>
      <c r="Z105" s="30"/>
      <c r="AA105" s="30"/>
      <c r="AB105" s="30"/>
      <c r="AC105" s="30"/>
      <c r="AD105" s="30"/>
      <c r="AE105" s="30"/>
      <c r="AF105" s="30"/>
    </row>
    <row r="106" spans="1:32" ht="15" thickBot="1">
      <c r="A106" s="180"/>
      <c r="B106" s="181" t="s">
        <v>135</v>
      </c>
      <c r="C106" s="182"/>
      <c r="D106" s="182"/>
      <c r="E106" s="182"/>
      <c r="F106" s="182"/>
      <c r="G106" s="182"/>
      <c r="H106" s="182"/>
      <c r="I106" s="182"/>
      <c r="J106" s="182"/>
      <c r="K106" s="182"/>
      <c r="L106" s="182"/>
      <c r="M106" s="182"/>
      <c r="N106" s="182"/>
      <c r="O106" s="182"/>
      <c r="P106" s="182"/>
      <c r="Q106" s="206"/>
      <c r="R106" s="206"/>
      <c r="S106" s="206"/>
      <c r="T106" s="206"/>
      <c r="U106" s="169"/>
      <c r="V106" s="169"/>
      <c r="W106" s="91"/>
      <c r="X106" s="33"/>
      <c r="Y106" s="91"/>
      <c r="Z106" s="33"/>
      <c r="AA106" s="33"/>
      <c r="AB106" s="33"/>
      <c r="AC106" s="33"/>
      <c r="AD106" s="33"/>
      <c r="AE106" s="90"/>
      <c r="AF106" s="90"/>
    </row>
    <row r="107" spans="1:32">
      <c r="B107" s="92"/>
      <c r="C107" s="92"/>
      <c r="D107" s="92"/>
      <c r="E107" s="92"/>
      <c r="F107" s="92"/>
      <c r="G107" s="92"/>
      <c r="H107" s="92"/>
      <c r="I107" s="92"/>
      <c r="J107" s="92"/>
      <c r="K107" s="92"/>
      <c r="L107" s="92"/>
      <c r="M107" s="92"/>
      <c r="N107" s="92"/>
      <c r="O107" s="92"/>
      <c r="P107" s="92"/>
      <c r="Q107" s="208"/>
      <c r="R107" s="208"/>
      <c r="S107" s="208"/>
      <c r="T107" s="208"/>
      <c r="U107" s="208"/>
      <c r="V107" s="208"/>
      <c r="W107" s="5"/>
      <c r="X107" s="6"/>
      <c r="Y107" s="5"/>
      <c r="Z107" s="6"/>
      <c r="AA107" s="4"/>
      <c r="AB107" s="6"/>
      <c r="AC107" s="7"/>
      <c r="AD107" s="4"/>
    </row>
    <row r="108" spans="1:32">
      <c r="B108" s="93"/>
      <c r="C108" s="93"/>
      <c r="D108" s="93"/>
      <c r="E108" s="93"/>
      <c r="F108" s="93"/>
      <c r="G108" s="93"/>
      <c r="H108" s="93"/>
      <c r="I108" s="93"/>
      <c r="J108" s="94"/>
      <c r="K108" s="95"/>
      <c r="L108" s="95"/>
      <c r="M108" s="93"/>
      <c r="N108" s="93"/>
      <c r="O108" s="93"/>
      <c r="P108" s="93"/>
      <c r="Q108" s="209"/>
      <c r="R108" s="210"/>
      <c r="S108" s="210"/>
      <c r="T108" s="210"/>
      <c r="U108" s="210"/>
      <c r="V108" s="210"/>
      <c r="W108" s="308"/>
      <c r="X108" s="308"/>
      <c r="Y108" s="308"/>
      <c r="Z108" s="308"/>
      <c r="AA108" s="308"/>
      <c r="AB108" s="6"/>
      <c r="AC108" s="309" t="s">
        <v>136</v>
      </c>
      <c r="AD108" s="309"/>
      <c r="AE108" s="309"/>
      <c r="AF108" s="309"/>
    </row>
    <row r="109" spans="1:32">
      <c r="J109" s="2"/>
      <c r="K109" s="3"/>
      <c r="L109" s="3"/>
      <c r="Q109" s="183"/>
      <c r="R109" s="184"/>
      <c r="S109" s="184"/>
      <c r="T109" s="184"/>
      <c r="U109" s="184"/>
      <c r="V109" s="184"/>
      <c r="W109" s="276"/>
      <c r="X109" s="276"/>
      <c r="Y109" s="276"/>
      <c r="Z109" s="276"/>
      <c r="AA109" s="276"/>
      <c r="AB109" s="6"/>
      <c r="AC109" s="276" t="s">
        <v>137</v>
      </c>
      <c r="AD109" s="276"/>
      <c r="AE109" s="276"/>
      <c r="AF109" s="276"/>
    </row>
    <row r="110" spans="1:32">
      <c r="J110" s="2"/>
      <c r="K110" s="3"/>
      <c r="L110" s="3"/>
      <c r="Q110" s="183"/>
      <c r="R110" s="184"/>
      <c r="S110" s="184"/>
      <c r="T110" s="184"/>
      <c r="U110" s="184"/>
      <c r="V110" s="184"/>
      <c r="W110" s="225"/>
      <c r="X110" s="225"/>
      <c r="Y110" s="225"/>
      <c r="Z110" s="225"/>
      <c r="AA110" s="225"/>
      <c r="AB110" s="6"/>
      <c r="AC110" s="225"/>
      <c r="AD110" s="225"/>
      <c r="AE110" s="225"/>
      <c r="AF110" s="225"/>
    </row>
    <row r="111" spans="1:32">
      <c r="J111" s="2"/>
      <c r="K111" s="3"/>
      <c r="L111" s="3"/>
      <c r="Q111" s="183"/>
      <c r="R111" s="184"/>
      <c r="S111" s="184"/>
      <c r="T111" s="184"/>
      <c r="U111" s="184"/>
      <c r="V111" s="184"/>
      <c r="W111" s="276"/>
      <c r="X111" s="276"/>
      <c r="Y111" s="276"/>
      <c r="Z111" s="276"/>
      <c r="AA111" s="276"/>
      <c r="AB111" s="6"/>
      <c r="AC111" s="276" t="s">
        <v>138</v>
      </c>
      <c r="AD111" s="276"/>
      <c r="AE111" s="276"/>
      <c r="AF111" s="276"/>
    </row>
    <row r="112" spans="1:32">
      <c r="J112" s="2"/>
      <c r="K112" s="3"/>
      <c r="L112" s="3"/>
      <c r="Q112" s="183"/>
      <c r="R112" s="184"/>
      <c r="S112" s="184"/>
      <c r="T112" s="184"/>
      <c r="U112" s="184"/>
      <c r="V112" s="184"/>
      <c r="W112" s="226"/>
      <c r="X112" s="225"/>
      <c r="Y112" s="226"/>
      <c r="Z112" s="225"/>
      <c r="AA112" s="225"/>
      <c r="AB112" s="6"/>
      <c r="AC112" s="98"/>
      <c r="AD112" s="99"/>
      <c r="AE112" s="225"/>
    </row>
    <row r="113" spans="10:32">
      <c r="J113" s="2"/>
      <c r="K113" s="3"/>
      <c r="L113" s="3"/>
      <c r="Q113" s="183"/>
      <c r="R113" s="184"/>
      <c r="S113" s="184"/>
      <c r="T113" s="184"/>
      <c r="U113" s="184"/>
      <c r="V113" s="184"/>
      <c r="W113" s="310"/>
      <c r="X113" s="310"/>
      <c r="Y113" s="310"/>
      <c r="Z113" s="310"/>
      <c r="AA113" s="310"/>
      <c r="AB113" s="6"/>
      <c r="AC113" s="100"/>
      <c r="AD113" s="101"/>
      <c r="AE113" s="102"/>
    </row>
    <row r="114" spans="10:32">
      <c r="J114" s="2"/>
      <c r="K114" s="3"/>
      <c r="L114" s="3"/>
      <c r="Q114" s="183"/>
      <c r="R114" s="184"/>
      <c r="S114" s="184"/>
      <c r="T114" s="184"/>
      <c r="U114" s="184"/>
      <c r="V114" s="184"/>
      <c r="W114" s="310"/>
      <c r="X114" s="310"/>
      <c r="Y114" s="310"/>
      <c r="Z114" s="310"/>
      <c r="AA114" s="310"/>
      <c r="AB114" s="6"/>
      <c r="AC114" s="100"/>
      <c r="AD114" s="101"/>
      <c r="AE114" s="102"/>
    </row>
    <row r="115" spans="10:32">
      <c r="J115" s="2"/>
      <c r="K115" s="3"/>
      <c r="L115" s="3"/>
      <c r="Q115" s="183"/>
      <c r="R115" s="184"/>
      <c r="S115" s="184"/>
      <c r="T115" s="184"/>
      <c r="U115" s="184"/>
      <c r="V115" s="184"/>
      <c r="W115" s="310"/>
      <c r="X115" s="310"/>
      <c r="Y115" s="310"/>
      <c r="Z115" s="310"/>
      <c r="AA115" s="310"/>
      <c r="AB115" s="6"/>
      <c r="AC115" s="100"/>
      <c r="AD115" s="101"/>
      <c r="AE115" s="102"/>
    </row>
    <row r="116" spans="10:32">
      <c r="J116" s="2"/>
      <c r="K116" s="3"/>
      <c r="L116" s="3"/>
      <c r="Q116" s="183"/>
      <c r="R116" s="184"/>
      <c r="S116" s="184"/>
      <c r="T116" s="184"/>
      <c r="U116" s="184"/>
      <c r="V116" s="184"/>
      <c r="W116" s="311"/>
      <c r="X116" s="311"/>
      <c r="Y116" s="311"/>
      <c r="Z116" s="311"/>
      <c r="AA116" s="311"/>
      <c r="AB116" s="6"/>
      <c r="AC116" s="312" t="s">
        <v>139</v>
      </c>
      <c r="AD116" s="312"/>
      <c r="AE116" s="312"/>
      <c r="AF116" s="312"/>
    </row>
    <row r="117" spans="10:32">
      <c r="J117" s="2"/>
      <c r="K117" s="3"/>
      <c r="L117" s="3"/>
      <c r="Q117" s="183"/>
      <c r="R117" s="184"/>
      <c r="S117" s="184"/>
      <c r="T117" s="184"/>
      <c r="U117" s="184"/>
      <c r="V117" s="184"/>
      <c r="W117" s="276"/>
      <c r="X117" s="276"/>
      <c r="Y117" s="276"/>
      <c r="Z117" s="276"/>
      <c r="AA117" s="276"/>
      <c r="AB117" s="6"/>
      <c r="AC117" s="276" t="s">
        <v>140</v>
      </c>
      <c r="AD117" s="276"/>
      <c r="AE117" s="276"/>
      <c r="AF117" s="276"/>
    </row>
  </sheetData>
  <mergeCells count="54">
    <mergeCell ref="W117:AA117"/>
    <mergeCell ref="AC117:AF117"/>
    <mergeCell ref="B104:T104"/>
    <mergeCell ref="W108:AA108"/>
    <mergeCell ref="AC108:AF108"/>
    <mergeCell ref="W109:AA109"/>
    <mergeCell ref="AC109:AF109"/>
    <mergeCell ref="W111:AA111"/>
    <mergeCell ref="AC111:AF111"/>
    <mergeCell ref="W113:AA113"/>
    <mergeCell ref="W114:AA114"/>
    <mergeCell ref="W115:AA115"/>
    <mergeCell ref="W116:AA116"/>
    <mergeCell ref="AC116:AF116"/>
    <mergeCell ref="AE9:AE10"/>
    <mergeCell ref="AF9:AF10"/>
    <mergeCell ref="A100:T100"/>
    <mergeCell ref="A101:T101"/>
    <mergeCell ref="B102:K102"/>
    <mergeCell ref="AA9:AB9"/>
    <mergeCell ref="AC9:AD9"/>
    <mergeCell ref="B103:T103"/>
    <mergeCell ref="Q9:R9"/>
    <mergeCell ref="S9:T9"/>
    <mergeCell ref="W9:X9"/>
    <mergeCell ref="Y9:Z9"/>
    <mergeCell ref="U9:V9"/>
    <mergeCell ref="M9:N9"/>
    <mergeCell ref="O9:P9"/>
    <mergeCell ref="W7:X8"/>
    <mergeCell ref="Y7:Z8"/>
    <mergeCell ref="AA7:AB8"/>
    <mergeCell ref="Q7:V7"/>
    <mergeCell ref="A9:A10"/>
    <mergeCell ref="B9:H10"/>
    <mergeCell ref="I9:I10"/>
    <mergeCell ref="J9:J10"/>
    <mergeCell ref="K9:L9"/>
    <mergeCell ref="B3:AF3"/>
    <mergeCell ref="B4:AF4"/>
    <mergeCell ref="B5:AF5"/>
    <mergeCell ref="A7:A8"/>
    <mergeCell ref="B7:H8"/>
    <mergeCell ref="I7:I8"/>
    <mergeCell ref="J7:J8"/>
    <mergeCell ref="K7:L8"/>
    <mergeCell ref="M7:N8"/>
    <mergeCell ref="O7:P8"/>
    <mergeCell ref="U8:V8"/>
    <mergeCell ref="AF7:AF8"/>
    <mergeCell ref="Q8:R8"/>
    <mergeCell ref="S8:T8"/>
    <mergeCell ref="AC7:AD8"/>
    <mergeCell ref="AE7:AE8"/>
  </mergeCells>
  <pageMargins left="0.7" right="0.35" top="0.75" bottom="0.75" header="0.3" footer="0.3"/>
  <pageSetup paperSize="5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20"/>
  <sheetViews>
    <sheetView tabSelected="1" topLeftCell="G1" zoomScale="70" zoomScaleNormal="70" workbookViewId="0">
      <selection activeCell="B12" sqref="B12"/>
    </sheetView>
  </sheetViews>
  <sheetFormatPr defaultColWidth="9.1796875" defaultRowHeight="14.5"/>
  <cols>
    <col min="1" max="1" width="3.453125" style="1" customWidth="1"/>
    <col min="2" max="2" width="3.7265625" style="1" customWidth="1"/>
    <col min="3" max="3" width="4.7265625" style="1" customWidth="1"/>
    <col min="4" max="4" width="4.26953125" style="1" customWidth="1"/>
    <col min="5" max="5" width="3.26953125" style="1" customWidth="1"/>
    <col min="6" max="8" width="4.453125" style="1" customWidth="1"/>
    <col min="9" max="9" width="12.54296875" style="1" customWidth="1"/>
    <col min="10" max="10" width="12.81640625" style="1" customWidth="1"/>
    <col min="11" max="11" width="3.90625" style="1" customWidth="1"/>
    <col min="12" max="12" width="12.54296875" style="1" customWidth="1"/>
    <col min="13" max="13" width="3.90625" style="1" customWidth="1"/>
    <col min="14" max="14" width="11.81640625" style="1" customWidth="1"/>
    <col min="15" max="15" width="5" style="1" customWidth="1"/>
    <col min="16" max="16" width="12.453125" style="1" customWidth="1"/>
    <col min="17" max="17" width="4.26953125" style="211" customWidth="1"/>
    <col min="18" max="18" width="13.453125" style="211" customWidth="1"/>
    <col min="19" max="19" width="4.6328125" style="211" customWidth="1"/>
    <col min="20" max="20" width="15.36328125" style="211" customWidth="1"/>
    <col min="21" max="21" width="3.81640625" style="211" customWidth="1"/>
    <col min="22" max="22" width="13.1796875" style="211" customWidth="1"/>
    <col min="23" max="23" width="4.6328125" style="211" customWidth="1"/>
    <col min="24" max="24" width="11.36328125" style="211" customWidth="1"/>
    <col min="25" max="25" width="5.54296875" style="1" customWidth="1"/>
    <col min="26" max="26" width="12.90625" style="1" customWidth="1"/>
    <col min="27" max="27" width="7.36328125" style="1" customWidth="1"/>
    <col min="28" max="28" width="7.26953125" style="1" customWidth="1"/>
    <col min="29" max="29" width="6" style="1" customWidth="1"/>
    <col min="30" max="30" width="14.26953125" style="1" customWidth="1"/>
    <col min="31" max="31" width="6.26953125" style="1" customWidth="1"/>
    <col min="32" max="33" width="7.36328125" style="1" customWidth="1"/>
    <col min="34" max="34" width="5.453125" style="1" customWidth="1"/>
    <col min="35" max="16384" width="9.1796875" style="1"/>
  </cols>
  <sheetData>
    <row r="1" spans="1:34" ht="15">
      <c r="B1" s="1" t="s">
        <v>0</v>
      </c>
      <c r="J1" s="2"/>
      <c r="K1" s="3"/>
      <c r="L1" s="3"/>
      <c r="Q1" s="183"/>
      <c r="R1" s="184"/>
      <c r="S1" s="184"/>
      <c r="T1" s="184"/>
      <c r="U1" s="184"/>
      <c r="V1" s="184"/>
      <c r="W1" s="184"/>
      <c r="X1" s="184"/>
      <c r="Y1" s="5"/>
      <c r="Z1" s="6"/>
      <c r="AA1" s="5"/>
      <c r="AB1" s="6"/>
      <c r="AC1" s="4"/>
      <c r="AD1" s="6"/>
      <c r="AE1" s="7"/>
      <c r="AF1" s="4"/>
    </row>
    <row r="2" spans="1:34" ht="15">
      <c r="J2" s="2"/>
      <c r="K2" s="3"/>
      <c r="L2" s="3"/>
      <c r="Q2" s="183"/>
      <c r="R2" s="184"/>
      <c r="S2" s="184"/>
      <c r="T2" s="184"/>
      <c r="U2" s="184"/>
      <c r="V2" s="184"/>
      <c r="W2" s="184"/>
      <c r="X2" s="184"/>
      <c r="Y2" s="5"/>
      <c r="Z2" s="6"/>
      <c r="AA2" s="5"/>
      <c r="AB2" s="6"/>
      <c r="AC2" s="4"/>
      <c r="AD2" s="6"/>
      <c r="AE2" s="7"/>
      <c r="AF2" s="4"/>
    </row>
    <row r="3" spans="1:34" ht="15">
      <c r="B3" s="276" t="s">
        <v>1</v>
      </c>
      <c r="C3" s="276"/>
      <c r="D3" s="276"/>
      <c r="E3" s="276"/>
      <c r="F3" s="276"/>
      <c r="G3" s="276"/>
      <c r="H3" s="276"/>
      <c r="I3" s="276"/>
      <c r="J3" s="276"/>
      <c r="K3" s="276"/>
      <c r="L3" s="276"/>
      <c r="M3" s="276"/>
      <c r="N3" s="276"/>
      <c r="O3" s="276"/>
      <c r="P3" s="276"/>
      <c r="Q3" s="276"/>
      <c r="R3" s="276"/>
      <c r="S3" s="276"/>
      <c r="T3" s="276"/>
      <c r="U3" s="276"/>
      <c r="V3" s="276"/>
      <c r="W3" s="276"/>
      <c r="X3" s="276"/>
      <c r="Y3" s="276"/>
      <c r="Z3" s="276"/>
      <c r="AA3" s="276"/>
      <c r="AB3" s="276"/>
      <c r="AC3" s="276"/>
      <c r="AD3" s="276"/>
      <c r="AE3" s="276"/>
      <c r="AF3" s="276"/>
      <c r="AG3" s="276"/>
      <c r="AH3" s="276"/>
    </row>
    <row r="4" spans="1:34" ht="15">
      <c r="B4" s="276" t="s">
        <v>2</v>
      </c>
      <c r="C4" s="276"/>
      <c r="D4" s="276"/>
      <c r="E4" s="276"/>
      <c r="F4" s="276"/>
      <c r="G4" s="276"/>
      <c r="H4" s="276"/>
      <c r="I4" s="276"/>
      <c r="J4" s="276"/>
      <c r="K4" s="276"/>
      <c r="L4" s="276"/>
      <c r="M4" s="276"/>
      <c r="N4" s="276"/>
      <c r="O4" s="276"/>
      <c r="P4" s="276"/>
      <c r="Q4" s="276"/>
      <c r="R4" s="276"/>
      <c r="S4" s="276"/>
      <c r="T4" s="276"/>
      <c r="U4" s="276"/>
      <c r="V4" s="276"/>
      <c r="W4" s="276"/>
      <c r="X4" s="276"/>
      <c r="Y4" s="276"/>
      <c r="Z4" s="276"/>
      <c r="AA4" s="276"/>
      <c r="AB4" s="276"/>
      <c r="AC4" s="276"/>
      <c r="AD4" s="276"/>
      <c r="AE4" s="276"/>
      <c r="AF4" s="276"/>
      <c r="AG4" s="276"/>
      <c r="AH4" s="276"/>
    </row>
    <row r="5" spans="1:34" ht="15">
      <c r="B5" s="276" t="s">
        <v>290</v>
      </c>
      <c r="C5" s="276"/>
      <c r="D5" s="276"/>
      <c r="E5" s="276"/>
      <c r="F5" s="276"/>
      <c r="G5" s="276"/>
      <c r="H5" s="276"/>
      <c r="I5" s="276"/>
      <c r="J5" s="276"/>
      <c r="K5" s="276"/>
      <c r="L5" s="276"/>
      <c r="M5" s="276"/>
      <c r="N5" s="276"/>
      <c r="O5" s="276"/>
      <c r="P5" s="276"/>
      <c r="Q5" s="276"/>
      <c r="R5" s="276"/>
      <c r="S5" s="276"/>
      <c r="T5" s="276"/>
      <c r="U5" s="276"/>
      <c r="V5" s="276"/>
      <c r="W5" s="276"/>
      <c r="X5" s="276"/>
      <c r="Y5" s="276"/>
      <c r="Z5" s="276"/>
      <c r="AA5" s="276"/>
      <c r="AB5" s="276"/>
      <c r="AC5" s="276"/>
      <c r="AD5" s="276"/>
      <c r="AE5" s="276"/>
      <c r="AF5" s="276"/>
      <c r="AG5" s="276"/>
      <c r="AH5" s="276"/>
    </row>
    <row r="6" spans="1:34" ht="15">
      <c r="J6" s="2"/>
      <c r="K6" s="3"/>
      <c r="L6" s="3"/>
      <c r="Q6" s="183"/>
      <c r="R6" s="184"/>
      <c r="S6" s="184"/>
      <c r="T6" s="184"/>
      <c r="U6" s="184"/>
      <c r="V6" s="184"/>
      <c r="W6" s="184"/>
      <c r="X6" s="184"/>
      <c r="Y6" s="5"/>
      <c r="Z6" s="6"/>
      <c r="AA6" s="5"/>
      <c r="AB6" s="6"/>
      <c r="AC6" s="4"/>
      <c r="AD6" s="6"/>
      <c r="AE6" s="7"/>
      <c r="AF6" s="4"/>
    </row>
    <row r="7" spans="1:34" ht="19.5" customHeight="1">
      <c r="A7" s="277" t="s">
        <v>3</v>
      </c>
      <c r="B7" s="278" t="s">
        <v>4</v>
      </c>
      <c r="C7" s="278"/>
      <c r="D7" s="278"/>
      <c r="E7" s="278"/>
      <c r="F7" s="278"/>
      <c r="G7" s="278"/>
      <c r="H7" s="279"/>
      <c r="I7" s="282" t="s">
        <v>5</v>
      </c>
      <c r="J7" s="282" t="s">
        <v>6</v>
      </c>
      <c r="K7" s="284" t="s">
        <v>7</v>
      </c>
      <c r="L7" s="279"/>
      <c r="M7" s="284" t="s">
        <v>141</v>
      </c>
      <c r="N7" s="279"/>
      <c r="O7" s="284" t="s">
        <v>142</v>
      </c>
      <c r="P7" s="279"/>
      <c r="Q7" s="323" t="s">
        <v>8</v>
      </c>
      <c r="R7" s="324"/>
      <c r="S7" s="324"/>
      <c r="T7" s="324"/>
      <c r="U7" s="324"/>
      <c r="V7" s="324"/>
      <c r="W7" s="324"/>
      <c r="X7" s="325"/>
      <c r="Y7" s="284" t="s">
        <v>219</v>
      </c>
      <c r="Z7" s="279"/>
      <c r="AA7" s="284" t="s">
        <v>220</v>
      </c>
      <c r="AB7" s="279"/>
      <c r="AC7" s="284" t="s">
        <v>221</v>
      </c>
      <c r="AD7" s="279"/>
      <c r="AE7" s="284" t="s">
        <v>222</v>
      </c>
      <c r="AF7" s="279"/>
      <c r="AG7" s="282" t="s">
        <v>9</v>
      </c>
      <c r="AH7" s="282" t="s">
        <v>10</v>
      </c>
    </row>
    <row r="8" spans="1:34" ht="54" customHeight="1">
      <c r="A8" s="277"/>
      <c r="B8" s="280"/>
      <c r="C8" s="280"/>
      <c r="D8" s="280"/>
      <c r="E8" s="280"/>
      <c r="F8" s="280"/>
      <c r="G8" s="280"/>
      <c r="H8" s="281"/>
      <c r="I8" s="283"/>
      <c r="J8" s="283"/>
      <c r="K8" s="285"/>
      <c r="L8" s="281"/>
      <c r="M8" s="285"/>
      <c r="N8" s="281"/>
      <c r="O8" s="285"/>
      <c r="P8" s="281"/>
      <c r="Q8" s="286" t="s">
        <v>11</v>
      </c>
      <c r="R8" s="287"/>
      <c r="S8" s="322" t="s">
        <v>12</v>
      </c>
      <c r="T8" s="322"/>
      <c r="U8" s="286" t="s">
        <v>13</v>
      </c>
      <c r="V8" s="287"/>
      <c r="W8" s="286" t="s">
        <v>14</v>
      </c>
      <c r="X8" s="287"/>
      <c r="Y8" s="285"/>
      <c r="Z8" s="281"/>
      <c r="AA8" s="285"/>
      <c r="AB8" s="281"/>
      <c r="AC8" s="285"/>
      <c r="AD8" s="281"/>
      <c r="AE8" s="285"/>
      <c r="AF8" s="281"/>
      <c r="AG8" s="283"/>
      <c r="AH8" s="283"/>
    </row>
    <row r="9" spans="1:34" ht="21.75" customHeight="1">
      <c r="A9" s="299">
        <v>1</v>
      </c>
      <c r="B9" s="300">
        <v>2</v>
      </c>
      <c r="C9" s="300"/>
      <c r="D9" s="300"/>
      <c r="E9" s="300"/>
      <c r="F9" s="300"/>
      <c r="G9" s="300"/>
      <c r="H9" s="301"/>
      <c r="I9" s="290">
        <v>3</v>
      </c>
      <c r="J9" s="304">
        <v>4</v>
      </c>
      <c r="K9" s="288">
        <v>5</v>
      </c>
      <c r="L9" s="289"/>
      <c r="M9" s="288">
        <v>6</v>
      </c>
      <c r="N9" s="289"/>
      <c r="O9" s="288">
        <v>7</v>
      </c>
      <c r="P9" s="289"/>
      <c r="Q9" s="297">
        <v>8</v>
      </c>
      <c r="R9" s="298"/>
      <c r="S9" s="297">
        <v>9</v>
      </c>
      <c r="T9" s="298"/>
      <c r="U9" s="297">
        <v>10</v>
      </c>
      <c r="V9" s="298"/>
      <c r="W9" s="297">
        <v>11</v>
      </c>
      <c r="X9" s="298"/>
      <c r="Y9" s="306" t="s">
        <v>15</v>
      </c>
      <c r="Z9" s="307"/>
      <c r="AA9" s="306" t="s">
        <v>16</v>
      </c>
      <c r="AB9" s="307"/>
      <c r="AC9" s="288" t="s">
        <v>17</v>
      </c>
      <c r="AD9" s="289"/>
      <c r="AE9" s="288" t="s">
        <v>18</v>
      </c>
      <c r="AF9" s="289"/>
      <c r="AG9" s="290">
        <v>16</v>
      </c>
      <c r="AH9" s="290">
        <v>17</v>
      </c>
    </row>
    <row r="10" spans="1:34">
      <c r="A10" s="299"/>
      <c r="B10" s="302"/>
      <c r="C10" s="302"/>
      <c r="D10" s="302"/>
      <c r="E10" s="302"/>
      <c r="F10" s="302"/>
      <c r="G10" s="302"/>
      <c r="H10" s="303"/>
      <c r="I10" s="291"/>
      <c r="J10" s="305"/>
      <c r="K10" s="240" t="s">
        <v>19</v>
      </c>
      <c r="L10" s="240" t="s">
        <v>20</v>
      </c>
      <c r="M10" s="240" t="s">
        <v>19</v>
      </c>
      <c r="N10" s="240" t="s">
        <v>20</v>
      </c>
      <c r="O10" s="240" t="s">
        <v>19</v>
      </c>
      <c r="P10" s="240" t="s">
        <v>20</v>
      </c>
      <c r="Q10" s="185" t="s">
        <v>19</v>
      </c>
      <c r="R10" s="243" t="s">
        <v>20</v>
      </c>
      <c r="S10" s="243" t="s">
        <v>19</v>
      </c>
      <c r="T10" s="243" t="s">
        <v>20</v>
      </c>
      <c r="U10" s="243" t="s">
        <v>19</v>
      </c>
      <c r="V10" s="243" t="s">
        <v>20</v>
      </c>
      <c r="W10" s="243" t="s">
        <v>19</v>
      </c>
      <c r="X10" s="243" t="s">
        <v>20</v>
      </c>
      <c r="Y10" s="9" t="s">
        <v>19</v>
      </c>
      <c r="Z10" s="240" t="s">
        <v>20</v>
      </c>
      <c r="AA10" s="9" t="s">
        <v>19</v>
      </c>
      <c r="AB10" s="240" t="s">
        <v>223</v>
      </c>
      <c r="AC10" s="240" t="s">
        <v>19</v>
      </c>
      <c r="AD10" s="240" t="s">
        <v>20</v>
      </c>
      <c r="AE10" s="10" t="s">
        <v>19</v>
      </c>
      <c r="AF10" s="240" t="s">
        <v>20</v>
      </c>
      <c r="AG10" s="291"/>
      <c r="AH10" s="291"/>
    </row>
    <row r="11" spans="1:34" ht="15">
      <c r="A11" s="11"/>
      <c r="B11" s="12" t="s">
        <v>11</v>
      </c>
      <c r="C11" s="13">
        <v>1</v>
      </c>
      <c r="D11" s="13">
        <v>20</v>
      </c>
      <c r="E11" s="241"/>
      <c r="F11" s="241"/>
      <c r="G11" s="15"/>
      <c r="H11" s="15"/>
      <c r="I11" s="103" t="s">
        <v>21</v>
      </c>
      <c r="J11" s="104"/>
      <c r="K11" s="104"/>
      <c r="L11" s="104"/>
      <c r="M11" s="104"/>
      <c r="N11" s="104"/>
      <c r="O11" s="104"/>
      <c r="P11" s="104"/>
      <c r="Q11" s="187"/>
      <c r="R11" s="187"/>
      <c r="S11" s="187"/>
      <c r="T11" s="187"/>
      <c r="U11" s="187"/>
      <c r="V11" s="187"/>
      <c r="W11" s="187"/>
      <c r="X11" s="187"/>
      <c r="Y11" s="104"/>
      <c r="Z11" s="104"/>
      <c r="AA11" s="104"/>
      <c r="AB11" s="104"/>
      <c r="AC11" s="104"/>
      <c r="AD11" s="104"/>
      <c r="AE11" s="104"/>
      <c r="AF11" s="104"/>
      <c r="AG11" s="104"/>
      <c r="AH11" s="105"/>
    </row>
    <row r="12" spans="1:34" ht="121" customHeight="1">
      <c r="A12" s="16" t="s">
        <v>11</v>
      </c>
      <c r="B12" s="17">
        <v>1</v>
      </c>
      <c r="C12" s="18">
        <v>20</v>
      </c>
      <c r="D12" s="18">
        <v>1</v>
      </c>
      <c r="E12" s="19">
        <v>20</v>
      </c>
      <c r="F12" s="19">
        <v>12</v>
      </c>
      <c r="G12" s="19" t="s">
        <v>22</v>
      </c>
      <c r="H12" s="18"/>
      <c r="I12" s="153" t="s">
        <v>23</v>
      </c>
      <c r="J12" s="20" t="s">
        <v>24</v>
      </c>
      <c r="K12" s="21">
        <v>60</v>
      </c>
      <c r="L12" s="18">
        <f>SUM(L13:L25)</f>
        <v>3816511900</v>
      </c>
      <c r="M12" s="18">
        <v>36</v>
      </c>
      <c r="N12" s="18">
        <f>SUM(N13:N25)</f>
        <v>2361265554</v>
      </c>
      <c r="O12" s="18">
        <v>12</v>
      </c>
      <c r="P12" s="18">
        <f>SUM(P13:P25)</f>
        <v>612636550</v>
      </c>
      <c r="Q12" s="161">
        <v>3</v>
      </c>
      <c r="R12" s="188">
        <f>SUM(R13:R25)</f>
        <v>32871089</v>
      </c>
      <c r="S12" s="188">
        <v>3</v>
      </c>
      <c r="T12" s="219">
        <f>SUM(T13:T25)</f>
        <v>235453508</v>
      </c>
      <c r="U12" s="219">
        <v>3</v>
      </c>
      <c r="V12" s="219">
        <f>SUM(V13:V25)</f>
        <v>109010938</v>
      </c>
      <c r="W12" s="219">
        <v>3</v>
      </c>
      <c r="X12" s="219"/>
      <c r="Y12" s="21">
        <f t="shared" ref="Y12:Y27" si="0">Q12+S12</f>
        <v>6</v>
      </c>
      <c r="Z12" s="18">
        <f>SUM(Z13:Z25)</f>
        <v>778804261</v>
      </c>
      <c r="AA12" s="214">
        <f t="shared" ref="AA12:AA53" si="1">Y12/O12*100</f>
        <v>50</v>
      </c>
      <c r="AB12" s="144">
        <f t="shared" ref="AB12:AB53" si="2">Z12/P12*100</f>
        <v>127.12337535199296</v>
      </c>
      <c r="AC12" s="18">
        <f t="shared" ref="AC12:AC53" si="3">M12+Y12</f>
        <v>42</v>
      </c>
      <c r="AD12" s="18">
        <f t="shared" ref="AD12:AD53" si="4">N12+Z12</f>
        <v>3140069815</v>
      </c>
      <c r="AE12" s="151">
        <f t="shared" ref="AE12:AF19" si="5">AC12/K12*100</f>
        <v>70</v>
      </c>
      <c r="AF12" s="151">
        <f t="shared" si="5"/>
        <v>82.275907878081028</v>
      </c>
      <c r="AG12" s="22" t="s">
        <v>25</v>
      </c>
      <c r="AH12" s="23"/>
    </row>
    <row r="13" spans="1:34" ht="53.25" customHeight="1">
      <c r="A13" s="24">
        <v>1</v>
      </c>
      <c r="B13" s="25">
        <v>1</v>
      </c>
      <c r="C13" s="26">
        <v>20</v>
      </c>
      <c r="D13" s="26">
        <v>1</v>
      </c>
      <c r="E13" s="27">
        <v>1</v>
      </c>
      <c r="F13" s="27">
        <v>12</v>
      </c>
      <c r="G13" s="27" t="s">
        <v>22</v>
      </c>
      <c r="H13" s="27" t="s">
        <v>22</v>
      </c>
      <c r="I13" s="28" t="s">
        <v>26</v>
      </c>
      <c r="J13" s="28" t="s">
        <v>27</v>
      </c>
      <c r="K13" s="29">
        <v>60</v>
      </c>
      <c r="L13" s="30">
        <v>216300000</v>
      </c>
      <c r="M13" s="30">
        <v>36</v>
      </c>
      <c r="N13" s="32">
        <v>143099000</v>
      </c>
      <c r="O13" s="32">
        <v>12</v>
      </c>
      <c r="P13" s="32">
        <v>18000000</v>
      </c>
      <c r="Q13" s="189">
        <v>3</v>
      </c>
      <c r="R13" s="190">
        <v>1350000</v>
      </c>
      <c r="S13" s="190">
        <v>3</v>
      </c>
      <c r="T13" s="190">
        <v>7470000</v>
      </c>
      <c r="U13" s="190">
        <v>3</v>
      </c>
      <c r="V13" s="190">
        <v>4590000</v>
      </c>
      <c r="W13" s="190">
        <v>3</v>
      </c>
      <c r="X13" s="190">
        <f>Z13-R13-T13-V13</f>
        <v>4590000</v>
      </c>
      <c r="Y13" s="34">
        <f t="shared" si="0"/>
        <v>6</v>
      </c>
      <c r="Z13" s="30">
        <v>18000000</v>
      </c>
      <c r="AA13" s="212">
        <f t="shared" si="1"/>
        <v>50</v>
      </c>
      <c r="AB13" s="145">
        <f t="shared" si="2"/>
        <v>100</v>
      </c>
      <c r="AC13" s="48">
        <f t="shared" si="3"/>
        <v>42</v>
      </c>
      <c r="AD13" s="48">
        <f t="shared" si="4"/>
        <v>161099000</v>
      </c>
      <c r="AE13" s="152">
        <f t="shared" si="5"/>
        <v>70</v>
      </c>
      <c r="AF13" s="152">
        <f t="shared" si="5"/>
        <v>74.479426722145163</v>
      </c>
      <c r="AG13" s="36"/>
      <c r="AH13" s="36"/>
    </row>
    <row r="14" spans="1:34" ht="74.25" customHeight="1">
      <c r="A14" s="24">
        <v>2</v>
      </c>
      <c r="B14" s="25">
        <v>1</v>
      </c>
      <c r="C14" s="26">
        <v>20</v>
      </c>
      <c r="D14" s="26">
        <v>1</v>
      </c>
      <c r="E14" s="27">
        <v>20</v>
      </c>
      <c r="F14" s="27">
        <v>12</v>
      </c>
      <c r="G14" s="27" t="s">
        <v>22</v>
      </c>
      <c r="H14" s="37" t="s">
        <v>28</v>
      </c>
      <c r="I14" s="28" t="s">
        <v>29</v>
      </c>
      <c r="J14" s="28" t="s">
        <v>30</v>
      </c>
      <c r="K14" s="29">
        <v>60</v>
      </c>
      <c r="L14" s="30">
        <v>34175000</v>
      </c>
      <c r="M14" s="30">
        <v>36</v>
      </c>
      <c r="N14" s="32">
        <v>151972954</v>
      </c>
      <c r="O14" s="32">
        <v>12</v>
      </c>
      <c r="P14" s="32">
        <v>105970000</v>
      </c>
      <c r="Q14" s="189">
        <v>3</v>
      </c>
      <c r="R14" s="190">
        <v>5766089</v>
      </c>
      <c r="S14" s="190">
        <v>3</v>
      </c>
      <c r="T14" s="190">
        <v>50601008</v>
      </c>
      <c r="U14" s="190">
        <v>3</v>
      </c>
      <c r="V14" s="190">
        <v>30170738</v>
      </c>
      <c r="W14" s="190">
        <v>3</v>
      </c>
      <c r="X14" s="190">
        <f>Z14-R14-T14-V14</f>
        <v>127930026</v>
      </c>
      <c r="Y14" s="34">
        <f t="shared" si="0"/>
        <v>6</v>
      </c>
      <c r="Z14" s="30">
        <v>214467861</v>
      </c>
      <c r="AA14" s="212">
        <f t="shared" si="1"/>
        <v>50</v>
      </c>
      <c r="AB14" s="145">
        <f t="shared" si="2"/>
        <v>202.38544965556292</v>
      </c>
      <c r="AC14" s="48">
        <f t="shared" si="3"/>
        <v>42</v>
      </c>
      <c r="AD14" s="48">
        <f t="shared" si="4"/>
        <v>366440815</v>
      </c>
      <c r="AE14" s="152">
        <f t="shared" si="5"/>
        <v>70</v>
      </c>
      <c r="AF14" s="152">
        <f t="shared" si="5"/>
        <v>1072.2481784930505</v>
      </c>
      <c r="AG14" s="36"/>
      <c r="AH14" s="36"/>
    </row>
    <row r="15" spans="1:34" ht="88.5" customHeight="1">
      <c r="A15" s="24">
        <v>3</v>
      </c>
      <c r="B15" s="25">
        <v>1</v>
      </c>
      <c r="C15" s="26">
        <v>20</v>
      </c>
      <c r="D15" s="26">
        <v>1</v>
      </c>
      <c r="E15" s="27">
        <v>20</v>
      </c>
      <c r="F15" s="27">
        <v>12</v>
      </c>
      <c r="G15" s="27" t="s">
        <v>22</v>
      </c>
      <c r="H15" s="37" t="s">
        <v>31</v>
      </c>
      <c r="I15" s="28" t="s">
        <v>32</v>
      </c>
      <c r="J15" s="28" t="s">
        <v>33</v>
      </c>
      <c r="K15" s="29">
        <v>60</v>
      </c>
      <c r="L15" s="30">
        <v>314710000</v>
      </c>
      <c r="M15" s="30">
        <v>36</v>
      </c>
      <c r="N15" s="32">
        <v>166228000</v>
      </c>
      <c r="O15" s="32">
        <v>12</v>
      </c>
      <c r="P15" s="32">
        <v>57000000</v>
      </c>
      <c r="Q15" s="189">
        <v>3</v>
      </c>
      <c r="R15" s="190">
        <v>2700000</v>
      </c>
      <c r="S15" s="190">
        <v>3</v>
      </c>
      <c r="T15" s="190">
        <v>18310000</v>
      </c>
      <c r="U15" s="190">
        <v>3</v>
      </c>
      <c r="V15" s="190">
        <v>15489000</v>
      </c>
      <c r="W15" s="190">
        <v>3</v>
      </c>
      <c r="X15" s="190">
        <f>Z15-R15-T15-V15</f>
        <v>13277700</v>
      </c>
      <c r="Y15" s="34">
        <f t="shared" si="0"/>
        <v>6</v>
      </c>
      <c r="Z15" s="30">
        <v>49776700</v>
      </c>
      <c r="AA15" s="212">
        <f t="shared" si="1"/>
        <v>50</v>
      </c>
      <c r="AB15" s="145">
        <f t="shared" si="2"/>
        <v>87.327543859649126</v>
      </c>
      <c r="AC15" s="48">
        <f t="shared" si="3"/>
        <v>42</v>
      </c>
      <c r="AD15" s="48">
        <f t="shared" si="4"/>
        <v>216004700</v>
      </c>
      <c r="AE15" s="152">
        <f t="shared" si="5"/>
        <v>70</v>
      </c>
      <c r="AF15" s="152">
        <f t="shared" si="5"/>
        <v>68.636109434082172</v>
      </c>
      <c r="AG15" s="36"/>
      <c r="AH15" s="36"/>
    </row>
    <row r="16" spans="1:34" ht="21">
      <c r="A16" s="24">
        <v>4</v>
      </c>
      <c r="B16" s="25">
        <v>1</v>
      </c>
      <c r="C16" s="26">
        <v>20</v>
      </c>
      <c r="D16" s="26">
        <v>1</v>
      </c>
      <c r="E16" s="27">
        <v>20</v>
      </c>
      <c r="F16" s="27">
        <v>12</v>
      </c>
      <c r="G16" s="27" t="s">
        <v>22</v>
      </c>
      <c r="H16" s="37" t="s">
        <v>34</v>
      </c>
      <c r="I16" s="28" t="s">
        <v>35</v>
      </c>
      <c r="J16" s="28" t="s">
        <v>36</v>
      </c>
      <c r="K16" s="29">
        <v>60</v>
      </c>
      <c r="L16" s="30">
        <v>362285000</v>
      </c>
      <c r="M16" s="30">
        <v>36</v>
      </c>
      <c r="N16" s="32">
        <v>222415000</v>
      </c>
      <c r="O16" s="32">
        <v>12</v>
      </c>
      <c r="P16" s="32">
        <v>37799300</v>
      </c>
      <c r="Q16" s="189">
        <v>3</v>
      </c>
      <c r="R16" s="190">
        <v>2915000</v>
      </c>
      <c r="S16" s="190">
        <v>3</v>
      </c>
      <c r="T16" s="190">
        <v>10971000</v>
      </c>
      <c r="U16" s="190">
        <v>3</v>
      </c>
      <c r="V16" s="190">
        <v>6597000</v>
      </c>
      <c r="W16" s="190">
        <v>3</v>
      </c>
      <c r="X16" s="190">
        <f>Z16-R16-T16-V16</f>
        <v>15142500</v>
      </c>
      <c r="Y16" s="34">
        <f t="shared" si="0"/>
        <v>6</v>
      </c>
      <c r="Z16" s="30">
        <v>35625500</v>
      </c>
      <c r="AA16" s="212">
        <f t="shared" si="1"/>
        <v>50</v>
      </c>
      <c r="AB16" s="145">
        <f t="shared" si="2"/>
        <v>94.249099851055433</v>
      </c>
      <c r="AC16" s="48">
        <f t="shared" si="3"/>
        <v>42</v>
      </c>
      <c r="AD16" s="48">
        <f t="shared" si="4"/>
        <v>258040500</v>
      </c>
      <c r="AE16" s="152">
        <f t="shared" si="5"/>
        <v>70</v>
      </c>
      <c r="AF16" s="152">
        <f t="shared" si="5"/>
        <v>71.225830492568008</v>
      </c>
      <c r="AG16" s="36"/>
      <c r="AH16" s="36"/>
    </row>
    <row r="17" spans="1:34" ht="21">
      <c r="A17" s="24">
        <v>5</v>
      </c>
      <c r="B17" s="25">
        <v>1</v>
      </c>
      <c r="C17" s="26">
        <v>20</v>
      </c>
      <c r="D17" s="26">
        <v>1</v>
      </c>
      <c r="E17" s="27">
        <v>20</v>
      </c>
      <c r="F17" s="27">
        <v>12</v>
      </c>
      <c r="G17" s="27" t="s">
        <v>22</v>
      </c>
      <c r="H17" s="37">
        <v>10</v>
      </c>
      <c r="I17" s="38" t="s">
        <v>37</v>
      </c>
      <c r="J17" s="28" t="s">
        <v>38</v>
      </c>
      <c r="K17" s="29">
        <v>60</v>
      </c>
      <c r="L17" s="30">
        <v>360860000</v>
      </c>
      <c r="M17" s="30">
        <v>36</v>
      </c>
      <c r="N17" s="32">
        <v>245280000</v>
      </c>
      <c r="O17" s="32">
        <v>12</v>
      </c>
      <c r="P17" s="32">
        <v>24190000</v>
      </c>
      <c r="Q17" s="189">
        <v>3</v>
      </c>
      <c r="R17" s="190">
        <v>1900000</v>
      </c>
      <c r="S17" s="190">
        <v>3</v>
      </c>
      <c r="T17" s="190">
        <v>9229500</v>
      </c>
      <c r="U17" s="190">
        <v>3</v>
      </c>
      <c r="V17" s="190">
        <v>3087000</v>
      </c>
      <c r="W17" s="190">
        <v>3</v>
      </c>
      <c r="X17" s="190"/>
      <c r="Y17" s="34">
        <f t="shared" si="0"/>
        <v>6</v>
      </c>
      <c r="Z17" s="30">
        <v>23650000</v>
      </c>
      <c r="AA17" s="212">
        <f t="shared" si="1"/>
        <v>50</v>
      </c>
      <c r="AB17" s="145">
        <f t="shared" si="2"/>
        <v>97.767672591980158</v>
      </c>
      <c r="AC17" s="48">
        <f t="shared" si="3"/>
        <v>42</v>
      </c>
      <c r="AD17" s="48">
        <f t="shared" si="4"/>
        <v>268930000</v>
      </c>
      <c r="AE17" s="152">
        <f t="shared" si="5"/>
        <v>70</v>
      </c>
      <c r="AF17" s="152">
        <f t="shared" si="5"/>
        <v>74.524746439062241</v>
      </c>
      <c r="AG17" s="36"/>
      <c r="AH17" s="36"/>
    </row>
    <row r="18" spans="1:34" ht="46.5" customHeight="1">
      <c r="A18" s="24">
        <v>6</v>
      </c>
      <c r="B18" s="25">
        <v>1</v>
      </c>
      <c r="C18" s="26">
        <v>20</v>
      </c>
      <c r="D18" s="26">
        <v>1</v>
      </c>
      <c r="E18" s="27">
        <v>20</v>
      </c>
      <c r="F18" s="27">
        <v>12</v>
      </c>
      <c r="G18" s="27" t="s">
        <v>22</v>
      </c>
      <c r="H18" s="37">
        <v>11</v>
      </c>
      <c r="I18" s="28" t="s">
        <v>39</v>
      </c>
      <c r="J18" s="28" t="s">
        <v>40</v>
      </c>
      <c r="K18" s="29">
        <v>60</v>
      </c>
      <c r="L18" s="30">
        <v>389550000</v>
      </c>
      <c r="M18" s="30">
        <v>36</v>
      </c>
      <c r="N18" s="32">
        <v>215354000</v>
      </c>
      <c r="O18" s="32">
        <v>12</v>
      </c>
      <c r="P18" s="32">
        <v>23270000</v>
      </c>
      <c r="Q18" s="189">
        <v>3</v>
      </c>
      <c r="R18" s="190">
        <v>2045000</v>
      </c>
      <c r="S18" s="190">
        <v>3</v>
      </c>
      <c r="T18" s="190">
        <v>9660000</v>
      </c>
      <c r="U18" s="190">
        <v>3</v>
      </c>
      <c r="V18" s="190">
        <v>5250000</v>
      </c>
      <c r="W18" s="190">
        <v>3</v>
      </c>
      <c r="X18" s="190">
        <f t="shared" ref="X18:X25" si="6">Z18-R18-T18-V18</f>
        <v>5875000</v>
      </c>
      <c r="Y18" s="34">
        <f t="shared" si="0"/>
        <v>6</v>
      </c>
      <c r="Z18" s="30">
        <v>22830000</v>
      </c>
      <c r="AA18" s="212">
        <f t="shared" si="1"/>
        <v>50</v>
      </c>
      <c r="AB18" s="145">
        <f t="shared" si="2"/>
        <v>98.109153416415978</v>
      </c>
      <c r="AC18" s="48">
        <f t="shared" si="3"/>
        <v>42</v>
      </c>
      <c r="AD18" s="48">
        <f t="shared" si="4"/>
        <v>238184000</v>
      </c>
      <c r="AE18" s="152">
        <f t="shared" si="5"/>
        <v>70</v>
      </c>
      <c r="AF18" s="152">
        <f t="shared" si="5"/>
        <v>61.143370555769479</v>
      </c>
      <c r="AG18" s="36"/>
      <c r="AH18" s="36"/>
    </row>
    <row r="19" spans="1:34" ht="72.75" customHeight="1">
      <c r="A19" s="24">
        <v>7</v>
      </c>
      <c r="B19" s="25">
        <v>1</v>
      </c>
      <c r="C19" s="26">
        <v>20</v>
      </c>
      <c r="D19" s="26">
        <v>1</v>
      </c>
      <c r="E19" s="27">
        <v>20</v>
      </c>
      <c r="F19" s="27">
        <v>12</v>
      </c>
      <c r="G19" s="27" t="s">
        <v>22</v>
      </c>
      <c r="H19" s="37">
        <v>12</v>
      </c>
      <c r="I19" s="28" t="s">
        <v>41</v>
      </c>
      <c r="J19" s="28" t="s">
        <v>42</v>
      </c>
      <c r="K19" s="29">
        <v>60</v>
      </c>
      <c r="L19" s="30">
        <v>264106500</v>
      </c>
      <c r="M19" s="30">
        <v>36</v>
      </c>
      <c r="N19" s="32">
        <v>145800000</v>
      </c>
      <c r="O19" s="32">
        <v>12</v>
      </c>
      <c r="P19" s="32">
        <v>19176648</v>
      </c>
      <c r="Q19" s="189">
        <v>3</v>
      </c>
      <c r="R19" s="190">
        <v>1410000</v>
      </c>
      <c r="S19" s="190">
        <v>3</v>
      </c>
      <c r="T19" s="190">
        <v>6092000</v>
      </c>
      <c r="U19" s="190">
        <v>3</v>
      </c>
      <c r="V19" s="190">
        <v>4239000</v>
      </c>
      <c r="W19" s="190">
        <v>3</v>
      </c>
      <c r="X19" s="190">
        <f t="shared" si="6"/>
        <v>1139000</v>
      </c>
      <c r="Y19" s="34">
        <f t="shared" si="0"/>
        <v>6</v>
      </c>
      <c r="Z19" s="30">
        <v>12880000</v>
      </c>
      <c r="AA19" s="212">
        <f t="shared" si="1"/>
        <v>50</v>
      </c>
      <c r="AB19" s="145">
        <f t="shared" si="2"/>
        <v>67.16502279230447</v>
      </c>
      <c r="AC19" s="48">
        <f t="shared" si="3"/>
        <v>42</v>
      </c>
      <c r="AD19" s="48">
        <f t="shared" si="4"/>
        <v>158680000</v>
      </c>
      <c r="AE19" s="152">
        <f t="shared" si="5"/>
        <v>70</v>
      </c>
      <c r="AF19" s="152">
        <f t="shared" si="5"/>
        <v>60.081823052442864</v>
      </c>
      <c r="AG19" s="36"/>
      <c r="AH19" s="36"/>
    </row>
    <row r="20" spans="1:34" ht="47.25" customHeight="1">
      <c r="A20" s="24"/>
      <c r="B20" s="25">
        <v>1</v>
      </c>
      <c r="C20" s="26">
        <v>20</v>
      </c>
      <c r="D20" s="26">
        <v>1</v>
      </c>
      <c r="E20" s="27">
        <v>20</v>
      </c>
      <c r="F20" s="27">
        <v>12</v>
      </c>
      <c r="G20" s="27" t="s">
        <v>22</v>
      </c>
      <c r="H20" s="37">
        <v>14</v>
      </c>
      <c r="I20" s="28" t="s">
        <v>43</v>
      </c>
      <c r="J20" s="28" t="s">
        <v>44</v>
      </c>
      <c r="K20" s="29"/>
      <c r="L20" s="30"/>
      <c r="M20" s="29">
        <v>12</v>
      </c>
      <c r="N20" s="32">
        <v>15000000</v>
      </c>
      <c r="O20" s="32">
        <v>12</v>
      </c>
      <c r="P20" s="32">
        <v>9794200</v>
      </c>
      <c r="Q20" s="189">
        <v>3</v>
      </c>
      <c r="R20" s="190">
        <v>800000</v>
      </c>
      <c r="S20" s="190">
        <v>3</v>
      </c>
      <c r="T20" s="190">
        <v>5750000</v>
      </c>
      <c r="U20" s="190">
        <v>3</v>
      </c>
      <c r="V20" s="190">
        <v>1974200</v>
      </c>
      <c r="W20" s="190">
        <v>3</v>
      </c>
      <c r="X20" s="190">
        <f t="shared" si="6"/>
        <v>6050000</v>
      </c>
      <c r="Y20" s="34">
        <f t="shared" si="0"/>
        <v>6</v>
      </c>
      <c r="Z20" s="30">
        <v>14574200</v>
      </c>
      <c r="AA20" s="212">
        <f t="shared" si="1"/>
        <v>50</v>
      </c>
      <c r="AB20" s="145">
        <f t="shared" si="2"/>
        <v>148.80439443752425</v>
      </c>
      <c r="AC20" s="48">
        <f t="shared" si="3"/>
        <v>18</v>
      </c>
      <c r="AD20" s="48">
        <f t="shared" si="4"/>
        <v>29574200</v>
      </c>
      <c r="AE20" s="152">
        <v>0</v>
      </c>
      <c r="AF20" s="152">
        <v>0</v>
      </c>
      <c r="AG20" s="36"/>
      <c r="AH20" s="36"/>
    </row>
    <row r="21" spans="1:34" ht="74.25" customHeight="1">
      <c r="A21" s="24">
        <v>8</v>
      </c>
      <c r="B21" s="25">
        <v>1</v>
      </c>
      <c r="C21" s="26">
        <v>20</v>
      </c>
      <c r="D21" s="26">
        <v>1</v>
      </c>
      <c r="E21" s="27">
        <v>20</v>
      </c>
      <c r="F21" s="27">
        <v>12</v>
      </c>
      <c r="G21" s="27" t="s">
        <v>22</v>
      </c>
      <c r="H21" s="37">
        <v>15</v>
      </c>
      <c r="I21" s="28" t="s">
        <v>45</v>
      </c>
      <c r="J21" s="28" t="s">
        <v>46</v>
      </c>
      <c r="K21" s="29">
        <v>60</v>
      </c>
      <c r="L21" s="30">
        <v>192400000</v>
      </c>
      <c r="M21" s="30">
        <v>24</v>
      </c>
      <c r="N21" s="32">
        <v>99140000</v>
      </c>
      <c r="O21" s="32">
        <v>12</v>
      </c>
      <c r="P21" s="32">
        <v>49236000</v>
      </c>
      <c r="Q21" s="189">
        <v>3</v>
      </c>
      <c r="R21" s="190">
        <v>2816000</v>
      </c>
      <c r="S21" s="190">
        <v>3</v>
      </c>
      <c r="T21" s="190">
        <v>20250000</v>
      </c>
      <c r="U21" s="190">
        <v>3</v>
      </c>
      <c r="V21" s="190">
        <v>11754000</v>
      </c>
      <c r="W21" s="190">
        <v>3</v>
      </c>
      <c r="X21" s="190">
        <f t="shared" si="6"/>
        <v>13076000</v>
      </c>
      <c r="Y21" s="34">
        <f t="shared" si="0"/>
        <v>6</v>
      </c>
      <c r="Z21" s="30">
        <v>47896000</v>
      </c>
      <c r="AA21" s="212">
        <f t="shared" si="1"/>
        <v>50</v>
      </c>
      <c r="AB21" s="145">
        <f t="shared" si="2"/>
        <v>97.278414168494592</v>
      </c>
      <c r="AC21" s="48">
        <f t="shared" si="3"/>
        <v>30</v>
      </c>
      <c r="AD21" s="48">
        <f t="shared" si="4"/>
        <v>147036000</v>
      </c>
      <c r="AE21" s="152">
        <f t="shared" ref="AE21:AE33" si="7">AC21/K21*100</f>
        <v>50</v>
      </c>
      <c r="AF21" s="152">
        <f t="shared" ref="AF21:AF33" si="8">AD21/L21*100</f>
        <v>76.42203742203742</v>
      </c>
      <c r="AG21" s="36"/>
      <c r="AH21" s="36"/>
    </row>
    <row r="22" spans="1:34" ht="46.5" customHeight="1">
      <c r="A22" s="24">
        <v>9</v>
      </c>
      <c r="B22" s="25">
        <v>1</v>
      </c>
      <c r="C22" s="26">
        <v>20</v>
      </c>
      <c r="D22" s="26">
        <v>1</v>
      </c>
      <c r="E22" s="27">
        <v>20</v>
      </c>
      <c r="F22" s="27">
        <v>12</v>
      </c>
      <c r="G22" s="27" t="s">
        <v>22</v>
      </c>
      <c r="H22" s="37">
        <v>17</v>
      </c>
      <c r="I22" s="28" t="s">
        <v>47</v>
      </c>
      <c r="J22" s="28" t="s">
        <v>48</v>
      </c>
      <c r="K22" s="29">
        <v>60</v>
      </c>
      <c r="L22" s="30">
        <v>788620000</v>
      </c>
      <c r="M22" s="30">
        <v>34</v>
      </c>
      <c r="N22" s="32">
        <v>441404000</v>
      </c>
      <c r="O22" s="32">
        <v>12</v>
      </c>
      <c r="P22" s="32">
        <v>24220000</v>
      </c>
      <c r="Q22" s="189">
        <v>3</v>
      </c>
      <c r="R22" s="190">
        <v>2700000</v>
      </c>
      <c r="S22" s="190">
        <v>3</v>
      </c>
      <c r="T22" s="190">
        <v>7540000</v>
      </c>
      <c r="U22" s="190">
        <v>3</v>
      </c>
      <c r="V22" s="190">
        <v>5100000</v>
      </c>
      <c r="W22" s="190">
        <v>3</v>
      </c>
      <c r="X22" s="190">
        <f t="shared" si="6"/>
        <v>7460000</v>
      </c>
      <c r="Y22" s="34">
        <f t="shared" si="0"/>
        <v>6</v>
      </c>
      <c r="Z22" s="30">
        <v>22800000</v>
      </c>
      <c r="AA22" s="212">
        <f t="shared" si="1"/>
        <v>50</v>
      </c>
      <c r="AB22" s="145">
        <f t="shared" si="2"/>
        <v>94.137076796036339</v>
      </c>
      <c r="AC22" s="48">
        <f t="shared" si="3"/>
        <v>40</v>
      </c>
      <c r="AD22" s="48">
        <f t="shared" si="4"/>
        <v>464204000</v>
      </c>
      <c r="AE22" s="152">
        <f t="shared" si="7"/>
        <v>66.666666666666657</v>
      </c>
      <c r="AF22" s="152">
        <f t="shared" si="8"/>
        <v>58.862823666658215</v>
      </c>
      <c r="AG22" s="36"/>
      <c r="AH22" s="36"/>
    </row>
    <row r="23" spans="1:34" ht="54" customHeight="1">
      <c r="A23" s="24">
        <v>10</v>
      </c>
      <c r="B23" s="25">
        <v>1</v>
      </c>
      <c r="C23" s="26">
        <v>20</v>
      </c>
      <c r="D23" s="26">
        <v>1</v>
      </c>
      <c r="E23" s="27">
        <v>20</v>
      </c>
      <c r="F23" s="27">
        <v>12</v>
      </c>
      <c r="G23" s="27" t="s">
        <v>22</v>
      </c>
      <c r="H23" s="37">
        <v>18</v>
      </c>
      <c r="I23" s="28" t="s">
        <v>49</v>
      </c>
      <c r="J23" s="28" t="s">
        <v>50</v>
      </c>
      <c r="K23" s="29">
        <v>60</v>
      </c>
      <c r="L23" s="30">
        <v>295296400</v>
      </c>
      <c r="M23" s="30">
        <v>36</v>
      </c>
      <c r="N23" s="32">
        <v>237877000</v>
      </c>
      <c r="O23" s="32">
        <v>12</v>
      </c>
      <c r="P23" s="32">
        <v>140620402</v>
      </c>
      <c r="Q23" s="189">
        <v>3</v>
      </c>
      <c r="R23" s="169">
        <v>4649000</v>
      </c>
      <c r="S23" s="169">
        <v>3</v>
      </c>
      <c r="T23" s="169">
        <v>65100000</v>
      </c>
      <c r="U23" s="190">
        <v>3</v>
      </c>
      <c r="V23" s="190">
        <v>4000000</v>
      </c>
      <c r="W23" s="190">
        <v>3</v>
      </c>
      <c r="X23" s="190">
        <f t="shared" si="6"/>
        <v>181745000</v>
      </c>
      <c r="Y23" s="34">
        <f t="shared" si="0"/>
        <v>6</v>
      </c>
      <c r="Z23" s="30">
        <v>255494000</v>
      </c>
      <c r="AA23" s="212">
        <f t="shared" si="1"/>
        <v>50</v>
      </c>
      <c r="AB23" s="145">
        <f t="shared" si="2"/>
        <v>181.69056293837079</v>
      </c>
      <c r="AC23" s="48">
        <f t="shared" si="3"/>
        <v>42</v>
      </c>
      <c r="AD23" s="48">
        <f t="shared" si="4"/>
        <v>493371000</v>
      </c>
      <c r="AE23" s="152">
        <f t="shared" si="7"/>
        <v>70</v>
      </c>
      <c r="AF23" s="152">
        <f t="shared" si="8"/>
        <v>167.07653733672336</v>
      </c>
      <c r="AG23" s="36"/>
      <c r="AH23" s="36"/>
    </row>
    <row r="24" spans="1:34" ht="50.25" customHeight="1">
      <c r="A24" s="24">
        <v>12</v>
      </c>
      <c r="B24" s="25">
        <v>1</v>
      </c>
      <c r="C24" s="26">
        <v>20</v>
      </c>
      <c r="D24" s="26">
        <v>1</v>
      </c>
      <c r="E24" s="27">
        <v>20</v>
      </c>
      <c r="F24" s="27">
        <v>12</v>
      </c>
      <c r="G24" s="27" t="s">
        <v>22</v>
      </c>
      <c r="H24" s="37">
        <v>19</v>
      </c>
      <c r="I24" s="39" t="s">
        <v>53</v>
      </c>
      <c r="J24" s="28" t="s">
        <v>54</v>
      </c>
      <c r="K24" s="29">
        <v>60</v>
      </c>
      <c r="L24" s="30">
        <v>305139000</v>
      </c>
      <c r="M24" s="30">
        <v>24</v>
      </c>
      <c r="N24" s="32">
        <v>88740000</v>
      </c>
      <c r="O24" s="32">
        <v>12</v>
      </c>
      <c r="P24" s="32">
        <v>68500000</v>
      </c>
      <c r="Q24" s="189">
        <v>3</v>
      </c>
      <c r="R24" s="190">
        <v>2720000</v>
      </c>
      <c r="S24" s="190">
        <v>3</v>
      </c>
      <c r="T24" s="190">
        <v>14040000</v>
      </c>
      <c r="U24" s="190">
        <v>3</v>
      </c>
      <c r="V24" s="190">
        <v>3380000</v>
      </c>
      <c r="W24" s="190">
        <v>3</v>
      </c>
      <c r="X24" s="190">
        <f t="shared" si="6"/>
        <v>7150000</v>
      </c>
      <c r="Y24" s="34">
        <f t="shared" si="0"/>
        <v>6</v>
      </c>
      <c r="Z24" s="47">
        <v>27290000</v>
      </c>
      <c r="AA24" s="212">
        <f t="shared" si="1"/>
        <v>50</v>
      </c>
      <c r="AB24" s="145">
        <f t="shared" si="2"/>
        <v>39.839416058394164</v>
      </c>
      <c r="AC24" s="48">
        <f t="shared" si="3"/>
        <v>30</v>
      </c>
      <c r="AD24" s="48">
        <f t="shared" si="4"/>
        <v>116030000</v>
      </c>
      <c r="AE24" s="152">
        <f t="shared" si="7"/>
        <v>50</v>
      </c>
      <c r="AF24" s="152">
        <f t="shared" si="8"/>
        <v>38.025293390880876</v>
      </c>
      <c r="AG24" s="36"/>
      <c r="AH24" s="36"/>
    </row>
    <row r="25" spans="1:34" ht="51" customHeight="1">
      <c r="A25" s="24">
        <v>11</v>
      </c>
      <c r="B25" s="25">
        <v>1</v>
      </c>
      <c r="C25" s="26">
        <v>20</v>
      </c>
      <c r="D25" s="26">
        <v>1</v>
      </c>
      <c r="E25" s="27">
        <v>20</v>
      </c>
      <c r="F25" s="27">
        <v>12</v>
      </c>
      <c r="G25" s="27" t="s">
        <v>22</v>
      </c>
      <c r="H25" s="37">
        <v>20</v>
      </c>
      <c r="I25" s="28" t="s">
        <v>51</v>
      </c>
      <c r="J25" s="28" t="s">
        <v>52</v>
      </c>
      <c r="K25" s="29">
        <v>60</v>
      </c>
      <c r="L25" s="30">
        <v>293070000</v>
      </c>
      <c r="M25" s="30">
        <v>36</v>
      </c>
      <c r="N25" s="32">
        <v>188955600</v>
      </c>
      <c r="O25" s="32">
        <v>12</v>
      </c>
      <c r="P25" s="32">
        <v>34860000</v>
      </c>
      <c r="Q25" s="189">
        <v>3</v>
      </c>
      <c r="R25" s="190">
        <v>1100000</v>
      </c>
      <c r="S25" s="190">
        <v>3</v>
      </c>
      <c r="T25" s="190">
        <v>10440000</v>
      </c>
      <c r="U25" s="190">
        <v>3</v>
      </c>
      <c r="V25" s="190">
        <v>13380000</v>
      </c>
      <c r="W25" s="190">
        <v>3</v>
      </c>
      <c r="X25" s="190">
        <f t="shared" si="6"/>
        <v>8600000</v>
      </c>
      <c r="Y25" s="34">
        <f t="shared" si="0"/>
        <v>6</v>
      </c>
      <c r="Z25" s="30">
        <v>33520000</v>
      </c>
      <c r="AA25" s="212">
        <f t="shared" si="1"/>
        <v>50</v>
      </c>
      <c r="AB25" s="145">
        <f t="shared" si="2"/>
        <v>96.156052782558817</v>
      </c>
      <c r="AC25" s="48">
        <f t="shared" si="3"/>
        <v>42</v>
      </c>
      <c r="AD25" s="48">
        <f t="shared" si="4"/>
        <v>222475600</v>
      </c>
      <c r="AE25" s="152">
        <f t="shared" si="7"/>
        <v>70</v>
      </c>
      <c r="AF25" s="152">
        <f t="shared" si="8"/>
        <v>75.912102910567441</v>
      </c>
      <c r="AG25" s="36"/>
      <c r="AH25" s="36"/>
    </row>
    <row r="26" spans="1:34" ht="74.25" customHeight="1">
      <c r="A26" s="16" t="s">
        <v>12</v>
      </c>
      <c r="B26" s="17">
        <v>1</v>
      </c>
      <c r="C26" s="18">
        <v>20</v>
      </c>
      <c r="D26" s="18">
        <v>1</v>
      </c>
      <c r="E26" s="19">
        <v>20</v>
      </c>
      <c r="F26" s="19">
        <v>12</v>
      </c>
      <c r="G26" s="19" t="s">
        <v>28</v>
      </c>
      <c r="H26" s="18"/>
      <c r="I26" s="157" t="s">
        <v>57</v>
      </c>
      <c r="J26" s="20" t="s">
        <v>58</v>
      </c>
      <c r="K26" s="42">
        <f>SUM(K27:K33)</f>
        <v>522</v>
      </c>
      <c r="L26" s="18">
        <f t="shared" ref="L26:P26" si="9">SUM(L27:L33)</f>
        <v>8472969409</v>
      </c>
      <c r="M26" s="42">
        <f>SUM(M27,M28,M29,M30,M33)</f>
        <v>125</v>
      </c>
      <c r="N26" s="18">
        <f t="shared" si="9"/>
        <v>2301065500</v>
      </c>
      <c r="O26" s="42">
        <v>32</v>
      </c>
      <c r="P26" s="18">
        <f t="shared" si="9"/>
        <v>716922000</v>
      </c>
      <c r="Q26" s="42">
        <f>Q27+Q28+Q29+Q30+Q31+Q32+Q33</f>
        <v>6</v>
      </c>
      <c r="R26" s="188">
        <f>SUM(R28:R33)</f>
        <v>5000000</v>
      </c>
      <c r="S26" s="188">
        <f>S27+S28+S29+S30+S31+S32+S33</f>
        <v>12</v>
      </c>
      <c r="T26" s="219">
        <f>SUM(T27:T33)</f>
        <v>573057000</v>
      </c>
      <c r="U26" s="219">
        <v>6</v>
      </c>
      <c r="V26" s="219">
        <f>SUM(V27:V33)</f>
        <v>57660000</v>
      </c>
      <c r="W26" s="219"/>
      <c r="X26" s="219"/>
      <c r="Y26" s="21">
        <f t="shared" si="0"/>
        <v>18</v>
      </c>
      <c r="Z26" s="18">
        <f>SUM(Z27:Z33)</f>
        <v>650107000</v>
      </c>
      <c r="AA26" s="154">
        <f t="shared" si="1"/>
        <v>56.25</v>
      </c>
      <c r="AB26" s="155">
        <f t="shared" si="2"/>
        <v>90.68029715924466</v>
      </c>
      <c r="AC26" s="18">
        <f t="shared" si="3"/>
        <v>143</v>
      </c>
      <c r="AD26" s="18">
        <f t="shared" si="4"/>
        <v>2951172500</v>
      </c>
      <c r="AE26" s="151">
        <f t="shared" si="7"/>
        <v>27.39463601532567</v>
      </c>
      <c r="AF26" s="151">
        <f t="shared" si="8"/>
        <v>34.830439690544154</v>
      </c>
      <c r="AG26" s="23"/>
      <c r="AH26" s="23"/>
    </row>
    <row r="27" spans="1:34" ht="31.5">
      <c r="A27" s="24">
        <v>13</v>
      </c>
      <c r="B27" s="25">
        <v>1</v>
      </c>
      <c r="C27" s="26">
        <v>20</v>
      </c>
      <c r="D27" s="26">
        <v>1</v>
      </c>
      <c r="E27" s="27">
        <v>20</v>
      </c>
      <c r="F27" s="27">
        <v>12</v>
      </c>
      <c r="G27" s="27" t="s">
        <v>28</v>
      </c>
      <c r="H27" s="27" t="s">
        <v>59</v>
      </c>
      <c r="I27" s="43" t="s">
        <v>60</v>
      </c>
      <c r="J27" s="28" t="s">
        <v>61</v>
      </c>
      <c r="K27" s="44">
        <v>9</v>
      </c>
      <c r="L27" s="31">
        <v>1115094000</v>
      </c>
      <c r="M27" s="44">
        <v>4</v>
      </c>
      <c r="N27" s="44">
        <v>451282000</v>
      </c>
      <c r="O27" s="44">
        <v>2</v>
      </c>
      <c r="P27" s="44">
        <v>39370000</v>
      </c>
      <c r="Q27" s="191">
        <v>0</v>
      </c>
      <c r="R27" s="191">
        <v>0</v>
      </c>
      <c r="S27" s="191"/>
      <c r="T27" s="191">
        <v>0</v>
      </c>
      <c r="U27" s="191"/>
      <c r="V27" s="190">
        <v>36900000</v>
      </c>
      <c r="W27" s="211">
        <v>1</v>
      </c>
      <c r="X27" s="190">
        <f>Z27-R27-T27-V27</f>
        <v>220000</v>
      </c>
      <c r="Y27" s="34">
        <f t="shared" si="0"/>
        <v>0</v>
      </c>
      <c r="Z27" s="30">
        <v>37120000</v>
      </c>
      <c r="AA27" s="212">
        <f t="shared" si="1"/>
        <v>0</v>
      </c>
      <c r="AB27" s="156">
        <f t="shared" si="2"/>
        <v>94.284988569977131</v>
      </c>
      <c r="AC27" s="48">
        <f t="shared" si="3"/>
        <v>4</v>
      </c>
      <c r="AD27" s="48">
        <f t="shared" si="4"/>
        <v>488402000</v>
      </c>
      <c r="AE27" s="152">
        <f t="shared" si="7"/>
        <v>44.444444444444443</v>
      </c>
      <c r="AF27" s="152">
        <f t="shared" si="8"/>
        <v>43.799177468446601</v>
      </c>
      <c r="AG27" s="45"/>
      <c r="AH27" s="45"/>
    </row>
    <row r="28" spans="1:34" ht="48" customHeight="1">
      <c r="A28" s="24">
        <v>14</v>
      </c>
      <c r="B28" s="25">
        <v>1</v>
      </c>
      <c r="C28" s="26">
        <v>20</v>
      </c>
      <c r="D28" s="26">
        <v>1</v>
      </c>
      <c r="E28" s="27">
        <v>20</v>
      </c>
      <c r="F28" s="27">
        <v>12</v>
      </c>
      <c r="G28" s="27" t="s">
        <v>28</v>
      </c>
      <c r="H28" s="27" t="s">
        <v>62</v>
      </c>
      <c r="I28" s="43" t="s">
        <v>63</v>
      </c>
      <c r="J28" s="46" t="s">
        <v>64</v>
      </c>
      <c r="K28" s="47">
        <v>170</v>
      </c>
      <c r="L28" s="31">
        <v>969240000</v>
      </c>
      <c r="M28" s="34">
        <v>92</v>
      </c>
      <c r="N28" s="47">
        <v>246320000</v>
      </c>
      <c r="O28" s="47">
        <v>1</v>
      </c>
      <c r="P28" s="47">
        <v>103460000</v>
      </c>
      <c r="Q28" s="192">
        <v>0</v>
      </c>
      <c r="R28" s="191">
        <v>0</v>
      </c>
      <c r="S28" s="191">
        <v>1</v>
      </c>
      <c r="T28" s="191">
        <v>101820000</v>
      </c>
      <c r="U28" s="191"/>
      <c r="V28" s="190">
        <f>Z28-T28</f>
        <v>0</v>
      </c>
      <c r="W28" s="190"/>
      <c r="X28" s="190">
        <v>0</v>
      </c>
      <c r="Y28" s="34">
        <f t="shared" ref="Y28:Y33" si="10">Q28+S28+U28</f>
        <v>1</v>
      </c>
      <c r="Z28" s="30">
        <v>101820000</v>
      </c>
      <c r="AA28" s="212">
        <f t="shared" si="1"/>
        <v>100</v>
      </c>
      <c r="AB28" s="156">
        <f t="shared" si="2"/>
        <v>98.414846317417357</v>
      </c>
      <c r="AC28" s="48">
        <f t="shared" si="3"/>
        <v>93</v>
      </c>
      <c r="AD28" s="48">
        <f t="shared" si="4"/>
        <v>348140000</v>
      </c>
      <c r="AE28" s="152">
        <f t="shared" si="7"/>
        <v>54.705882352941181</v>
      </c>
      <c r="AF28" s="152">
        <f t="shared" si="8"/>
        <v>35.91886426478478</v>
      </c>
      <c r="AG28" s="49"/>
      <c r="AH28" s="50"/>
    </row>
    <row r="29" spans="1:34" ht="21">
      <c r="A29" s="24">
        <v>15</v>
      </c>
      <c r="B29" s="25">
        <v>1</v>
      </c>
      <c r="C29" s="26">
        <v>20</v>
      </c>
      <c r="D29" s="26">
        <v>1</v>
      </c>
      <c r="E29" s="27">
        <v>20</v>
      </c>
      <c r="F29" s="27">
        <v>12</v>
      </c>
      <c r="G29" s="27" t="s">
        <v>28</v>
      </c>
      <c r="H29" s="27" t="s">
        <v>65</v>
      </c>
      <c r="I29" s="43" t="s">
        <v>66</v>
      </c>
      <c r="J29" s="46" t="s">
        <v>67</v>
      </c>
      <c r="K29" s="47">
        <v>108</v>
      </c>
      <c r="L29" s="31">
        <v>1776360000</v>
      </c>
      <c r="M29" s="34">
        <v>13</v>
      </c>
      <c r="N29" s="47">
        <v>564155000</v>
      </c>
      <c r="O29" s="47">
        <v>2</v>
      </c>
      <c r="P29" s="47">
        <v>100260000</v>
      </c>
      <c r="Q29" s="192">
        <v>0</v>
      </c>
      <c r="R29" s="191">
        <v>0</v>
      </c>
      <c r="S29" s="191">
        <v>2</v>
      </c>
      <c r="T29" s="191">
        <v>98860000</v>
      </c>
      <c r="U29" s="191"/>
      <c r="V29" s="190">
        <f>Z29-T29-R29</f>
        <v>0</v>
      </c>
      <c r="W29" s="190"/>
      <c r="X29" s="190">
        <v>0</v>
      </c>
      <c r="Y29" s="34">
        <f t="shared" si="10"/>
        <v>2</v>
      </c>
      <c r="Z29" s="30">
        <f>R29+T29</f>
        <v>98860000</v>
      </c>
      <c r="AA29" s="212">
        <f t="shared" si="1"/>
        <v>100</v>
      </c>
      <c r="AB29" s="156">
        <f t="shared" si="2"/>
        <v>98.603630560542584</v>
      </c>
      <c r="AC29" s="48">
        <f t="shared" si="3"/>
        <v>15</v>
      </c>
      <c r="AD29" s="48">
        <f t="shared" si="4"/>
        <v>663015000</v>
      </c>
      <c r="AE29" s="152">
        <f t="shared" si="7"/>
        <v>13.888888888888889</v>
      </c>
      <c r="AF29" s="152">
        <f t="shared" si="8"/>
        <v>37.324359927041819</v>
      </c>
      <c r="AG29" s="49"/>
      <c r="AH29" s="50"/>
    </row>
    <row r="30" spans="1:34" ht="35.25" customHeight="1">
      <c r="A30" s="24">
        <v>16</v>
      </c>
      <c r="B30" s="25">
        <v>1</v>
      </c>
      <c r="C30" s="26">
        <v>20</v>
      </c>
      <c r="D30" s="26">
        <v>1</v>
      </c>
      <c r="E30" s="27">
        <v>20</v>
      </c>
      <c r="F30" s="27">
        <v>12</v>
      </c>
      <c r="G30" s="27" t="s">
        <v>28</v>
      </c>
      <c r="H30" s="26">
        <v>10</v>
      </c>
      <c r="I30" s="43" t="s">
        <v>68</v>
      </c>
      <c r="J30" s="28" t="s">
        <v>69</v>
      </c>
      <c r="K30" s="30">
        <v>99</v>
      </c>
      <c r="L30" s="31">
        <v>1155892409</v>
      </c>
      <c r="M30" s="34">
        <v>13</v>
      </c>
      <c r="N30" s="47">
        <v>347485500</v>
      </c>
      <c r="O30" s="47">
        <v>2</v>
      </c>
      <c r="P30" s="47">
        <v>39940000</v>
      </c>
      <c r="Q30" s="192">
        <v>0</v>
      </c>
      <c r="R30" s="191">
        <v>0</v>
      </c>
      <c r="S30" s="191">
        <v>2</v>
      </c>
      <c r="T30" s="191">
        <v>39040000</v>
      </c>
      <c r="U30" s="191"/>
      <c r="V30" s="190">
        <f>Z30-T30-R30</f>
        <v>0</v>
      </c>
      <c r="W30" s="190"/>
      <c r="X30" s="190">
        <v>0</v>
      </c>
      <c r="Y30" s="34">
        <f t="shared" si="10"/>
        <v>2</v>
      </c>
      <c r="Z30" s="30">
        <f>R30+T30</f>
        <v>39040000</v>
      </c>
      <c r="AA30" s="212">
        <f t="shared" si="1"/>
        <v>100</v>
      </c>
      <c r="AB30" s="156">
        <f t="shared" si="2"/>
        <v>97.746619929894834</v>
      </c>
      <c r="AC30" s="48">
        <f t="shared" si="3"/>
        <v>15</v>
      </c>
      <c r="AD30" s="48">
        <f t="shared" si="4"/>
        <v>386525500</v>
      </c>
      <c r="AE30" s="152">
        <f t="shared" si="7"/>
        <v>15.151515151515152</v>
      </c>
      <c r="AF30" s="152">
        <f t="shared" si="8"/>
        <v>33.439574219056922</v>
      </c>
      <c r="AG30" s="36"/>
      <c r="AH30" s="29"/>
    </row>
    <row r="31" spans="1:34" ht="60.75" customHeight="1">
      <c r="A31" s="24">
        <v>17</v>
      </c>
      <c r="B31" s="25">
        <v>1</v>
      </c>
      <c r="C31" s="26">
        <v>20</v>
      </c>
      <c r="D31" s="26">
        <v>1</v>
      </c>
      <c r="E31" s="27">
        <v>20</v>
      </c>
      <c r="F31" s="27">
        <v>12</v>
      </c>
      <c r="G31" s="27" t="s">
        <v>28</v>
      </c>
      <c r="H31" s="26">
        <v>22</v>
      </c>
      <c r="I31" s="28" t="s">
        <v>70</v>
      </c>
      <c r="J31" s="28" t="s">
        <v>71</v>
      </c>
      <c r="K31" s="30">
        <v>60</v>
      </c>
      <c r="L31" s="31">
        <v>652863000</v>
      </c>
      <c r="M31" s="29">
        <v>24</v>
      </c>
      <c r="N31" s="30">
        <v>113652000</v>
      </c>
      <c r="O31" s="30">
        <v>12</v>
      </c>
      <c r="P31" s="30">
        <v>65140000</v>
      </c>
      <c r="Q31" s="189">
        <v>3</v>
      </c>
      <c r="R31" s="190">
        <v>0</v>
      </c>
      <c r="S31" s="190">
        <v>3</v>
      </c>
      <c r="T31" s="190">
        <v>25628000</v>
      </c>
      <c r="U31" s="190">
        <v>3</v>
      </c>
      <c r="V31" s="190">
        <f>Z31-T31-R31</f>
        <v>10760000</v>
      </c>
      <c r="W31" s="190">
        <v>3</v>
      </c>
      <c r="X31" s="190">
        <f>Z31-R31-T31-V31</f>
        <v>0</v>
      </c>
      <c r="Y31" s="34">
        <f t="shared" si="10"/>
        <v>9</v>
      </c>
      <c r="Z31" s="30">
        <v>36388000</v>
      </c>
      <c r="AA31" s="212">
        <f t="shared" si="1"/>
        <v>75</v>
      </c>
      <c r="AB31" s="156">
        <f t="shared" si="2"/>
        <v>55.861221983420329</v>
      </c>
      <c r="AC31" s="48">
        <f t="shared" si="3"/>
        <v>33</v>
      </c>
      <c r="AD31" s="48">
        <f t="shared" si="4"/>
        <v>150040000</v>
      </c>
      <c r="AE31" s="152">
        <f t="shared" si="7"/>
        <v>55.000000000000007</v>
      </c>
      <c r="AF31" s="152">
        <f t="shared" si="8"/>
        <v>22.981850709873282</v>
      </c>
      <c r="AG31" s="36"/>
      <c r="AH31" s="36"/>
    </row>
    <row r="32" spans="1:34" ht="73.5" customHeight="1">
      <c r="A32" s="24">
        <v>18</v>
      </c>
      <c r="B32" s="25">
        <v>1</v>
      </c>
      <c r="C32" s="26">
        <v>20</v>
      </c>
      <c r="D32" s="26">
        <v>1</v>
      </c>
      <c r="E32" s="27">
        <v>20</v>
      </c>
      <c r="F32" s="27">
        <v>12</v>
      </c>
      <c r="G32" s="27" t="s">
        <v>28</v>
      </c>
      <c r="H32" s="26">
        <v>28</v>
      </c>
      <c r="I32" s="28" t="s">
        <v>72</v>
      </c>
      <c r="J32" s="28" t="s">
        <v>73</v>
      </c>
      <c r="K32" s="30">
        <v>60</v>
      </c>
      <c r="L32" s="31">
        <v>292990000</v>
      </c>
      <c r="M32" s="29">
        <v>36</v>
      </c>
      <c r="N32" s="30">
        <v>65360000</v>
      </c>
      <c r="O32" s="30">
        <v>12</v>
      </c>
      <c r="P32" s="30">
        <v>66492000</v>
      </c>
      <c r="Q32" s="189">
        <v>3</v>
      </c>
      <c r="R32" s="190">
        <v>5000000</v>
      </c>
      <c r="S32" s="190">
        <v>3</v>
      </c>
      <c r="T32" s="190">
        <v>5570000</v>
      </c>
      <c r="U32" s="190">
        <v>3</v>
      </c>
      <c r="V32" s="190">
        <v>10000000</v>
      </c>
      <c r="W32" s="211">
        <v>3</v>
      </c>
      <c r="X32" s="190">
        <f>Z32-R32-T32-V32</f>
        <v>14170000</v>
      </c>
      <c r="Y32" s="34">
        <f t="shared" si="10"/>
        <v>9</v>
      </c>
      <c r="Z32" s="30">
        <v>34740000</v>
      </c>
      <c r="AA32" s="212">
        <f t="shared" si="1"/>
        <v>75</v>
      </c>
      <c r="AB32" s="156">
        <f t="shared" si="2"/>
        <v>52.246886843530049</v>
      </c>
      <c r="AC32" s="48">
        <f t="shared" si="3"/>
        <v>45</v>
      </c>
      <c r="AD32" s="48">
        <f t="shared" si="4"/>
        <v>100100000</v>
      </c>
      <c r="AE32" s="152">
        <f t="shared" si="7"/>
        <v>75</v>
      </c>
      <c r="AF32" s="152">
        <f t="shared" si="8"/>
        <v>34.16498856616267</v>
      </c>
      <c r="AG32" s="36"/>
      <c r="AH32" s="36"/>
    </row>
    <row r="33" spans="1:34" ht="45.75" customHeight="1">
      <c r="A33" s="24">
        <v>19</v>
      </c>
      <c r="B33" s="25">
        <v>1</v>
      </c>
      <c r="C33" s="26">
        <v>20</v>
      </c>
      <c r="D33" s="26">
        <v>1</v>
      </c>
      <c r="E33" s="27">
        <v>20</v>
      </c>
      <c r="F33" s="27">
        <v>12</v>
      </c>
      <c r="G33" s="27" t="s">
        <v>28</v>
      </c>
      <c r="H33" s="26">
        <v>42</v>
      </c>
      <c r="I33" s="28" t="s">
        <v>74</v>
      </c>
      <c r="J33" s="28" t="s">
        <v>75</v>
      </c>
      <c r="K33" s="30">
        <v>16</v>
      </c>
      <c r="L33" s="47">
        <v>2510530000</v>
      </c>
      <c r="M33" s="29">
        <v>3</v>
      </c>
      <c r="N33" s="30">
        <v>512811000</v>
      </c>
      <c r="O33" s="30">
        <v>1</v>
      </c>
      <c r="P33" s="30">
        <v>302260000</v>
      </c>
      <c r="Q33" s="189">
        <v>0</v>
      </c>
      <c r="R33" s="191">
        <v>0</v>
      </c>
      <c r="S33" s="191">
        <v>1</v>
      </c>
      <c r="T33" s="191">
        <v>302139000</v>
      </c>
      <c r="U33" s="191"/>
      <c r="V33" s="190">
        <f>Z33-T33-R33</f>
        <v>0</v>
      </c>
      <c r="W33" s="190"/>
      <c r="X33" s="190">
        <f>Z33-R33-T33-V33</f>
        <v>0</v>
      </c>
      <c r="Y33" s="34">
        <f t="shared" si="10"/>
        <v>1</v>
      </c>
      <c r="Z33" s="30">
        <f>R33+T33</f>
        <v>302139000</v>
      </c>
      <c r="AA33" s="212">
        <f t="shared" si="1"/>
        <v>100</v>
      </c>
      <c r="AB33" s="156">
        <f t="shared" si="2"/>
        <v>99.959968239264214</v>
      </c>
      <c r="AC33" s="48">
        <f t="shared" si="3"/>
        <v>4</v>
      </c>
      <c r="AD33" s="48">
        <f t="shared" si="4"/>
        <v>814950000</v>
      </c>
      <c r="AE33" s="152">
        <f t="shared" si="7"/>
        <v>25</v>
      </c>
      <c r="AF33" s="152">
        <f t="shared" si="8"/>
        <v>32.461273117628551</v>
      </c>
      <c r="AG33" s="36"/>
      <c r="AH33" s="36"/>
    </row>
    <row r="34" spans="1:34" ht="85.5" customHeight="1">
      <c r="A34" s="16" t="s">
        <v>13</v>
      </c>
      <c r="B34" s="17">
        <v>1</v>
      </c>
      <c r="C34" s="18">
        <v>20</v>
      </c>
      <c r="D34" s="18">
        <v>1</v>
      </c>
      <c r="E34" s="19">
        <v>20</v>
      </c>
      <c r="F34" s="19">
        <v>12</v>
      </c>
      <c r="G34" s="51" t="s">
        <v>31</v>
      </c>
      <c r="H34" s="52"/>
      <c r="I34" s="158" t="s">
        <v>234</v>
      </c>
      <c r="J34" s="20" t="s">
        <v>235</v>
      </c>
      <c r="K34" s="21">
        <f t="shared" ref="K34:R34" si="11">SUM(K35:K35)</f>
        <v>2</v>
      </c>
      <c r="L34" s="18">
        <f t="shared" si="11"/>
        <v>165190000</v>
      </c>
      <c r="M34" s="21">
        <f t="shared" si="11"/>
        <v>0</v>
      </c>
      <c r="N34" s="18">
        <f t="shared" si="11"/>
        <v>0</v>
      </c>
      <c r="O34" s="21">
        <f t="shared" si="11"/>
        <v>1</v>
      </c>
      <c r="P34" s="18">
        <f t="shared" si="11"/>
        <v>42470000</v>
      </c>
      <c r="Q34" s="161">
        <f t="shared" si="11"/>
        <v>0</v>
      </c>
      <c r="R34" s="188">
        <f t="shared" si="11"/>
        <v>0</v>
      </c>
      <c r="S34" s="188">
        <f>S35</f>
        <v>1</v>
      </c>
      <c r="T34" s="219">
        <f>T35</f>
        <v>37270000</v>
      </c>
      <c r="U34" s="219"/>
      <c r="V34" s="219"/>
      <c r="W34" s="219"/>
      <c r="X34" s="219"/>
      <c r="Y34" s="21">
        <f>Q34+S34</f>
        <v>1</v>
      </c>
      <c r="Z34" s="18">
        <f>T34+R34</f>
        <v>37270000</v>
      </c>
      <c r="AA34" s="154">
        <f t="shared" si="1"/>
        <v>100</v>
      </c>
      <c r="AB34" s="144">
        <f t="shared" si="2"/>
        <v>87.756063103367083</v>
      </c>
      <c r="AC34" s="18">
        <f t="shared" si="3"/>
        <v>1</v>
      </c>
      <c r="AD34" s="18">
        <f t="shared" si="4"/>
        <v>37270000</v>
      </c>
      <c r="AE34" s="151">
        <v>0</v>
      </c>
      <c r="AF34" s="151">
        <v>0</v>
      </c>
      <c r="AG34" s="23"/>
      <c r="AH34" s="23"/>
    </row>
    <row r="35" spans="1:34" ht="53.25" customHeight="1">
      <c r="A35" s="24">
        <v>20</v>
      </c>
      <c r="B35" s="25">
        <v>1</v>
      </c>
      <c r="C35" s="26">
        <v>20</v>
      </c>
      <c r="D35" s="26">
        <v>1</v>
      </c>
      <c r="E35" s="27">
        <v>20</v>
      </c>
      <c r="F35" s="27">
        <v>12</v>
      </c>
      <c r="G35" s="53" t="s">
        <v>59</v>
      </c>
      <c r="H35" s="37" t="s">
        <v>22</v>
      </c>
      <c r="I35" s="28" t="s">
        <v>236</v>
      </c>
      <c r="J35" s="28" t="s">
        <v>237</v>
      </c>
      <c r="K35" s="29">
        <v>2</v>
      </c>
      <c r="L35" s="30">
        <f>122720000+P35</f>
        <v>165190000</v>
      </c>
      <c r="M35" s="30"/>
      <c r="N35" s="30"/>
      <c r="O35" s="147">
        <v>1</v>
      </c>
      <c r="P35" s="30">
        <v>42470000</v>
      </c>
      <c r="Q35" s="189">
        <v>0</v>
      </c>
      <c r="R35" s="169">
        <v>0</v>
      </c>
      <c r="S35" s="169">
        <v>1</v>
      </c>
      <c r="T35" s="169">
        <v>37270000</v>
      </c>
      <c r="U35" s="169"/>
      <c r="V35" s="190">
        <f>Z35-T35-R35</f>
        <v>0</v>
      </c>
      <c r="W35" s="190"/>
      <c r="X35" s="190">
        <v>0</v>
      </c>
      <c r="Y35" s="34">
        <f>Q35+S35</f>
        <v>1</v>
      </c>
      <c r="Z35" s="30">
        <f>R35+T35</f>
        <v>37270000</v>
      </c>
      <c r="AA35" s="212">
        <f t="shared" si="1"/>
        <v>100</v>
      </c>
      <c r="AB35" s="146">
        <f t="shared" si="2"/>
        <v>87.756063103367083</v>
      </c>
      <c r="AC35" s="48">
        <f t="shared" si="3"/>
        <v>1</v>
      </c>
      <c r="AD35" s="48">
        <f t="shared" si="4"/>
        <v>37270000</v>
      </c>
      <c r="AE35" s="152">
        <v>0</v>
      </c>
      <c r="AF35" s="152">
        <v>0</v>
      </c>
      <c r="AG35" s="30">
        <v>0</v>
      </c>
      <c r="AH35" s="30">
        <v>0</v>
      </c>
    </row>
    <row r="36" spans="1:34" ht="85.5" customHeight="1">
      <c r="A36" s="16" t="s">
        <v>13</v>
      </c>
      <c r="B36" s="17">
        <v>1</v>
      </c>
      <c r="C36" s="18">
        <v>20</v>
      </c>
      <c r="D36" s="18">
        <v>1</v>
      </c>
      <c r="E36" s="19">
        <v>20</v>
      </c>
      <c r="F36" s="19">
        <v>12</v>
      </c>
      <c r="G36" s="51" t="s">
        <v>31</v>
      </c>
      <c r="H36" s="52"/>
      <c r="I36" s="158" t="s">
        <v>76</v>
      </c>
      <c r="J36" s="20" t="s">
        <v>77</v>
      </c>
      <c r="K36" s="21">
        <f t="shared" ref="K36:V36" si="12">SUM(K37:K41)</f>
        <v>27</v>
      </c>
      <c r="L36" s="18">
        <f t="shared" si="12"/>
        <v>513843500</v>
      </c>
      <c r="M36" s="21">
        <f t="shared" si="12"/>
        <v>6</v>
      </c>
      <c r="N36" s="18">
        <f t="shared" si="12"/>
        <v>138412000</v>
      </c>
      <c r="O36" s="21">
        <f t="shared" si="12"/>
        <v>9</v>
      </c>
      <c r="P36" s="18">
        <f t="shared" si="12"/>
        <v>104015000</v>
      </c>
      <c r="Q36" s="161">
        <f t="shared" si="12"/>
        <v>1</v>
      </c>
      <c r="R36" s="188">
        <f t="shared" si="12"/>
        <v>27300000</v>
      </c>
      <c r="S36" s="188">
        <f t="shared" si="12"/>
        <v>3</v>
      </c>
      <c r="T36" s="219">
        <f t="shared" si="12"/>
        <v>14070000</v>
      </c>
      <c r="U36" s="219">
        <v>3</v>
      </c>
      <c r="V36" s="219">
        <f t="shared" si="12"/>
        <v>37605000</v>
      </c>
      <c r="W36" s="219"/>
      <c r="X36" s="219"/>
      <c r="Y36" s="21">
        <f>Q36+S36</f>
        <v>4</v>
      </c>
      <c r="Z36" s="18">
        <f>SUM(Z37:Z42)</f>
        <v>121935000</v>
      </c>
      <c r="AA36" s="154">
        <f t="shared" si="1"/>
        <v>44.444444444444443</v>
      </c>
      <c r="AB36" s="144">
        <f t="shared" si="2"/>
        <v>117.22828438206028</v>
      </c>
      <c r="AC36" s="18">
        <f t="shared" si="3"/>
        <v>10</v>
      </c>
      <c r="AD36" s="18">
        <f t="shared" si="4"/>
        <v>260347000</v>
      </c>
      <c r="AE36" s="151">
        <f t="shared" ref="AE36:AF41" si="13">AC36/K36*100</f>
        <v>37.037037037037038</v>
      </c>
      <c r="AF36" s="151">
        <f t="shared" si="13"/>
        <v>50.666594011600807</v>
      </c>
      <c r="AG36" s="23"/>
      <c r="AH36" s="23"/>
    </row>
    <row r="37" spans="1:34" ht="53.25" customHeight="1">
      <c r="A37" s="24">
        <v>20</v>
      </c>
      <c r="B37" s="25">
        <v>1</v>
      </c>
      <c r="C37" s="26">
        <v>20</v>
      </c>
      <c r="D37" s="26">
        <v>1</v>
      </c>
      <c r="E37" s="27">
        <v>20</v>
      </c>
      <c r="F37" s="27">
        <v>12</v>
      </c>
      <c r="G37" s="53" t="s">
        <v>31</v>
      </c>
      <c r="H37" s="37" t="s">
        <v>22</v>
      </c>
      <c r="I37" s="28" t="s">
        <v>225</v>
      </c>
      <c r="J37" s="28" t="s">
        <v>226</v>
      </c>
      <c r="K37" s="29">
        <v>15</v>
      </c>
      <c r="L37" s="30">
        <v>347092000</v>
      </c>
      <c r="M37" s="30">
        <v>3</v>
      </c>
      <c r="N37" s="30">
        <v>104330000</v>
      </c>
      <c r="O37" s="147">
        <v>5</v>
      </c>
      <c r="P37" s="30">
        <v>49980000</v>
      </c>
      <c r="Q37" s="189"/>
      <c r="R37" s="169">
        <v>7900000</v>
      </c>
      <c r="S37" s="169">
        <v>3</v>
      </c>
      <c r="T37" s="169">
        <v>14070000</v>
      </c>
      <c r="U37" s="169"/>
      <c r="V37" s="190">
        <v>5050000</v>
      </c>
      <c r="W37" s="245"/>
      <c r="X37" s="190"/>
      <c r="Y37" s="34">
        <f>Q37+S37+U37</f>
        <v>3</v>
      </c>
      <c r="Z37" s="30">
        <v>49980000</v>
      </c>
      <c r="AA37" s="212">
        <f t="shared" si="1"/>
        <v>60</v>
      </c>
      <c r="AB37" s="146">
        <f t="shared" si="2"/>
        <v>100</v>
      </c>
      <c r="AC37" s="48">
        <f t="shared" si="3"/>
        <v>6</v>
      </c>
      <c r="AD37" s="48">
        <f t="shared" si="4"/>
        <v>154310000</v>
      </c>
      <c r="AE37" s="152">
        <f t="shared" si="13"/>
        <v>40</v>
      </c>
      <c r="AF37" s="152">
        <f t="shared" si="13"/>
        <v>44.457953510884721</v>
      </c>
      <c r="AG37" s="30">
        <v>0</v>
      </c>
      <c r="AH37" s="30">
        <v>0</v>
      </c>
    </row>
    <row r="38" spans="1:34" ht="53.25" customHeight="1">
      <c r="A38" s="24">
        <v>21</v>
      </c>
      <c r="B38" s="25">
        <v>1</v>
      </c>
      <c r="C38" s="26">
        <v>20</v>
      </c>
      <c r="D38" s="26">
        <v>1</v>
      </c>
      <c r="E38" s="27">
        <v>20</v>
      </c>
      <c r="F38" s="27">
        <v>12</v>
      </c>
      <c r="G38" s="53" t="s">
        <v>31</v>
      </c>
      <c r="H38" s="37" t="s">
        <v>105</v>
      </c>
      <c r="I38" s="28" t="s">
        <v>227</v>
      </c>
      <c r="J38" s="28" t="s">
        <v>228</v>
      </c>
      <c r="K38" s="29">
        <v>2</v>
      </c>
      <c r="L38" s="30">
        <f>P38+11676500</f>
        <v>22291500</v>
      </c>
      <c r="M38" s="30"/>
      <c r="N38" s="30">
        <v>0</v>
      </c>
      <c r="O38" s="30">
        <v>1</v>
      </c>
      <c r="P38" s="30">
        <v>10615000</v>
      </c>
      <c r="Q38" s="189"/>
      <c r="R38" s="169">
        <v>0</v>
      </c>
      <c r="S38" s="169"/>
      <c r="T38" s="169"/>
      <c r="U38" s="169">
        <v>1</v>
      </c>
      <c r="V38" s="190">
        <v>10615000</v>
      </c>
      <c r="W38" s="245"/>
      <c r="X38" s="190"/>
      <c r="Y38" s="34">
        <f>Q38+S38+U38</f>
        <v>1</v>
      </c>
      <c r="Z38" s="30">
        <v>10615000</v>
      </c>
      <c r="AA38" s="212">
        <f t="shared" si="1"/>
        <v>100</v>
      </c>
      <c r="AB38" s="146">
        <f t="shared" si="2"/>
        <v>100</v>
      </c>
      <c r="AC38" s="48">
        <f t="shared" si="3"/>
        <v>1</v>
      </c>
      <c r="AD38" s="48">
        <f t="shared" si="4"/>
        <v>10615000</v>
      </c>
      <c r="AE38" s="152">
        <f t="shared" si="13"/>
        <v>50</v>
      </c>
      <c r="AF38" s="152">
        <f t="shared" si="13"/>
        <v>47.619047619047613</v>
      </c>
      <c r="AG38" s="30"/>
      <c r="AH38" s="30"/>
    </row>
    <row r="39" spans="1:34" ht="53.25" customHeight="1">
      <c r="A39" s="24">
        <v>22</v>
      </c>
      <c r="B39" s="25">
        <v>1</v>
      </c>
      <c r="C39" s="26">
        <v>20</v>
      </c>
      <c r="D39" s="26">
        <v>1</v>
      </c>
      <c r="E39" s="27">
        <v>20</v>
      </c>
      <c r="F39" s="27">
        <v>12</v>
      </c>
      <c r="G39" s="53" t="s">
        <v>31</v>
      </c>
      <c r="H39" s="37" t="s">
        <v>62</v>
      </c>
      <c r="I39" s="28" t="s">
        <v>229</v>
      </c>
      <c r="J39" s="28" t="s">
        <v>230</v>
      </c>
      <c r="K39" s="29">
        <v>5</v>
      </c>
      <c r="L39" s="30">
        <v>86275000</v>
      </c>
      <c r="M39" s="30">
        <v>3</v>
      </c>
      <c r="N39" s="30">
        <v>34082000</v>
      </c>
      <c r="O39" s="30">
        <v>1</v>
      </c>
      <c r="P39" s="30">
        <v>10000000</v>
      </c>
      <c r="Q39" s="189"/>
      <c r="R39" s="169"/>
      <c r="S39" s="169"/>
      <c r="T39" s="169"/>
      <c r="U39" s="169">
        <v>1</v>
      </c>
      <c r="V39" s="190">
        <v>10000000</v>
      </c>
      <c r="W39" s="245"/>
      <c r="X39" s="190"/>
      <c r="Y39" s="34">
        <f>Q39+S39+U39</f>
        <v>1</v>
      </c>
      <c r="Z39" s="30">
        <v>10000000</v>
      </c>
      <c r="AA39" s="212">
        <f t="shared" si="1"/>
        <v>100</v>
      </c>
      <c r="AB39" s="146">
        <f t="shared" si="2"/>
        <v>100</v>
      </c>
      <c r="AC39" s="48">
        <f t="shared" si="3"/>
        <v>4</v>
      </c>
      <c r="AD39" s="48">
        <f t="shared" si="4"/>
        <v>44082000</v>
      </c>
      <c r="AE39" s="152">
        <f t="shared" si="13"/>
        <v>80</v>
      </c>
      <c r="AF39" s="152">
        <f t="shared" si="13"/>
        <v>51.094755143436686</v>
      </c>
      <c r="AG39" s="30"/>
      <c r="AH39" s="30"/>
    </row>
    <row r="40" spans="1:34" ht="53.25" customHeight="1">
      <c r="A40" s="24">
        <v>23</v>
      </c>
      <c r="B40" s="25">
        <v>1</v>
      </c>
      <c r="C40" s="26">
        <v>20</v>
      </c>
      <c r="D40" s="26">
        <v>1</v>
      </c>
      <c r="E40" s="27">
        <v>20</v>
      </c>
      <c r="F40" s="27">
        <v>12</v>
      </c>
      <c r="G40" s="53" t="s">
        <v>31</v>
      </c>
      <c r="H40" s="37" t="s">
        <v>65</v>
      </c>
      <c r="I40" s="28" t="s">
        <v>231</v>
      </c>
      <c r="J40" s="28" t="s">
        <v>233</v>
      </c>
      <c r="K40" s="29">
        <v>3</v>
      </c>
      <c r="L40" s="30">
        <f>10003000+P40</f>
        <v>30003000</v>
      </c>
      <c r="M40" s="30"/>
      <c r="N40" s="30"/>
      <c r="O40" s="30">
        <v>1</v>
      </c>
      <c r="P40" s="30">
        <v>20000000</v>
      </c>
      <c r="Q40" s="189">
        <v>1</v>
      </c>
      <c r="R40" s="169">
        <v>19400000</v>
      </c>
      <c r="S40" s="169"/>
      <c r="T40" s="169"/>
      <c r="U40" s="169"/>
      <c r="V40" s="190"/>
      <c r="W40" s="245"/>
      <c r="X40" s="190"/>
      <c r="Y40" s="34">
        <f>Q40+S40+U40</f>
        <v>1</v>
      </c>
      <c r="Z40" s="30">
        <f>R40+T40</f>
        <v>19400000</v>
      </c>
      <c r="AA40" s="212">
        <f t="shared" si="1"/>
        <v>100</v>
      </c>
      <c r="AB40" s="146">
        <f t="shared" si="2"/>
        <v>97</v>
      </c>
      <c r="AC40" s="48">
        <f t="shared" si="3"/>
        <v>1</v>
      </c>
      <c r="AD40" s="48">
        <f t="shared" si="4"/>
        <v>19400000</v>
      </c>
      <c r="AE40" s="152">
        <f t="shared" si="13"/>
        <v>33.333333333333329</v>
      </c>
      <c r="AF40" s="152">
        <f t="shared" si="13"/>
        <v>64.660200646602007</v>
      </c>
      <c r="AG40" s="30"/>
      <c r="AH40" s="30"/>
    </row>
    <row r="41" spans="1:34" ht="53.25" customHeight="1">
      <c r="A41" s="24">
        <v>23</v>
      </c>
      <c r="B41" s="25">
        <v>1</v>
      </c>
      <c r="C41" s="26">
        <v>20</v>
      </c>
      <c r="D41" s="26">
        <v>1</v>
      </c>
      <c r="E41" s="27">
        <v>20</v>
      </c>
      <c r="F41" s="27">
        <v>12</v>
      </c>
      <c r="G41" s="53" t="s">
        <v>31</v>
      </c>
      <c r="H41" s="37">
        <v>10</v>
      </c>
      <c r="I41" s="28" t="s">
        <v>232</v>
      </c>
      <c r="J41" s="28" t="s">
        <v>255</v>
      </c>
      <c r="K41" s="29">
        <v>2</v>
      </c>
      <c r="L41" s="30">
        <f>P41+14762000</f>
        <v>28182000</v>
      </c>
      <c r="M41" s="30"/>
      <c r="N41" s="30"/>
      <c r="O41" s="30">
        <v>1</v>
      </c>
      <c r="P41" s="30">
        <v>13420000</v>
      </c>
      <c r="Q41" s="189"/>
      <c r="R41" s="169"/>
      <c r="S41" s="169"/>
      <c r="T41" s="169"/>
      <c r="U41" s="169">
        <v>1</v>
      </c>
      <c r="V41" s="190">
        <v>11940000</v>
      </c>
      <c r="W41" s="245"/>
      <c r="X41" s="190"/>
      <c r="Y41" s="34">
        <f>Q41+S41+U41</f>
        <v>1</v>
      </c>
      <c r="Z41" s="30">
        <v>11940000</v>
      </c>
      <c r="AA41" s="212">
        <f t="shared" si="1"/>
        <v>100</v>
      </c>
      <c r="AB41" s="146">
        <f t="shared" si="2"/>
        <v>88.971684053651273</v>
      </c>
      <c r="AC41" s="48">
        <f t="shared" si="3"/>
        <v>1</v>
      </c>
      <c r="AD41" s="48">
        <f t="shared" si="4"/>
        <v>11940000</v>
      </c>
      <c r="AE41" s="152">
        <f t="shared" si="13"/>
        <v>50</v>
      </c>
      <c r="AF41" s="152">
        <f t="shared" si="13"/>
        <v>42.367468596976792</v>
      </c>
      <c r="AG41" s="30"/>
      <c r="AH41" s="30"/>
    </row>
    <row r="42" spans="1:34" ht="53.25" customHeight="1">
      <c r="A42" s="24"/>
      <c r="B42" s="25"/>
      <c r="C42" s="26"/>
      <c r="D42" s="26"/>
      <c r="E42" s="27"/>
      <c r="F42" s="27"/>
      <c r="G42" s="53"/>
      <c r="H42" s="37">
        <v>11</v>
      </c>
      <c r="I42" s="28" t="s">
        <v>258</v>
      </c>
      <c r="J42" s="28" t="s">
        <v>259</v>
      </c>
      <c r="K42" s="29"/>
      <c r="L42" s="30">
        <v>0</v>
      </c>
      <c r="M42" s="30"/>
      <c r="N42" s="30">
        <v>0</v>
      </c>
      <c r="O42" s="30"/>
      <c r="P42" s="30">
        <v>0</v>
      </c>
      <c r="Q42" s="189"/>
      <c r="R42" s="169">
        <v>0</v>
      </c>
      <c r="S42" s="194"/>
      <c r="T42" s="194">
        <v>0</v>
      </c>
      <c r="U42" s="194"/>
      <c r="V42" s="246">
        <v>0</v>
      </c>
      <c r="W42" s="247">
        <v>1</v>
      </c>
      <c r="X42" s="246">
        <v>20000000</v>
      </c>
      <c r="Y42" s="34">
        <v>1</v>
      </c>
      <c r="Z42" s="30">
        <v>20000000</v>
      </c>
      <c r="AA42" s="212"/>
      <c r="AB42" s="146" t="e">
        <f t="shared" si="2"/>
        <v>#DIV/0!</v>
      </c>
      <c r="AC42" s="48"/>
      <c r="AD42" s="48"/>
      <c r="AE42" s="152"/>
      <c r="AF42" s="152"/>
      <c r="AG42" s="36"/>
      <c r="AH42" s="36"/>
    </row>
    <row r="43" spans="1:34" s="129" customFormat="1" ht="22">
      <c r="A43" s="60"/>
      <c r="B43" s="60">
        <v>6</v>
      </c>
      <c r="C43" s="56" t="s">
        <v>22</v>
      </c>
      <c r="D43" s="56" t="s">
        <v>22</v>
      </c>
      <c r="E43" s="60">
        <v>6</v>
      </c>
      <c r="F43" s="56" t="s">
        <v>22</v>
      </c>
      <c r="G43" s="56" t="s">
        <v>22</v>
      </c>
      <c r="H43" s="56" t="s">
        <v>62</v>
      </c>
      <c r="I43" s="159" t="s">
        <v>186</v>
      </c>
      <c r="J43" s="142" t="s">
        <v>187</v>
      </c>
      <c r="K43" s="60"/>
      <c r="L43" s="60"/>
      <c r="M43" s="60"/>
      <c r="N43" s="60"/>
      <c r="O43" s="60">
        <v>12</v>
      </c>
      <c r="P43" s="18">
        <f>SUM(P44:P53)</f>
        <v>610000000</v>
      </c>
      <c r="Q43" s="188">
        <v>3</v>
      </c>
      <c r="R43" s="188">
        <f>SUM(R44:R53)</f>
        <v>152948500</v>
      </c>
      <c r="S43" s="193">
        <v>3</v>
      </c>
      <c r="T43" s="218">
        <f>SUM(T44:T53)</f>
        <v>152248500</v>
      </c>
      <c r="U43" s="218">
        <v>3</v>
      </c>
      <c r="V43" s="218">
        <f>SUM(V44:V53)</f>
        <v>150310000</v>
      </c>
      <c r="W43" s="218"/>
      <c r="X43" s="218"/>
      <c r="Y43" s="21">
        <f>Q43+S43</f>
        <v>6</v>
      </c>
      <c r="Z43" s="188">
        <f>SUM(Z44:Z53)</f>
        <v>609830000</v>
      </c>
      <c r="AA43" s="154">
        <f t="shared" si="1"/>
        <v>50</v>
      </c>
      <c r="AB43" s="144">
        <f t="shared" si="2"/>
        <v>99.972131147540992</v>
      </c>
      <c r="AC43" s="18">
        <f t="shared" si="3"/>
        <v>6</v>
      </c>
      <c r="AD43" s="18">
        <f t="shared" si="4"/>
        <v>609830000</v>
      </c>
      <c r="AE43" s="151">
        <v>0</v>
      </c>
      <c r="AF43" s="60">
        <v>0</v>
      </c>
      <c r="AG43" s="61"/>
      <c r="AH43" s="61"/>
    </row>
    <row r="44" spans="1:34" ht="31.5">
      <c r="A44" s="30"/>
      <c r="B44" s="11"/>
      <c r="C44" s="37" t="s">
        <v>22</v>
      </c>
      <c r="D44" s="30">
        <v>6</v>
      </c>
      <c r="E44" s="37" t="s">
        <v>22</v>
      </c>
      <c r="F44" s="37" t="s">
        <v>22</v>
      </c>
      <c r="G44" s="37" t="s">
        <v>62</v>
      </c>
      <c r="H44" s="37" t="s">
        <v>188</v>
      </c>
      <c r="I44" s="143" t="s">
        <v>189</v>
      </c>
      <c r="J44" s="29" t="s">
        <v>209</v>
      </c>
      <c r="K44" s="30">
        <v>24</v>
      </c>
      <c r="L44" s="30">
        <f>101920000+P44</f>
        <v>162920000</v>
      </c>
      <c r="M44" s="30"/>
      <c r="N44" s="30"/>
      <c r="O44" s="30">
        <v>12</v>
      </c>
      <c r="P44" s="30">
        <v>61000000</v>
      </c>
      <c r="Q44" s="169">
        <v>3</v>
      </c>
      <c r="R44" s="169">
        <v>15437500</v>
      </c>
      <c r="S44" s="194">
        <v>3</v>
      </c>
      <c r="T44" s="194">
        <v>15187500</v>
      </c>
      <c r="U44" s="194">
        <v>3</v>
      </c>
      <c r="V44" s="190">
        <v>15061000</v>
      </c>
      <c r="W44" s="245">
        <v>3</v>
      </c>
      <c r="X44" s="190">
        <f>Z44-R44-T44-V44</f>
        <v>15297000</v>
      </c>
      <c r="Y44" s="34">
        <f>Q44+S44+U44+W44</f>
        <v>12</v>
      </c>
      <c r="Z44" s="30">
        <v>60983000</v>
      </c>
      <c r="AA44" s="212">
        <f t="shared" si="1"/>
        <v>100</v>
      </c>
      <c r="AB44" s="146">
        <f t="shared" si="2"/>
        <v>99.972131147540992</v>
      </c>
      <c r="AC44" s="48">
        <f t="shared" si="3"/>
        <v>12</v>
      </c>
      <c r="AD44" s="48">
        <f t="shared" si="4"/>
        <v>60983000</v>
      </c>
      <c r="AE44" s="152">
        <v>0</v>
      </c>
      <c r="AF44" s="152">
        <v>0</v>
      </c>
      <c r="AG44" s="36"/>
      <c r="AH44" s="36"/>
    </row>
    <row r="45" spans="1:34" ht="31.5">
      <c r="A45" s="30"/>
      <c r="B45" s="30"/>
      <c r="C45" s="37" t="s">
        <v>22</v>
      </c>
      <c r="D45" s="30">
        <v>6</v>
      </c>
      <c r="E45" s="37" t="s">
        <v>22</v>
      </c>
      <c r="F45" s="37" t="s">
        <v>22</v>
      </c>
      <c r="G45" s="37" t="s">
        <v>62</v>
      </c>
      <c r="H45" s="37" t="s">
        <v>199</v>
      </c>
      <c r="I45" s="143" t="s">
        <v>190</v>
      </c>
      <c r="J45" s="29" t="s">
        <v>210</v>
      </c>
      <c r="K45" s="30">
        <v>24</v>
      </c>
      <c r="L45" s="30">
        <f t="shared" ref="L45:L55" si="14">101920000+P45</f>
        <v>162920000</v>
      </c>
      <c r="M45" s="30"/>
      <c r="N45" s="30"/>
      <c r="O45" s="30">
        <v>12</v>
      </c>
      <c r="P45" s="30">
        <v>61000000</v>
      </c>
      <c r="Q45" s="169">
        <v>3</v>
      </c>
      <c r="R45" s="169">
        <v>15279000</v>
      </c>
      <c r="S45" s="194">
        <v>3</v>
      </c>
      <c r="T45" s="194">
        <v>15229000</v>
      </c>
      <c r="U45" s="194">
        <v>3</v>
      </c>
      <c r="V45" s="190">
        <v>15061000</v>
      </c>
      <c r="W45" s="245">
        <v>3</v>
      </c>
      <c r="X45" s="190">
        <f t="shared" ref="X45:X53" si="15">Z45-R45-T45-V45</f>
        <v>15414000</v>
      </c>
      <c r="Y45" s="34">
        <f t="shared" ref="Y45:Y53" si="16">Q45+S45+U45+W45</f>
        <v>12</v>
      </c>
      <c r="Z45" s="30">
        <v>60983000</v>
      </c>
      <c r="AA45" s="212">
        <f t="shared" si="1"/>
        <v>100</v>
      </c>
      <c r="AB45" s="146">
        <f t="shared" si="2"/>
        <v>99.972131147540992</v>
      </c>
      <c r="AC45" s="48">
        <f t="shared" si="3"/>
        <v>12</v>
      </c>
      <c r="AD45" s="48">
        <f t="shared" si="4"/>
        <v>60983000</v>
      </c>
      <c r="AE45" s="36">
        <v>0</v>
      </c>
      <c r="AF45" s="30">
        <v>0</v>
      </c>
      <c r="AG45" s="36"/>
      <c r="AH45" s="36"/>
    </row>
    <row r="46" spans="1:34" ht="31.5">
      <c r="A46" s="30"/>
      <c r="B46" s="30"/>
      <c r="C46" s="37" t="s">
        <v>22</v>
      </c>
      <c r="D46" s="30">
        <v>6</v>
      </c>
      <c r="E46" s="37" t="s">
        <v>22</v>
      </c>
      <c r="F46" s="37" t="s">
        <v>22</v>
      </c>
      <c r="G46" s="37" t="s">
        <v>62</v>
      </c>
      <c r="H46" s="37" t="s">
        <v>200</v>
      </c>
      <c r="I46" s="143" t="s">
        <v>191</v>
      </c>
      <c r="J46" s="29" t="s">
        <v>211</v>
      </c>
      <c r="K46" s="30">
        <v>24</v>
      </c>
      <c r="L46" s="30">
        <f t="shared" si="14"/>
        <v>162920000</v>
      </c>
      <c r="M46" s="30"/>
      <c r="N46" s="30"/>
      <c r="O46" s="30">
        <v>12</v>
      </c>
      <c r="P46" s="30">
        <v>61000000</v>
      </c>
      <c r="Q46" s="169">
        <v>3</v>
      </c>
      <c r="R46" s="169">
        <v>15279000</v>
      </c>
      <c r="S46" s="194">
        <v>3</v>
      </c>
      <c r="T46" s="194">
        <v>15229000</v>
      </c>
      <c r="U46" s="194">
        <v>3</v>
      </c>
      <c r="V46" s="190">
        <v>15061000</v>
      </c>
      <c r="W46" s="245">
        <v>3</v>
      </c>
      <c r="X46" s="190">
        <f t="shared" si="15"/>
        <v>15414000</v>
      </c>
      <c r="Y46" s="34">
        <f t="shared" si="16"/>
        <v>12</v>
      </c>
      <c r="Z46" s="30">
        <v>60983000</v>
      </c>
      <c r="AA46" s="212">
        <f t="shared" si="1"/>
        <v>100</v>
      </c>
      <c r="AB46" s="146">
        <f t="shared" si="2"/>
        <v>99.972131147540992</v>
      </c>
      <c r="AC46" s="48">
        <f t="shared" si="3"/>
        <v>12</v>
      </c>
      <c r="AD46" s="48">
        <f t="shared" si="4"/>
        <v>60983000</v>
      </c>
      <c r="AE46" s="36">
        <v>0</v>
      </c>
      <c r="AF46" s="30">
        <v>0</v>
      </c>
      <c r="AG46" s="36"/>
      <c r="AH46" s="36"/>
    </row>
    <row r="47" spans="1:34" ht="31.5">
      <c r="A47" s="30"/>
      <c r="B47" s="30"/>
      <c r="C47" s="37" t="s">
        <v>22</v>
      </c>
      <c r="D47" s="30">
        <v>6</v>
      </c>
      <c r="E47" s="37" t="s">
        <v>22</v>
      </c>
      <c r="F47" s="37" t="s">
        <v>22</v>
      </c>
      <c r="G47" s="37" t="s">
        <v>62</v>
      </c>
      <c r="H47" s="37" t="s">
        <v>201</v>
      </c>
      <c r="I47" s="143" t="s">
        <v>192</v>
      </c>
      <c r="J47" s="29" t="s">
        <v>212</v>
      </c>
      <c r="K47" s="30">
        <v>24</v>
      </c>
      <c r="L47" s="30">
        <f t="shared" si="14"/>
        <v>162920000</v>
      </c>
      <c r="M47" s="30"/>
      <c r="N47" s="30"/>
      <c r="O47" s="30">
        <v>12</v>
      </c>
      <c r="P47" s="30">
        <v>61000000</v>
      </c>
      <c r="Q47" s="169">
        <v>3</v>
      </c>
      <c r="R47" s="169">
        <v>15279000</v>
      </c>
      <c r="S47" s="194">
        <v>3</v>
      </c>
      <c r="T47" s="194">
        <v>15229000</v>
      </c>
      <c r="U47" s="194">
        <v>3</v>
      </c>
      <c r="V47" s="190">
        <v>15061000</v>
      </c>
      <c r="W47" s="245">
        <v>3</v>
      </c>
      <c r="X47" s="190">
        <f t="shared" si="15"/>
        <v>15414000</v>
      </c>
      <c r="Y47" s="34">
        <f t="shared" si="16"/>
        <v>12</v>
      </c>
      <c r="Z47" s="30">
        <v>60983000</v>
      </c>
      <c r="AA47" s="212">
        <f t="shared" si="1"/>
        <v>100</v>
      </c>
      <c r="AB47" s="146">
        <f t="shared" si="2"/>
        <v>99.972131147540992</v>
      </c>
      <c r="AC47" s="48">
        <f t="shared" si="3"/>
        <v>12</v>
      </c>
      <c r="AD47" s="48">
        <f t="shared" si="4"/>
        <v>60983000</v>
      </c>
      <c r="AE47" s="36">
        <v>0</v>
      </c>
      <c r="AF47" s="30">
        <v>0</v>
      </c>
      <c r="AG47" s="36"/>
      <c r="AH47" s="36"/>
    </row>
    <row r="48" spans="1:34" ht="31.5">
      <c r="A48" s="30"/>
      <c r="B48" s="30"/>
      <c r="C48" s="37" t="s">
        <v>22</v>
      </c>
      <c r="D48" s="30">
        <v>6</v>
      </c>
      <c r="E48" s="37" t="s">
        <v>22</v>
      </c>
      <c r="F48" s="37" t="s">
        <v>22</v>
      </c>
      <c r="G48" s="37" t="s">
        <v>62</v>
      </c>
      <c r="H48" s="37" t="s">
        <v>202</v>
      </c>
      <c r="I48" s="143" t="s">
        <v>193</v>
      </c>
      <c r="J48" s="29" t="s">
        <v>213</v>
      </c>
      <c r="K48" s="30">
        <v>24</v>
      </c>
      <c r="L48" s="30">
        <f t="shared" si="14"/>
        <v>162920000</v>
      </c>
      <c r="M48" s="30"/>
      <c r="N48" s="30"/>
      <c r="O48" s="30">
        <v>12</v>
      </c>
      <c r="P48" s="30">
        <v>61000000</v>
      </c>
      <c r="Q48" s="169">
        <v>3</v>
      </c>
      <c r="R48" s="169">
        <v>15279000</v>
      </c>
      <c r="S48" s="194">
        <v>3</v>
      </c>
      <c r="T48" s="194">
        <v>15229000</v>
      </c>
      <c r="U48" s="194">
        <v>3</v>
      </c>
      <c r="V48" s="190">
        <v>15061000</v>
      </c>
      <c r="W48" s="245">
        <v>3</v>
      </c>
      <c r="X48" s="190">
        <f t="shared" si="15"/>
        <v>15414000</v>
      </c>
      <c r="Y48" s="34">
        <f t="shared" si="16"/>
        <v>12</v>
      </c>
      <c r="Z48" s="30">
        <v>60983000</v>
      </c>
      <c r="AA48" s="212">
        <f t="shared" si="1"/>
        <v>100</v>
      </c>
      <c r="AB48" s="146">
        <f t="shared" si="2"/>
        <v>99.972131147540992</v>
      </c>
      <c r="AC48" s="48">
        <f t="shared" si="3"/>
        <v>12</v>
      </c>
      <c r="AD48" s="48">
        <f t="shared" si="4"/>
        <v>60983000</v>
      </c>
      <c r="AE48" s="36">
        <v>0</v>
      </c>
      <c r="AF48" s="30">
        <v>0</v>
      </c>
      <c r="AG48" s="36"/>
      <c r="AH48" s="36"/>
    </row>
    <row r="49" spans="1:34" ht="31.5">
      <c r="A49" s="30"/>
      <c r="B49" s="30"/>
      <c r="C49" s="37" t="s">
        <v>22</v>
      </c>
      <c r="D49" s="30">
        <v>6</v>
      </c>
      <c r="E49" s="37" t="s">
        <v>22</v>
      </c>
      <c r="F49" s="37" t="s">
        <v>22</v>
      </c>
      <c r="G49" s="37" t="s">
        <v>62</v>
      </c>
      <c r="H49" s="37" t="s">
        <v>203</v>
      </c>
      <c r="I49" s="143" t="s">
        <v>194</v>
      </c>
      <c r="J49" s="29" t="s">
        <v>214</v>
      </c>
      <c r="K49" s="30">
        <v>24</v>
      </c>
      <c r="L49" s="30">
        <f t="shared" si="14"/>
        <v>162920000</v>
      </c>
      <c r="M49" s="30"/>
      <c r="N49" s="30"/>
      <c r="O49" s="30">
        <v>12</v>
      </c>
      <c r="P49" s="30">
        <v>61000000</v>
      </c>
      <c r="Q49" s="169">
        <v>3</v>
      </c>
      <c r="R49" s="169">
        <v>15279000</v>
      </c>
      <c r="S49" s="194">
        <v>3</v>
      </c>
      <c r="T49" s="194">
        <v>15229000</v>
      </c>
      <c r="U49" s="194">
        <v>3</v>
      </c>
      <c r="V49" s="190">
        <v>15061000</v>
      </c>
      <c r="W49" s="245">
        <v>3</v>
      </c>
      <c r="X49" s="190">
        <f t="shared" si="15"/>
        <v>15414000</v>
      </c>
      <c r="Y49" s="34">
        <f t="shared" si="16"/>
        <v>12</v>
      </c>
      <c r="Z49" s="30">
        <v>60983000</v>
      </c>
      <c r="AA49" s="212">
        <f t="shared" si="1"/>
        <v>100</v>
      </c>
      <c r="AB49" s="146">
        <f t="shared" si="2"/>
        <v>99.972131147540992</v>
      </c>
      <c r="AC49" s="48">
        <f t="shared" si="3"/>
        <v>12</v>
      </c>
      <c r="AD49" s="48">
        <f t="shared" si="4"/>
        <v>60983000</v>
      </c>
      <c r="AE49" s="36">
        <v>0</v>
      </c>
      <c r="AF49" s="30">
        <v>0</v>
      </c>
      <c r="AG49" s="36"/>
      <c r="AH49" s="36"/>
    </row>
    <row r="50" spans="1:34" ht="31.5">
      <c r="A50" s="30"/>
      <c r="B50" s="30"/>
      <c r="C50" s="37" t="s">
        <v>22</v>
      </c>
      <c r="D50" s="30">
        <v>6</v>
      </c>
      <c r="E50" s="37" t="s">
        <v>22</v>
      </c>
      <c r="F50" s="37" t="s">
        <v>22</v>
      </c>
      <c r="G50" s="37" t="s">
        <v>62</v>
      </c>
      <c r="H50" s="37" t="s">
        <v>204</v>
      </c>
      <c r="I50" s="143" t="s">
        <v>195</v>
      </c>
      <c r="J50" s="29" t="s">
        <v>215</v>
      </c>
      <c r="K50" s="30">
        <v>24</v>
      </c>
      <c r="L50" s="30">
        <f t="shared" si="14"/>
        <v>162920000</v>
      </c>
      <c r="M50" s="30"/>
      <c r="N50" s="30"/>
      <c r="O50" s="30">
        <v>12</v>
      </c>
      <c r="P50" s="30">
        <v>61000000</v>
      </c>
      <c r="Q50" s="169">
        <v>3</v>
      </c>
      <c r="R50" s="169">
        <v>15279000</v>
      </c>
      <c r="S50" s="194">
        <v>3</v>
      </c>
      <c r="T50" s="194">
        <v>15229000</v>
      </c>
      <c r="U50" s="194">
        <v>3</v>
      </c>
      <c r="V50" s="190">
        <v>15061000</v>
      </c>
      <c r="W50" s="245">
        <v>3</v>
      </c>
      <c r="X50" s="190">
        <f t="shared" si="15"/>
        <v>15414000</v>
      </c>
      <c r="Y50" s="34">
        <f t="shared" si="16"/>
        <v>12</v>
      </c>
      <c r="Z50" s="30">
        <v>60983000</v>
      </c>
      <c r="AA50" s="212">
        <f t="shared" si="1"/>
        <v>100</v>
      </c>
      <c r="AB50" s="146">
        <f t="shared" si="2"/>
        <v>99.972131147540992</v>
      </c>
      <c r="AC50" s="48">
        <f t="shared" si="3"/>
        <v>12</v>
      </c>
      <c r="AD50" s="48">
        <f t="shared" si="4"/>
        <v>60983000</v>
      </c>
      <c r="AE50" s="36">
        <v>0</v>
      </c>
      <c r="AF50" s="30">
        <v>0</v>
      </c>
      <c r="AG50" s="36"/>
      <c r="AH50" s="36"/>
    </row>
    <row r="51" spans="1:34" ht="21">
      <c r="A51" s="30"/>
      <c r="B51" s="30"/>
      <c r="C51" s="37" t="s">
        <v>22</v>
      </c>
      <c r="D51" s="30">
        <v>6</v>
      </c>
      <c r="E51" s="37" t="s">
        <v>22</v>
      </c>
      <c r="F51" s="37" t="s">
        <v>22</v>
      </c>
      <c r="G51" s="37" t="s">
        <v>62</v>
      </c>
      <c r="H51" s="37" t="s">
        <v>205</v>
      </c>
      <c r="I51" s="143" t="s">
        <v>196</v>
      </c>
      <c r="J51" s="29" t="s">
        <v>208</v>
      </c>
      <c r="K51" s="30">
        <v>24</v>
      </c>
      <c r="L51" s="30">
        <f t="shared" si="14"/>
        <v>162920000</v>
      </c>
      <c r="M51" s="30"/>
      <c r="N51" s="30"/>
      <c r="O51" s="30">
        <v>12</v>
      </c>
      <c r="P51" s="30">
        <v>61000000</v>
      </c>
      <c r="Q51" s="169">
        <v>3</v>
      </c>
      <c r="R51" s="169">
        <v>15279000</v>
      </c>
      <c r="S51" s="194">
        <v>3</v>
      </c>
      <c r="T51" s="194">
        <v>15229000</v>
      </c>
      <c r="U51" s="194">
        <v>3</v>
      </c>
      <c r="V51" s="190">
        <v>14761000</v>
      </c>
      <c r="W51" s="245">
        <v>3</v>
      </c>
      <c r="X51" s="190">
        <f t="shared" si="15"/>
        <v>15714000</v>
      </c>
      <c r="Y51" s="34">
        <f t="shared" si="16"/>
        <v>12</v>
      </c>
      <c r="Z51" s="30">
        <v>60983000</v>
      </c>
      <c r="AA51" s="212">
        <f t="shared" si="1"/>
        <v>100</v>
      </c>
      <c r="AB51" s="146">
        <f t="shared" si="2"/>
        <v>99.972131147540992</v>
      </c>
      <c r="AC51" s="48">
        <f t="shared" si="3"/>
        <v>12</v>
      </c>
      <c r="AD51" s="48">
        <f t="shared" si="4"/>
        <v>60983000</v>
      </c>
      <c r="AE51" s="36">
        <v>0</v>
      </c>
      <c r="AF51" s="30">
        <v>0</v>
      </c>
      <c r="AG51" s="36"/>
      <c r="AH51" s="36"/>
    </row>
    <row r="52" spans="1:34" ht="31.5">
      <c r="A52" s="30"/>
      <c r="B52" s="30"/>
      <c r="C52" s="37" t="s">
        <v>22</v>
      </c>
      <c r="D52" s="30">
        <v>6</v>
      </c>
      <c r="E52" s="37" t="s">
        <v>22</v>
      </c>
      <c r="F52" s="37" t="s">
        <v>22</v>
      </c>
      <c r="G52" s="37" t="s">
        <v>62</v>
      </c>
      <c r="H52" s="37" t="s">
        <v>206</v>
      </c>
      <c r="I52" s="143" t="s">
        <v>197</v>
      </c>
      <c r="J52" s="29" t="s">
        <v>216</v>
      </c>
      <c r="K52" s="30">
        <v>24</v>
      </c>
      <c r="L52" s="30">
        <f t="shared" si="14"/>
        <v>162920000</v>
      </c>
      <c r="M52" s="30"/>
      <c r="N52" s="30"/>
      <c r="O52" s="30">
        <v>12</v>
      </c>
      <c r="P52" s="30">
        <v>61000000</v>
      </c>
      <c r="Q52" s="169">
        <v>3</v>
      </c>
      <c r="R52" s="169">
        <v>15279000</v>
      </c>
      <c r="S52" s="194">
        <v>3</v>
      </c>
      <c r="T52" s="194">
        <v>15229000</v>
      </c>
      <c r="U52" s="194">
        <v>3</v>
      </c>
      <c r="V52" s="190">
        <v>15061000</v>
      </c>
      <c r="W52" s="245">
        <v>3</v>
      </c>
      <c r="X52" s="190">
        <f t="shared" si="15"/>
        <v>15414000</v>
      </c>
      <c r="Y52" s="34">
        <f t="shared" si="16"/>
        <v>12</v>
      </c>
      <c r="Z52" s="30">
        <v>60983000</v>
      </c>
      <c r="AA52" s="212">
        <f t="shared" si="1"/>
        <v>100</v>
      </c>
      <c r="AB52" s="146">
        <f t="shared" si="2"/>
        <v>99.972131147540992</v>
      </c>
      <c r="AC52" s="48">
        <f t="shared" si="3"/>
        <v>12</v>
      </c>
      <c r="AD52" s="48">
        <f t="shared" si="4"/>
        <v>60983000</v>
      </c>
      <c r="AE52" s="36">
        <v>0</v>
      </c>
      <c r="AF52" s="30">
        <v>0</v>
      </c>
      <c r="AG52" s="36"/>
      <c r="AH52" s="36"/>
    </row>
    <row r="53" spans="1:34" ht="31.5">
      <c r="A53" s="30"/>
      <c r="B53" s="30"/>
      <c r="C53" s="37" t="s">
        <v>22</v>
      </c>
      <c r="D53" s="30">
        <v>6</v>
      </c>
      <c r="E53" s="37" t="s">
        <v>22</v>
      </c>
      <c r="F53" s="37" t="s">
        <v>22</v>
      </c>
      <c r="G53" s="37" t="s">
        <v>62</v>
      </c>
      <c r="H53" s="37" t="s">
        <v>207</v>
      </c>
      <c r="I53" s="143" t="s">
        <v>198</v>
      </c>
      <c r="J53" s="29" t="s">
        <v>217</v>
      </c>
      <c r="K53" s="30">
        <v>24</v>
      </c>
      <c r="L53" s="30">
        <f t="shared" si="14"/>
        <v>162920000</v>
      </c>
      <c r="M53" s="30"/>
      <c r="N53" s="30"/>
      <c r="O53" s="30">
        <v>12</v>
      </c>
      <c r="P53" s="30">
        <v>61000000</v>
      </c>
      <c r="Q53" s="169">
        <v>3</v>
      </c>
      <c r="R53" s="169">
        <v>15279000</v>
      </c>
      <c r="S53" s="194">
        <v>3</v>
      </c>
      <c r="T53" s="194">
        <v>15229000</v>
      </c>
      <c r="U53" s="194">
        <v>3</v>
      </c>
      <c r="V53" s="190">
        <v>15061000</v>
      </c>
      <c r="W53" s="245">
        <v>3</v>
      </c>
      <c r="X53" s="190">
        <f t="shared" si="15"/>
        <v>15414000</v>
      </c>
      <c r="Y53" s="34">
        <f t="shared" si="16"/>
        <v>12</v>
      </c>
      <c r="Z53" s="30">
        <v>60983000</v>
      </c>
      <c r="AA53" s="212">
        <f t="shared" si="1"/>
        <v>100</v>
      </c>
      <c r="AB53" s="146">
        <f t="shared" si="2"/>
        <v>99.972131147540992</v>
      </c>
      <c r="AC53" s="48">
        <f t="shared" si="3"/>
        <v>12</v>
      </c>
      <c r="AD53" s="48">
        <f t="shared" si="4"/>
        <v>60983000</v>
      </c>
      <c r="AE53" s="36">
        <v>0</v>
      </c>
      <c r="AF53" s="30">
        <v>0</v>
      </c>
      <c r="AG53" s="36"/>
      <c r="AH53" s="36"/>
    </row>
    <row r="54" spans="1:34" ht="54.75" hidden="1" customHeight="1">
      <c r="A54" s="16" t="s">
        <v>14</v>
      </c>
      <c r="B54" s="55">
        <v>1</v>
      </c>
      <c r="C54" s="18">
        <v>20</v>
      </c>
      <c r="D54" s="18">
        <v>1</v>
      </c>
      <c r="E54" s="19">
        <v>20</v>
      </c>
      <c r="F54" s="56">
        <v>12</v>
      </c>
      <c r="G54" s="56">
        <v>28</v>
      </c>
      <c r="H54" s="56"/>
      <c r="I54" s="57" t="s">
        <v>78</v>
      </c>
      <c r="J54" s="57" t="s">
        <v>79</v>
      </c>
      <c r="K54" s="21">
        <f>SUM(K55:K55)</f>
        <v>1</v>
      </c>
      <c r="L54" s="30" t="e">
        <f t="shared" si="14"/>
        <v>#VALUE!</v>
      </c>
      <c r="M54" s="21">
        <f>SUM(M55:M55)</f>
        <v>1</v>
      </c>
      <c r="N54" s="18">
        <f>SUM(N55:N55)</f>
        <v>11000000</v>
      </c>
      <c r="O54" s="18"/>
      <c r="P54" s="19" t="s">
        <v>143</v>
      </c>
      <c r="Q54" s="161">
        <f>SUM(Q55:Q55)</f>
        <v>0</v>
      </c>
      <c r="R54" s="188">
        <f>SUM(R55:R55)</f>
        <v>0</v>
      </c>
      <c r="S54" s="188"/>
      <c r="T54" s="188"/>
      <c r="U54" s="188"/>
      <c r="V54" s="188"/>
      <c r="W54" s="188"/>
      <c r="X54" s="188"/>
      <c r="Y54" s="18"/>
      <c r="Z54" s="18"/>
      <c r="AA54" s="154"/>
      <c r="AB54" s="18">
        <f>AB55</f>
        <v>0</v>
      </c>
      <c r="AC54" s="18">
        <v>0</v>
      </c>
      <c r="AD54" s="18">
        <v>0</v>
      </c>
      <c r="AE54" s="18">
        <v>0</v>
      </c>
      <c r="AF54" s="18" t="e">
        <f>AD54/L54*100</f>
        <v>#VALUE!</v>
      </c>
      <c r="AG54" s="23"/>
      <c r="AH54" s="23"/>
    </row>
    <row r="55" spans="1:34" ht="37.5" hidden="1" customHeight="1">
      <c r="A55" s="24">
        <v>25</v>
      </c>
      <c r="B55" s="58">
        <v>1</v>
      </c>
      <c r="C55" s="26">
        <v>20</v>
      </c>
      <c r="D55" s="26">
        <v>1</v>
      </c>
      <c r="E55" s="27">
        <v>20</v>
      </c>
      <c r="F55" s="59">
        <v>12</v>
      </c>
      <c r="G55" s="59">
        <v>28</v>
      </c>
      <c r="H55" s="59" t="s">
        <v>28</v>
      </c>
      <c r="I55" s="28" t="s">
        <v>80</v>
      </c>
      <c r="J55" s="28" t="s">
        <v>81</v>
      </c>
      <c r="K55" s="30">
        <v>1</v>
      </c>
      <c r="L55" s="30" t="e">
        <f t="shared" si="14"/>
        <v>#VALUE!</v>
      </c>
      <c r="M55" s="30">
        <v>1</v>
      </c>
      <c r="N55" s="30">
        <v>11000000</v>
      </c>
      <c r="O55" s="30"/>
      <c r="P55" s="37" t="s">
        <v>108</v>
      </c>
      <c r="Q55" s="169"/>
      <c r="R55" s="169">
        <v>0</v>
      </c>
      <c r="S55" s="169"/>
      <c r="T55" s="169"/>
      <c r="U55" s="169"/>
      <c r="V55" s="169"/>
      <c r="W55" s="169"/>
      <c r="X55" s="169"/>
      <c r="Y55" s="30"/>
      <c r="Z55" s="30"/>
      <c r="AA55" s="152"/>
      <c r="AB55" s="30">
        <f>Z55/N55*100</f>
        <v>0</v>
      </c>
      <c r="AC55" s="30">
        <v>0</v>
      </c>
      <c r="AD55" s="30">
        <v>0</v>
      </c>
      <c r="AE55" s="30">
        <v>0</v>
      </c>
      <c r="AF55" s="30">
        <v>0</v>
      </c>
      <c r="AG55" s="30">
        <v>0</v>
      </c>
      <c r="AH55" s="30">
        <v>0</v>
      </c>
    </row>
    <row r="56" spans="1:34" s="129" customFormat="1" ht="54" customHeight="1">
      <c r="A56" s="119" t="s">
        <v>116</v>
      </c>
      <c r="B56" s="125">
        <v>2</v>
      </c>
      <c r="C56" s="126" t="s">
        <v>59</v>
      </c>
      <c r="D56" s="125">
        <v>7</v>
      </c>
      <c r="E56" s="126" t="s">
        <v>22</v>
      </c>
      <c r="F56" s="126" t="s">
        <v>31</v>
      </c>
      <c r="G56" s="125">
        <v>15</v>
      </c>
      <c r="H56" s="127"/>
      <c r="I56" s="220" t="s">
        <v>241</v>
      </c>
      <c r="J56" s="122" t="s">
        <v>242</v>
      </c>
      <c r="K56" s="60"/>
      <c r="L56" s="60"/>
      <c r="M56" s="60"/>
      <c r="N56" s="60"/>
      <c r="O56" s="60">
        <f>O57</f>
        <v>1</v>
      </c>
      <c r="P56" s="60">
        <f>P57</f>
        <v>99900000</v>
      </c>
      <c r="Q56" s="170">
        <v>0</v>
      </c>
      <c r="R56" s="170">
        <f>R57</f>
        <v>0</v>
      </c>
      <c r="S56" s="170">
        <f>S57</f>
        <v>1</v>
      </c>
      <c r="T56" s="217">
        <f>T57</f>
        <v>99320000</v>
      </c>
      <c r="U56" s="217"/>
      <c r="V56" s="217"/>
      <c r="W56" s="217"/>
      <c r="X56" s="217"/>
      <c r="Y56" s="21">
        <f t="shared" ref="Y56:Y66" si="17">Q56+S56</f>
        <v>1</v>
      </c>
      <c r="Z56" s="18">
        <f>T56+R56</f>
        <v>99320000</v>
      </c>
      <c r="AA56" s="154">
        <f>Y56/O56*100</f>
        <v>100</v>
      </c>
      <c r="AB56" s="144">
        <f>Z56/P56*100</f>
        <v>99.419419419419413</v>
      </c>
      <c r="AC56" s="18">
        <f t="shared" ref="AC56:AC66" si="18">M56+Y56</f>
        <v>1</v>
      </c>
      <c r="AD56" s="18">
        <f t="shared" ref="AD56:AD66" si="19">N56+Z56</f>
        <v>99320000</v>
      </c>
      <c r="AE56" s="61">
        <v>0</v>
      </c>
      <c r="AF56" s="60">
        <v>0</v>
      </c>
      <c r="AG56" s="60"/>
      <c r="AH56" s="83"/>
    </row>
    <row r="57" spans="1:34" ht="63.75" customHeight="1">
      <c r="A57" s="255">
        <v>33</v>
      </c>
      <c r="B57" s="256">
        <v>2</v>
      </c>
      <c r="C57" s="257" t="s">
        <v>59</v>
      </c>
      <c r="D57" s="256">
        <v>7</v>
      </c>
      <c r="E57" s="257" t="s">
        <v>22</v>
      </c>
      <c r="F57" s="257" t="s">
        <v>31</v>
      </c>
      <c r="G57" s="256">
        <v>15</v>
      </c>
      <c r="H57" s="116">
        <v>10</v>
      </c>
      <c r="I57" s="118" t="s">
        <v>243</v>
      </c>
      <c r="J57" s="117" t="s">
        <v>244</v>
      </c>
      <c r="K57" s="29"/>
      <c r="L57" s="30"/>
      <c r="M57" s="30"/>
      <c r="N57" s="30"/>
      <c r="O57" s="30">
        <v>1</v>
      </c>
      <c r="P57" s="30">
        <v>99900000</v>
      </c>
      <c r="Q57" s="189"/>
      <c r="R57" s="169"/>
      <c r="S57" s="169">
        <v>1</v>
      </c>
      <c r="T57" s="169">
        <v>99320000</v>
      </c>
      <c r="U57" s="169"/>
      <c r="V57" s="190">
        <f>Z57-T57-R57</f>
        <v>0</v>
      </c>
      <c r="W57" s="190"/>
      <c r="X57" s="190">
        <v>0</v>
      </c>
      <c r="Y57" s="34">
        <f t="shared" si="17"/>
        <v>1</v>
      </c>
      <c r="Z57" s="30">
        <f>R57+T57</f>
        <v>99320000</v>
      </c>
      <c r="AA57" s="212">
        <f>Y57/O57*100</f>
        <v>100</v>
      </c>
      <c r="AB57" s="150">
        <f>Z57/P57*100</f>
        <v>99.419419419419413</v>
      </c>
      <c r="AC57" s="48">
        <f t="shared" si="18"/>
        <v>1</v>
      </c>
      <c r="AD57" s="48">
        <f t="shared" si="19"/>
        <v>99320000</v>
      </c>
      <c r="AE57" s="152">
        <v>0</v>
      </c>
      <c r="AF57" s="152">
        <v>0</v>
      </c>
      <c r="AG57" s="72"/>
      <c r="AH57" s="64"/>
    </row>
    <row r="58" spans="1:34" s="129" customFormat="1" ht="63.75" customHeight="1">
      <c r="A58" s="138"/>
      <c r="B58" s="120">
        <v>1</v>
      </c>
      <c r="C58" s="121" t="s">
        <v>105</v>
      </c>
      <c r="D58" s="120">
        <v>7</v>
      </c>
      <c r="E58" s="121" t="s">
        <v>22</v>
      </c>
      <c r="F58" s="121" t="s">
        <v>31</v>
      </c>
      <c r="G58" s="120">
        <v>16</v>
      </c>
      <c r="H58" s="265"/>
      <c r="I58" s="266" t="s">
        <v>285</v>
      </c>
      <c r="J58" s="267" t="s">
        <v>287</v>
      </c>
      <c r="K58" s="57"/>
      <c r="L58" s="60"/>
      <c r="M58" s="60"/>
      <c r="N58" s="60"/>
      <c r="O58" s="60"/>
      <c r="P58" s="60"/>
      <c r="Q58" s="160"/>
      <c r="R58" s="170"/>
      <c r="S58" s="170"/>
      <c r="T58" s="170"/>
      <c r="U58" s="170"/>
      <c r="V58" s="268"/>
      <c r="W58" s="268">
        <v>1</v>
      </c>
      <c r="X58" s="18">
        <v>49830000</v>
      </c>
      <c r="Y58" s="21">
        <v>1</v>
      </c>
      <c r="Z58" s="18">
        <v>49830000</v>
      </c>
      <c r="AA58" s="214"/>
      <c r="AB58" s="269"/>
      <c r="AC58" s="60"/>
      <c r="AD58" s="60"/>
      <c r="AE58" s="270"/>
      <c r="AF58" s="271"/>
      <c r="AG58" s="128"/>
      <c r="AH58" s="272"/>
    </row>
    <row r="59" spans="1:34" ht="63.75" customHeight="1">
      <c r="A59" s="261"/>
      <c r="B59" s="262">
        <v>1</v>
      </c>
      <c r="C59" s="263" t="s">
        <v>105</v>
      </c>
      <c r="D59" s="263">
        <v>7</v>
      </c>
      <c r="E59" s="263" t="s">
        <v>22</v>
      </c>
      <c r="F59" s="263" t="s">
        <v>31</v>
      </c>
      <c r="G59" s="263">
        <v>16</v>
      </c>
      <c r="H59" s="264" t="s">
        <v>105</v>
      </c>
      <c r="I59" s="254" t="s">
        <v>286</v>
      </c>
      <c r="J59" s="117" t="s">
        <v>288</v>
      </c>
      <c r="K59" s="29"/>
      <c r="L59" s="30">
        <v>0</v>
      </c>
      <c r="M59" s="30"/>
      <c r="N59" s="30">
        <v>0</v>
      </c>
      <c r="O59" s="30"/>
      <c r="P59" s="30">
        <v>0</v>
      </c>
      <c r="Q59" s="189"/>
      <c r="R59" s="169">
        <v>0</v>
      </c>
      <c r="S59" s="169"/>
      <c r="T59" s="169">
        <v>0</v>
      </c>
      <c r="U59" s="169"/>
      <c r="V59" s="190">
        <v>0</v>
      </c>
      <c r="W59" s="190">
        <v>1</v>
      </c>
      <c r="X59" s="47">
        <v>49830000</v>
      </c>
      <c r="Y59" s="34">
        <v>1</v>
      </c>
      <c r="Z59" s="30">
        <v>49830000</v>
      </c>
      <c r="AA59" s="212"/>
      <c r="AB59" s="150"/>
      <c r="AC59" s="48"/>
      <c r="AD59" s="48"/>
      <c r="AE59" s="253"/>
      <c r="AF59" s="152"/>
      <c r="AG59" s="72"/>
      <c r="AH59" s="64"/>
    </row>
    <row r="60" spans="1:34" s="129" customFormat="1" ht="83.25" customHeight="1">
      <c r="A60" s="132" t="s">
        <v>126</v>
      </c>
      <c r="B60" s="258">
        <v>1</v>
      </c>
      <c r="C60" s="259" t="s">
        <v>59</v>
      </c>
      <c r="D60" s="260">
        <v>1</v>
      </c>
      <c r="E60" s="260">
        <v>1</v>
      </c>
      <c r="F60" s="260">
        <v>6</v>
      </c>
      <c r="G60" s="260">
        <v>20</v>
      </c>
      <c r="H60" s="260"/>
      <c r="I60" s="220" t="s">
        <v>245</v>
      </c>
      <c r="J60" s="133" t="s">
        <v>246</v>
      </c>
      <c r="K60" s="60"/>
      <c r="L60" s="60"/>
      <c r="M60" s="60"/>
      <c r="N60" s="60"/>
      <c r="O60" s="60">
        <f>O61</f>
        <v>1</v>
      </c>
      <c r="P60" s="60">
        <f>P61</f>
        <v>29820000</v>
      </c>
      <c r="Q60" s="170">
        <v>0</v>
      </c>
      <c r="R60" s="170">
        <f>R61</f>
        <v>0</v>
      </c>
      <c r="S60" s="170">
        <f>S61</f>
        <v>1</v>
      </c>
      <c r="T60" s="217">
        <f>T61</f>
        <v>29820000</v>
      </c>
      <c r="U60" s="217"/>
      <c r="V60" s="217"/>
      <c r="W60" s="217"/>
      <c r="X60" s="217"/>
      <c r="Y60" s="21">
        <f t="shared" si="17"/>
        <v>1</v>
      </c>
      <c r="Z60" s="18">
        <f>T60+R60</f>
        <v>29820000</v>
      </c>
      <c r="AA60" s="214">
        <f>SUM(Y60/O60*100)</f>
        <v>100</v>
      </c>
      <c r="AB60" s="144">
        <f t="shared" ref="AB60:AB88" si="20">Z60/P60*100</f>
        <v>100</v>
      </c>
      <c r="AC60" s="18">
        <f t="shared" si="18"/>
        <v>1</v>
      </c>
      <c r="AD60" s="18">
        <f t="shared" si="19"/>
        <v>29820000</v>
      </c>
      <c r="AE60" s="61">
        <v>0</v>
      </c>
      <c r="AF60" s="60">
        <v>0</v>
      </c>
      <c r="AG60" s="60"/>
      <c r="AH60" s="60"/>
    </row>
    <row r="61" spans="1:34" ht="51" customHeight="1">
      <c r="A61" s="1">
        <v>35</v>
      </c>
      <c r="B61" s="106">
        <v>1</v>
      </c>
      <c r="C61" s="112" t="s">
        <v>59</v>
      </c>
      <c r="D61" s="79">
        <v>1</v>
      </c>
      <c r="E61" s="79">
        <v>1</v>
      </c>
      <c r="F61" s="79">
        <v>6</v>
      </c>
      <c r="G61" s="79">
        <v>20</v>
      </c>
      <c r="H61" s="112" t="s">
        <v>22</v>
      </c>
      <c r="I61" s="130" t="s">
        <v>247</v>
      </c>
      <c r="J61" s="131" t="s">
        <v>248</v>
      </c>
      <c r="K61" s="30"/>
      <c r="L61" s="30"/>
      <c r="M61" s="30"/>
      <c r="N61" s="30"/>
      <c r="O61" s="149">
        <v>1</v>
      </c>
      <c r="P61" s="30">
        <v>29820000</v>
      </c>
      <c r="Q61" s="169"/>
      <c r="R61" s="169"/>
      <c r="S61" s="169">
        <v>1</v>
      </c>
      <c r="T61" s="169">
        <v>29820000</v>
      </c>
      <c r="U61" s="169"/>
      <c r="V61" s="190">
        <f>Z61-T61-R61</f>
        <v>0</v>
      </c>
      <c r="W61" s="190"/>
      <c r="X61" s="190">
        <v>0</v>
      </c>
      <c r="Y61" s="34">
        <f t="shared" si="17"/>
        <v>1</v>
      </c>
      <c r="Z61" s="30">
        <f>R61+T61</f>
        <v>29820000</v>
      </c>
      <c r="AA61" s="212">
        <f>Y61/O61*100</f>
        <v>100</v>
      </c>
      <c r="AB61" s="146">
        <f t="shared" si="20"/>
        <v>100</v>
      </c>
      <c r="AC61" s="48">
        <f t="shared" si="18"/>
        <v>1</v>
      </c>
      <c r="AD61" s="48">
        <f t="shared" si="19"/>
        <v>29820000</v>
      </c>
      <c r="AE61" s="165">
        <v>0</v>
      </c>
      <c r="AF61" s="165">
        <v>0</v>
      </c>
      <c r="AG61" s="30"/>
      <c r="AH61" s="30"/>
    </row>
    <row r="62" spans="1:34" ht="94.5" customHeight="1">
      <c r="A62" s="16" t="s">
        <v>109</v>
      </c>
      <c r="B62" s="68">
        <v>1</v>
      </c>
      <c r="C62" s="23">
        <v>11</v>
      </c>
      <c r="D62" s="23">
        <v>1</v>
      </c>
      <c r="E62" s="23">
        <v>20</v>
      </c>
      <c r="F62" s="23">
        <v>12</v>
      </c>
      <c r="G62" s="23">
        <v>18</v>
      </c>
      <c r="H62" s="23"/>
      <c r="I62" s="20" t="s">
        <v>110</v>
      </c>
      <c r="J62" s="69" t="s">
        <v>111</v>
      </c>
      <c r="K62" s="21">
        <f>SUM(K63:K64)</f>
        <v>955</v>
      </c>
      <c r="L62" s="18">
        <f>SUM(L63:L64)</f>
        <v>830310000</v>
      </c>
      <c r="M62" s="21">
        <v>300</v>
      </c>
      <c r="N62" s="18">
        <f t="shared" ref="N62:R62" si="21">SUM(N63:N64)</f>
        <v>183265000</v>
      </c>
      <c r="O62" s="18">
        <f>O64</f>
        <v>100</v>
      </c>
      <c r="P62" s="18">
        <f>P63+P64</f>
        <v>82060000</v>
      </c>
      <c r="Q62" s="221">
        <f>SUM(Q63:Q64)/SUM(O63:O64)*O62</f>
        <v>2.6785714285714284</v>
      </c>
      <c r="R62" s="188">
        <f t="shared" si="21"/>
        <v>5728400</v>
      </c>
      <c r="S62" s="222">
        <f>SUM(S63:S64)/SUM(O63:O64)*O62</f>
        <v>91.964285714285708</v>
      </c>
      <c r="T62" s="219">
        <f>SUM(T63:T64)</f>
        <v>37206000</v>
      </c>
      <c r="U62" s="219">
        <f>SUM(U63:U64)/SUM(O63:O64)*O62</f>
        <v>2.6785714285714284</v>
      </c>
      <c r="V62" s="219">
        <f>SUM(V63:V64)</f>
        <v>17917000</v>
      </c>
      <c r="W62" s="219"/>
      <c r="X62" s="219"/>
      <c r="Y62" s="154">
        <f t="shared" si="17"/>
        <v>94.642857142857139</v>
      </c>
      <c r="Z62" s="18">
        <f>SUM(Z63:Z64)</f>
        <v>78269400</v>
      </c>
      <c r="AA62" s="214">
        <f>SUM(Y62/O62*100)</f>
        <v>94.642857142857139</v>
      </c>
      <c r="AB62" s="144">
        <f t="shared" si="20"/>
        <v>95.380697050938338</v>
      </c>
      <c r="AC62" s="18">
        <f t="shared" si="18"/>
        <v>394.64285714285711</v>
      </c>
      <c r="AD62" s="18">
        <f t="shared" si="19"/>
        <v>261534400</v>
      </c>
      <c r="AE62" s="151">
        <f t="shared" ref="AE62:AF64" si="22">AC62/K62*100</f>
        <v>41.323859386686607</v>
      </c>
      <c r="AF62" s="151">
        <f t="shared" si="22"/>
        <v>31.498404210475606</v>
      </c>
      <c r="AG62" s="18"/>
      <c r="AH62" s="57"/>
    </row>
    <row r="63" spans="1:34" ht="89.25" customHeight="1">
      <c r="A63" s="24">
        <v>31</v>
      </c>
      <c r="B63" s="25">
        <v>1</v>
      </c>
      <c r="C63" s="26">
        <v>11</v>
      </c>
      <c r="D63" s="26">
        <v>1</v>
      </c>
      <c r="E63" s="26">
        <v>20</v>
      </c>
      <c r="F63" s="26">
        <v>12</v>
      </c>
      <c r="G63" s="26">
        <v>18</v>
      </c>
      <c r="H63" s="70" t="s">
        <v>22</v>
      </c>
      <c r="I63" s="71" t="s">
        <v>112</v>
      </c>
      <c r="J63" s="71" t="s">
        <v>113</v>
      </c>
      <c r="K63" s="64">
        <v>55</v>
      </c>
      <c r="L63" s="63">
        <v>620170000</v>
      </c>
      <c r="M63" s="63">
        <v>24</v>
      </c>
      <c r="N63" s="63">
        <v>126070000</v>
      </c>
      <c r="O63" s="63">
        <v>12</v>
      </c>
      <c r="P63" s="63">
        <v>65960000</v>
      </c>
      <c r="Q63" s="195">
        <v>3</v>
      </c>
      <c r="R63" s="196">
        <v>5728400</v>
      </c>
      <c r="S63" s="196">
        <v>3</v>
      </c>
      <c r="T63" s="196">
        <v>22406000</v>
      </c>
      <c r="U63" s="196">
        <v>3</v>
      </c>
      <c r="V63" s="190">
        <v>17917000</v>
      </c>
      <c r="X63" s="190">
        <f>Z63-R63-T63-V63</f>
        <v>17418000</v>
      </c>
      <c r="Y63" s="34">
        <f t="shared" si="17"/>
        <v>6</v>
      </c>
      <c r="Z63" s="30">
        <v>63469400</v>
      </c>
      <c r="AA63" s="212">
        <f>Y63/O63*100</f>
        <v>50</v>
      </c>
      <c r="AB63" s="150">
        <f t="shared" si="20"/>
        <v>96.224075197089149</v>
      </c>
      <c r="AC63" s="48">
        <f t="shared" si="18"/>
        <v>30</v>
      </c>
      <c r="AD63" s="48">
        <f t="shared" si="19"/>
        <v>189539400</v>
      </c>
      <c r="AE63" s="166">
        <f t="shared" si="22"/>
        <v>54.54545454545454</v>
      </c>
      <c r="AF63" s="166">
        <f t="shared" si="22"/>
        <v>30.562490929906318</v>
      </c>
      <c r="AG63" s="30"/>
      <c r="AH63" s="64"/>
    </row>
    <row r="64" spans="1:34" ht="63.75" customHeight="1">
      <c r="A64" s="24">
        <v>32</v>
      </c>
      <c r="B64" s="25">
        <v>1</v>
      </c>
      <c r="C64" s="26">
        <v>11</v>
      </c>
      <c r="D64" s="26">
        <v>1</v>
      </c>
      <c r="E64" s="26">
        <v>20</v>
      </c>
      <c r="F64" s="26">
        <v>12</v>
      </c>
      <c r="G64" s="26">
        <v>18</v>
      </c>
      <c r="H64" s="70" t="s">
        <v>105</v>
      </c>
      <c r="I64" s="71" t="s">
        <v>114</v>
      </c>
      <c r="J64" s="28" t="s">
        <v>115</v>
      </c>
      <c r="K64" s="64">
        <v>900</v>
      </c>
      <c r="L64" s="63">
        <v>210140000</v>
      </c>
      <c r="M64" s="63">
        <v>300</v>
      </c>
      <c r="N64" s="63">
        <v>57195000</v>
      </c>
      <c r="O64" s="63">
        <v>100</v>
      </c>
      <c r="P64" s="63">
        <v>16100000</v>
      </c>
      <c r="Q64" s="195">
        <v>0</v>
      </c>
      <c r="R64" s="196">
        <v>0</v>
      </c>
      <c r="S64" s="196">
        <v>100</v>
      </c>
      <c r="T64" s="196">
        <v>14800000</v>
      </c>
      <c r="U64" s="196"/>
      <c r="V64" s="190">
        <f>Z64-T64-R64</f>
        <v>0</v>
      </c>
      <c r="W64" s="190"/>
      <c r="X64" s="190">
        <v>0</v>
      </c>
      <c r="Y64" s="34">
        <f t="shared" si="17"/>
        <v>100</v>
      </c>
      <c r="Z64" s="30">
        <v>14800000</v>
      </c>
      <c r="AA64" s="212">
        <f>Y64/O64*100</f>
        <v>100</v>
      </c>
      <c r="AB64" s="150">
        <f t="shared" si="20"/>
        <v>91.925465838509311</v>
      </c>
      <c r="AC64" s="48">
        <f t="shared" si="18"/>
        <v>400</v>
      </c>
      <c r="AD64" s="48">
        <f t="shared" si="19"/>
        <v>71995000</v>
      </c>
      <c r="AE64" s="166">
        <f t="shared" si="22"/>
        <v>44.444444444444443</v>
      </c>
      <c r="AF64" s="166">
        <f t="shared" si="22"/>
        <v>34.260493004663559</v>
      </c>
      <c r="AG64" s="72"/>
      <c r="AH64" s="64"/>
    </row>
    <row r="65" spans="1:34" s="123" customFormat="1" ht="54" customHeight="1">
      <c r="A65" s="119" t="s">
        <v>116</v>
      </c>
      <c r="B65" s="120">
        <v>2</v>
      </c>
      <c r="C65" s="121" t="s">
        <v>59</v>
      </c>
      <c r="D65" s="120">
        <v>7</v>
      </c>
      <c r="E65" s="121" t="s">
        <v>22</v>
      </c>
      <c r="F65" s="121" t="s">
        <v>31</v>
      </c>
      <c r="G65" s="120">
        <v>15</v>
      </c>
      <c r="H65" s="162"/>
      <c r="I65" s="220" t="s">
        <v>149</v>
      </c>
      <c r="J65" s="122" t="s">
        <v>144</v>
      </c>
      <c r="K65" s="18"/>
      <c r="L65" s="18"/>
      <c r="M65" s="18"/>
      <c r="N65" s="18"/>
      <c r="O65" s="18">
        <f>O66</f>
        <v>1</v>
      </c>
      <c r="P65" s="18">
        <f>P66</f>
        <v>72770000</v>
      </c>
      <c r="Q65" s="188">
        <f>Q66</f>
        <v>1</v>
      </c>
      <c r="R65" s="219">
        <f>R66</f>
        <v>71570000</v>
      </c>
      <c r="S65" s="188"/>
      <c r="T65" s="188"/>
      <c r="U65" s="188"/>
      <c r="V65" s="188"/>
      <c r="W65" s="188"/>
      <c r="X65" s="188"/>
      <c r="Y65" s="21">
        <f t="shared" si="17"/>
        <v>1</v>
      </c>
      <c r="Z65" s="18">
        <f>T65+R65</f>
        <v>71570000</v>
      </c>
      <c r="AA65" s="214">
        <f>SUM(Y65/O65*100)</f>
        <v>100</v>
      </c>
      <c r="AB65" s="163">
        <f t="shared" si="20"/>
        <v>98.350968805826582</v>
      </c>
      <c r="AC65" s="18">
        <f t="shared" si="18"/>
        <v>1</v>
      </c>
      <c r="AD65" s="18">
        <f t="shared" si="19"/>
        <v>71570000</v>
      </c>
      <c r="AE65" s="18">
        <v>0</v>
      </c>
      <c r="AF65" s="18">
        <v>0</v>
      </c>
      <c r="AG65" s="164"/>
      <c r="AH65" s="52"/>
    </row>
    <row r="66" spans="1:34" ht="35.25" customHeight="1">
      <c r="A66" s="110">
        <v>33</v>
      </c>
      <c r="B66" s="114">
        <v>2</v>
      </c>
      <c r="C66" s="115" t="s">
        <v>59</v>
      </c>
      <c r="D66" s="114">
        <v>7</v>
      </c>
      <c r="E66" s="115" t="s">
        <v>22</v>
      </c>
      <c r="F66" s="115" t="s">
        <v>31</v>
      </c>
      <c r="G66" s="114">
        <v>15</v>
      </c>
      <c r="H66" s="116">
        <v>10</v>
      </c>
      <c r="I66" s="118" t="s">
        <v>145</v>
      </c>
      <c r="J66" s="117" t="s">
        <v>144</v>
      </c>
      <c r="K66" s="29"/>
      <c r="L66" s="30"/>
      <c r="M66" s="30"/>
      <c r="N66" s="30"/>
      <c r="O66" s="30">
        <v>1</v>
      </c>
      <c r="P66" s="30">
        <v>72770000</v>
      </c>
      <c r="Q66" s="189">
        <v>1</v>
      </c>
      <c r="R66" s="169">
        <v>71570000</v>
      </c>
      <c r="S66" s="169"/>
      <c r="T66" s="169"/>
      <c r="U66" s="169"/>
      <c r="V66" s="190">
        <f>Z66-T66-R66</f>
        <v>0</v>
      </c>
      <c r="W66" s="190"/>
      <c r="X66" s="190">
        <v>0</v>
      </c>
      <c r="Y66" s="34">
        <f t="shared" si="17"/>
        <v>1</v>
      </c>
      <c r="Z66" s="30">
        <f>R66+T66</f>
        <v>71570000</v>
      </c>
      <c r="AA66" s="212">
        <f>Y66/O66*100</f>
        <v>100</v>
      </c>
      <c r="AB66" s="150">
        <f t="shared" si="20"/>
        <v>98.350968805826582</v>
      </c>
      <c r="AC66" s="30">
        <f t="shared" si="18"/>
        <v>1</v>
      </c>
      <c r="AD66" s="48">
        <f t="shared" si="19"/>
        <v>71570000</v>
      </c>
      <c r="AE66" s="63">
        <v>0</v>
      </c>
      <c r="AF66" s="63">
        <v>0</v>
      </c>
      <c r="AG66" s="72"/>
      <c r="AH66" s="64"/>
    </row>
    <row r="67" spans="1:34" s="123" customFormat="1" ht="48.75" customHeight="1">
      <c r="A67" s="119" t="s">
        <v>121</v>
      </c>
      <c r="B67" s="120">
        <v>1</v>
      </c>
      <c r="C67" s="121" t="s">
        <v>105</v>
      </c>
      <c r="D67" s="120">
        <v>1</v>
      </c>
      <c r="E67" s="120">
        <v>20</v>
      </c>
      <c r="F67" s="120">
        <v>12</v>
      </c>
      <c r="G67" s="120">
        <v>19</v>
      </c>
      <c r="H67" s="120"/>
      <c r="I67" s="220" t="s">
        <v>146</v>
      </c>
      <c r="J67" s="122" t="s">
        <v>148</v>
      </c>
      <c r="K67" s="18"/>
      <c r="L67" s="18"/>
      <c r="M67" s="18"/>
      <c r="N67" s="18"/>
      <c r="O67" s="18">
        <f>O68</f>
        <v>1</v>
      </c>
      <c r="P67" s="18">
        <f>P68</f>
        <v>158680000</v>
      </c>
      <c r="Q67" s="188">
        <v>0</v>
      </c>
      <c r="R67" s="188">
        <f>R68</f>
        <v>1650000</v>
      </c>
      <c r="S67" s="188">
        <f>S68</f>
        <v>1</v>
      </c>
      <c r="T67" s="219">
        <f>T68</f>
        <v>61150000</v>
      </c>
      <c r="U67" s="219" t="str">
        <f>U68</f>
        <v>`1</v>
      </c>
      <c r="V67" s="219">
        <f>V68</f>
        <v>28900000</v>
      </c>
      <c r="W67" s="219"/>
      <c r="X67" s="219"/>
      <c r="Y67" s="21">
        <f>Y68</f>
        <v>1</v>
      </c>
      <c r="Z67" s="188">
        <f>SUM(Z68)</f>
        <v>149230000</v>
      </c>
      <c r="AA67" s="214">
        <f>SUM(Y67/O67*100)</f>
        <v>100</v>
      </c>
      <c r="AB67" s="144">
        <f t="shared" si="20"/>
        <v>94.044618099319393</v>
      </c>
      <c r="AC67" s="18">
        <f t="shared" ref="AC67:AC88" si="23">M67+Y67</f>
        <v>1</v>
      </c>
      <c r="AD67" s="18">
        <f>SUM(N67+Z67)</f>
        <v>149230000</v>
      </c>
      <c r="AE67" s="18">
        <v>0</v>
      </c>
      <c r="AF67" s="18">
        <v>0</v>
      </c>
      <c r="AG67" s="18"/>
      <c r="AH67" s="18"/>
    </row>
    <row r="68" spans="1:34" ht="65.25" customHeight="1">
      <c r="A68" s="106">
        <v>34</v>
      </c>
      <c r="B68" s="79">
        <v>1</v>
      </c>
      <c r="C68" s="112" t="s">
        <v>105</v>
      </c>
      <c r="D68" s="79">
        <v>1</v>
      </c>
      <c r="E68" s="79">
        <v>20</v>
      </c>
      <c r="F68" s="79">
        <v>12</v>
      </c>
      <c r="G68" s="79">
        <v>19</v>
      </c>
      <c r="H68" s="112" t="s">
        <v>22</v>
      </c>
      <c r="I68" s="28" t="s">
        <v>147</v>
      </c>
      <c r="J68" s="117" t="s">
        <v>148</v>
      </c>
      <c r="K68" s="30"/>
      <c r="L68" s="30"/>
      <c r="M68" s="30"/>
      <c r="N68" s="30"/>
      <c r="O68" s="30">
        <v>1</v>
      </c>
      <c r="P68" s="30">
        <v>158680000</v>
      </c>
      <c r="Q68" s="169">
        <v>0</v>
      </c>
      <c r="R68" s="169">
        <v>1650000</v>
      </c>
      <c r="S68" s="169">
        <v>1</v>
      </c>
      <c r="T68" s="169">
        <v>61150000</v>
      </c>
      <c r="U68" s="169" t="s">
        <v>289</v>
      </c>
      <c r="V68" s="190">
        <v>28900000</v>
      </c>
      <c r="W68" s="211">
        <v>1</v>
      </c>
      <c r="X68" s="190">
        <f>Z68-R68-T68-V68</f>
        <v>57530000</v>
      </c>
      <c r="Y68" s="34">
        <v>1</v>
      </c>
      <c r="Z68" s="30">
        <v>149230000</v>
      </c>
      <c r="AA68" s="212">
        <f>Y68/O68*100</f>
        <v>100</v>
      </c>
      <c r="AB68" s="146">
        <f t="shared" si="20"/>
        <v>94.044618099319393</v>
      </c>
      <c r="AC68" s="48">
        <f t="shared" si="23"/>
        <v>1</v>
      </c>
      <c r="AD68" s="48">
        <f>SUM(N68+Z68)</f>
        <v>149230000</v>
      </c>
      <c r="AE68" s="30">
        <v>0</v>
      </c>
      <c r="AF68" s="30">
        <v>0</v>
      </c>
      <c r="AG68" s="30"/>
      <c r="AH68" s="30"/>
    </row>
    <row r="69" spans="1:34" s="129" customFormat="1" ht="48" customHeight="1">
      <c r="A69" s="132" t="s">
        <v>126</v>
      </c>
      <c r="B69" s="124">
        <v>1</v>
      </c>
      <c r="C69" s="126" t="s">
        <v>28</v>
      </c>
      <c r="D69" s="125">
        <v>1</v>
      </c>
      <c r="E69" s="125">
        <v>20</v>
      </c>
      <c r="F69" s="125">
        <v>12</v>
      </c>
      <c r="G69" s="125">
        <v>20</v>
      </c>
      <c r="H69" s="125"/>
      <c r="I69" s="21" t="s">
        <v>150</v>
      </c>
      <c r="J69" s="133" t="s">
        <v>151</v>
      </c>
      <c r="K69" s="60">
        <f>K70</f>
        <v>10</v>
      </c>
      <c r="L69" s="60">
        <f>L70</f>
        <v>700000000</v>
      </c>
      <c r="M69" s="60"/>
      <c r="N69" s="60"/>
      <c r="O69" s="167">
        <v>1</v>
      </c>
      <c r="P69" s="60">
        <v>25000000</v>
      </c>
      <c r="Q69" s="170"/>
      <c r="R69" s="170"/>
      <c r="S69" s="170">
        <f>S70</f>
        <v>1</v>
      </c>
      <c r="T69" s="170">
        <f>T70</f>
        <v>24260000</v>
      </c>
      <c r="U69" s="170"/>
      <c r="V69" s="170"/>
      <c r="W69" s="170"/>
      <c r="X69" s="170"/>
      <c r="Y69" s="21">
        <f t="shared" ref="Y69:Y87" si="24">Q69+S69</f>
        <v>1</v>
      </c>
      <c r="Z69" s="42">
        <f>T69+R69</f>
        <v>24260000</v>
      </c>
      <c r="AA69" s="214">
        <f>SUM(Y69/O69*100)</f>
        <v>100</v>
      </c>
      <c r="AB69" s="144">
        <f t="shared" si="20"/>
        <v>97.04</v>
      </c>
      <c r="AC69" s="18">
        <f t="shared" si="23"/>
        <v>1</v>
      </c>
      <c r="AD69" s="18">
        <f>N69+Z69</f>
        <v>24260000</v>
      </c>
      <c r="AE69" s="151">
        <f t="shared" ref="AE69:AF72" si="25">AC69/K69*100</f>
        <v>10</v>
      </c>
      <c r="AF69" s="151">
        <f t="shared" si="25"/>
        <v>3.4657142857142857</v>
      </c>
      <c r="AG69" s="60"/>
      <c r="AH69" s="60"/>
    </row>
    <row r="70" spans="1:34" ht="51" customHeight="1">
      <c r="A70" s="1">
        <v>35</v>
      </c>
      <c r="B70" s="106">
        <v>1</v>
      </c>
      <c r="C70" s="112" t="s">
        <v>28</v>
      </c>
      <c r="D70" s="79">
        <v>1</v>
      </c>
      <c r="E70" s="79">
        <v>20</v>
      </c>
      <c r="F70" s="79">
        <v>12</v>
      </c>
      <c r="G70" s="79">
        <v>20</v>
      </c>
      <c r="H70" s="112" t="s">
        <v>62</v>
      </c>
      <c r="I70" s="130" t="s">
        <v>224</v>
      </c>
      <c r="J70" s="131" t="s">
        <v>152</v>
      </c>
      <c r="K70" s="30">
        <v>10</v>
      </c>
      <c r="L70" s="30">
        <v>700000000</v>
      </c>
      <c r="M70" s="30"/>
      <c r="N70" s="30"/>
      <c r="O70" s="149">
        <v>1</v>
      </c>
      <c r="P70" s="30">
        <v>25000000</v>
      </c>
      <c r="Q70" s="169"/>
      <c r="R70" s="169"/>
      <c r="S70" s="169">
        <v>1</v>
      </c>
      <c r="T70" s="169">
        <v>24260000</v>
      </c>
      <c r="U70" s="169"/>
      <c r="V70" s="190">
        <f>Z70-T70-R70</f>
        <v>0</v>
      </c>
      <c r="W70" s="190"/>
      <c r="X70" s="190">
        <v>0</v>
      </c>
      <c r="Y70" s="34">
        <f t="shared" si="24"/>
        <v>1</v>
      </c>
      <c r="Z70" s="30">
        <f>R70+T70</f>
        <v>24260000</v>
      </c>
      <c r="AA70" s="212">
        <f>Y70/O70*100</f>
        <v>100</v>
      </c>
      <c r="AB70" s="146">
        <f t="shared" si="20"/>
        <v>97.04</v>
      </c>
      <c r="AC70" s="48">
        <f t="shared" si="23"/>
        <v>1</v>
      </c>
      <c r="AD70" s="48">
        <f>SUM(N70+Z70)</f>
        <v>24260000</v>
      </c>
      <c r="AE70" s="152">
        <f t="shared" si="25"/>
        <v>10</v>
      </c>
      <c r="AF70" s="152">
        <f t="shared" si="25"/>
        <v>3.4657142857142857</v>
      </c>
      <c r="AG70" s="30"/>
      <c r="AH70" s="30"/>
    </row>
    <row r="71" spans="1:34" ht="72.75" customHeight="1">
      <c r="A71" s="16" t="s">
        <v>97</v>
      </c>
      <c r="B71" s="55">
        <v>1</v>
      </c>
      <c r="C71" s="60">
        <v>22</v>
      </c>
      <c r="D71" s="60">
        <v>1</v>
      </c>
      <c r="E71" s="60">
        <v>20</v>
      </c>
      <c r="F71" s="60">
        <v>12</v>
      </c>
      <c r="G71" s="60">
        <v>17</v>
      </c>
      <c r="H71" s="60"/>
      <c r="I71" s="57" t="s">
        <v>98</v>
      </c>
      <c r="J71" s="57" t="s">
        <v>99</v>
      </c>
      <c r="K71" s="21">
        <f>K72</f>
        <v>55</v>
      </c>
      <c r="L71" s="18">
        <f>SUM(L72)</f>
        <v>1360452000</v>
      </c>
      <c r="M71" s="18">
        <f>SUM(M72)</f>
        <v>33</v>
      </c>
      <c r="N71" s="18">
        <f t="shared" ref="N71" si="26">SUM(N72)</f>
        <v>359020000</v>
      </c>
      <c r="O71" s="18">
        <v>11</v>
      </c>
      <c r="P71" s="18">
        <f>P72</f>
        <v>24465600</v>
      </c>
      <c r="Q71" s="188">
        <v>11</v>
      </c>
      <c r="R71" s="188">
        <f>R72</f>
        <v>23465600</v>
      </c>
      <c r="S71" s="188"/>
      <c r="T71" s="188"/>
      <c r="U71" s="188"/>
      <c r="V71" s="188"/>
      <c r="W71" s="188"/>
      <c r="X71" s="188"/>
      <c r="Y71" s="21">
        <f t="shared" si="24"/>
        <v>11</v>
      </c>
      <c r="Z71" s="18">
        <f>T71+R71</f>
        <v>23465600</v>
      </c>
      <c r="AA71" s="214">
        <f>SUM(Y71/O71*100)</f>
        <v>100</v>
      </c>
      <c r="AB71" s="144">
        <f t="shared" si="20"/>
        <v>95.912628343470018</v>
      </c>
      <c r="AC71" s="18">
        <f t="shared" si="23"/>
        <v>44</v>
      </c>
      <c r="AD71" s="18">
        <f>N71+Z71</f>
        <v>382485600</v>
      </c>
      <c r="AE71" s="151">
        <f t="shared" si="25"/>
        <v>80</v>
      </c>
      <c r="AF71" s="151">
        <f t="shared" si="25"/>
        <v>28.114597207398717</v>
      </c>
      <c r="AG71" s="18"/>
      <c r="AH71" s="18"/>
    </row>
    <row r="72" spans="1:34" ht="49.5" customHeight="1">
      <c r="A72" s="24">
        <v>29</v>
      </c>
      <c r="B72" s="58">
        <v>1</v>
      </c>
      <c r="C72" s="47">
        <v>22</v>
      </c>
      <c r="D72" s="47">
        <v>1</v>
      </c>
      <c r="E72" s="47">
        <v>20</v>
      </c>
      <c r="F72" s="47">
        <v>12</v>
      </c>
      <c r="G72" s="47">
        <v>17</v>
      </c>
      <c r="H72" s="37" t="s">
        <v>28</v>
      </c>
      <c r="I72" s="28" t="s">
        <v>100</v>
      </c>
      <c r="J72" s="28" t="s">
        <v>101</v>
      </c>
      <c r="K72" s="30">
        <v>55</v>
      </c>
      <c r="L72" s="30">
        <v>1360452000</v>
      </c>
      <c r="M72" s="30">
        <v>33</v>
      </c>
      <c r="N72" s="30">
        <v>359020000</v>
      </c>
      <c r="O72" s="30">
        <v>11</v>
      </c>
      <c r="P72" s="30">
        <v>24465600</v>
      </c>
      <c r="Q72" s="169">
        <v>11</v>
      </c>
      <c r="R72" s="197">
        <v>23465600</v>
      </c>
      <c r="S72" s="197"/>
      <c r="T72" s="197"/>
      <c r="U72" s="197"/>
      <c r="V72" s="190">
        <f>Z72-T72-R72</f>
        <v>0</v>
      </c>
      <c r="W72" s="190"/>
      <c r="X72" s="190">
        <v>0</v>
      </c>
      <c r="Y72" s="34">
        <f t="shared" si="24"/>
        <v>11</v>
      </c>
      <c r="Z72" s="30">
        <f>R72+T72</f>
        <v>23465600</v>
      </c>
      <c r="AA72" s="212">
        <f>Y72/O72*100</f>
        <v>100</v>
      </c>
      <c r="AB72" s="146">
        <f t="shared" si="20"/>
        <v>95.912628343470018</v>
      </c>
      <c r="AC72" s="48">
        <f t="shared" si="23"/>
        <v>44</v>
      </c>
      <c r="AD72" s="48">
        <f>SUM(N72+Z72)</f>
        <v>382485600</v>
      </c>
      <c r="AE72" s="152">
        <f t="shared" si="25"/>
        <v>80</v>
      </c>
      <c r="AF72" s="152">
        <f t="shared" si="25"/>
        <v>28.114597207398717</v>
      </c>
      <c r="AG72" s="36"/>
      <c r="AH72" s="36"/>
    </row>
    <row r="73" spans="1:34" s="129" customFormat="1" ht="32.5">
      <c r="A73" s="138"/>
      <c r="B73" s="139">
        <v>2</v>
      </c>
      <c r="C73" s="139" t="s">
        <v>62</v>
      </c>
      <c r="D73" s="139">
        <v>7</v>
      </c>
      <c r="E73" s="139" t="s">
        <v>22</v>
      </c>
      <c r="F73" s="139" t="s">
        <v>22</v>
      </c>
      <c r="G73" s="139">
        <v>20</v>
      </c>
      <c r="H73" s="140"/>
      <c r="I73" s="141" t="s">
        <v>156</v>
      </c>
      <c r="J73" s="142" t="s">
        <v>157</v>
      </c>
      <c r="K73" s="60"/>
      <c r="L73" s="60"/>
      <c r="M73" s="57"/>
      <c r="N73" s="60"/>
      <c r="O73" s="18">
        <v>2</v>
      </c>
      <c r="P73" s="19">
        <f t="shared" ref="P73:V73" si="27">SUM(P74:P83)</f>
        <v>726872000</v>
      </c>
      <c r="Q73" s="160">
        <v>1</v>
      </c>
      <c r="R73" s="170">
        <f t="shared" si="27"/>
        <v>95272000</v>
      </c>
      <c r="S73" s="160">
        <v>1</v>
      </c>
      <c r="T73" s="217">
        <f t="shared" si="27"/>
        <v>254050000</v>
      </c>
      <c r="U73" s="217"/>
      <c r="V73" s="217">
        <f t="shared" si="27"/>
        <v>127150000</v>
      </c>
      <c r="W73" s="217"/>
      <c r="X73" s="217"/>
      <c r="Y73" s="21">
        <f t="shared" si="24"/>
        <v>2</v>
      </c>
      <c r="Z73" s="42">
        <f>SUM(Z74:Z83)</f>
        <v>623822000</v>
      </c>
      <c r="AA73" s="214">
        <f>SUM(Y73/O73*100)</f>
        <v>100</v>
      </c>
      <c r="AB73" s="144">
        <f t="shared" si="20"/>
        <v>85.822813370166955</v>
      </c>
      <c r="AC73" s="18">
        <f t="shared" si="23"/>
        <v>2</v>
      </c>
      <c r="AD73" s="18">
        <f>N73+Z73</f>
        <v>623822000</v>
      </c>
      <c r="AE73" s="61">
        <v>0</v>
      </c>
      <c r="AF73" s="23">
        <v>0</v>
      </c>
      <c r="AG73" s="61"/>
      <c r="AH73" s="61"/>
    </row>
    <row r="74" spans="1:34" ht="32.5">
      <c r="A74" s="110"/>
      <c r="B74" s="134">
        <v>2</v>
      </c>
      <c r="C74" s="135" t="s">
        <v>62</v>
      </c>
      <c r="D74" s="135">
        <v>7</v>
      </c>
      <c r="E74" s="135" t="s">
        <v>22</v>
      </c>
      <c r="F74" s="135" t="s">
        <v>22</v>
      </c>
      <c r="G74" s="137">
        <v>20</v>
      </c>
      <c r="H74" s="135" t="s">
        <v>22</v>
      </c>
      <c r="I74" s="78" t="s">
        <v>158</v>
      </c>
      <c r="J74" s="136" t="s">
        <v>159</v>
      </c>
      <c r="K74" s="30"/>
      <c r="L74" s="30"/>
      <c r="M74" s="29"/>
      <c r="N74" s="30"/>
      <c r="O74" s="30">
        <v>2</v>
      </c>
      <c r="P74" s="37">
        <v>58527200</v>
      </c>
      <c r="Q74" s="189">
        <v>1</v>
      </c>
      <c r="R74" s="169">
        <v>9527200</v>
      </c>
      <c r="S74" s="194">
        <v>1</v>
      </c>
      <c r="T74" s="194">
        <v>18250000</v>
      </c>
      <c r="U74" s="194"/>
      <c r="V74" s="190">
        <v>9250000</v>
      </c>
      <c r="W74" s="245"/>
      <c r="X74" s="190">
        <f>Z74-R74-T74-V74</f>
        <v>12500000</v>
      </c>
      <c r="Y74" s="34">
        <f t="shared" si="24"/>
        <v>2</v>
      </c>
      <c r="Z74" s="30">
        <v>49527200</v>
      </c>
      <c r="AA74" s="212">
        <f t="shared" ref="AA74:AA88" si="28">Y74/O74*100</f>
        <v>100</v>
      </c>
      <c r="AB74" s="146">
        <f t="shared" si="20"/>
        <v>84.622534479694906</v>
      </c>
      <c r="AC74" s="48">
        <f t="shared" si="23"/>
        <v>2</v>
      </c>
      <c r="AD74" s="48">
        <f t="shared" ref="AD74:AD83" si="29">SUM(N74+Z74)</f>
        <v>49527200</v>
      </c>
      <c r="AE74" s="36">
        <v>0</v>
      </c>
      <c r="AF74" s="86">
        <v>0</v>
      </c>
      <c r="AG74" s="36"/>
      <c r="AH74" s="36"/>
    </row>
    <row r="75" spans="1:34" ht="32.5">
      <c r="A75" s="110"/>
      <c r="B75" s="135">
        <v>2</v>
      </c>
      <c r="C75" s="135" t="s">
        <v>34</v>
      </c>
      <c r="D75" s="135">
        <v>8</v>
      </c>
      <c r="E75" s="135" t="s">
        <v>22</v>
      </c>
      <c r="F75" s="135" t="s">
        <v>22</v>
      </c>
      <c r="G75" s="137">
        <v>21</v>
      </c>
      <c r="H75" s="135" t="s">
        <v>28</v>
      </c>
      <c r="I75" s="111" t="s">
        <v>168</v>
      </c>
      <c r="J75" s="136" t="s">
        <v>177</v>
      </c>
      <c r="K75" s="30"/>
      <c r="L75" s="30"/>
      <c r="M75" s="29"/>
      <c r="N75" s="30"/>
      <c r="O75" s="30">
        <v>2</v>
      </c>
      <c r="P75" s="37">
        <v>84927200</v>
      </c>
      <c r="Q75" s="189">
        <v>1</v>
      </c>
      <c r="R75" s="169">
        <v>9527200</v>
      </c>
      <c r="S75" s="194">
        <v>1</v>
      </c>
      <c r="T75" s="194">
        <v>31100000</v>
      </c>
      <c r="U75" s="194"/>
      <c r="V75" s="190">
        <v>15550000</v>
      </c>
      <c r="W75" s="245"/>
      <c r="X75" s="190">
        <f t="shared" ref="X75:X83" si="30">Z75-R75-T75-V75</f>
        <v>18850000</v>
      </c>
      <c r="Y75" s="34">
        <f t="shared" si="24"/>
        <v>2</v>
      </c>
      <c r="Z75" s="30">
        <v>75027200</v>
      </c>
      <c r="AA75" s="212">
        <f t="shared" si="28"/>
        <v>100</v>
      </c>
      <c r="AB75" s="146">
        <f t="shared" si="20"/>
        <v>88.342957262219883</v>
      </c>
      <c r="AC75" s="48">
        <f t="shared" si="23"/>
        <v>2</v>
      </c>
      <c r="AD75" s="48">
        <f t="shared" si="29"/>
        <v>75027200</v>
      </c>
      <c r="AE75" s="36">
        <v>0</v>
      </c>
      <c r="AF75" s="86">
        <v>0</v>
      </c>
      <c r="AG75" s="36"/>
      <c r="AH75" s="36"/>
    </row>
    <row r="76" spans="1:34" ht="47.25" customHeight="1">
      <c r="A76" s="110"/>
      <c r="B76" s="135">
        <v>2</v>
      </c>
      <c r="C76" s="135" t="s">
        <v>65</v>
      </c>
      <c r="D76" s="135">
        <v>9</v>
      </c>
      <c r="E76" s="135" t="s">
        <v>22</v>
      </c>
      <c r="F76" s="135" t="s">
        <v>22</v>
      </c>
      <c r="G76" s="137">
        <v>22</v>
      </c>
      <c r="H76" s="135" t="s">
        <v>105</v>
      </c>
      <c r="I76" s="111" t="s">
        <v>169</v>
      </c>
      <c r="J76" s="136" t="s">
        <v>178</v>
      </c>
      <c r="K76" s="30"/>
      <c r="L76" s="30"/>
      <c r="M76" s="29"/>
      <c r="N76" s="30"/>
      <c r="O76" s="30">
        <v>2</v>
      </c>
      <c r="P76" s="37">
        <v>82527200</v>
      </c>
      <c r="Q76" s="189">
        <v>1</v>
      </c>
      <c r="R76" s="169">
        <v>9527200</v>
      </c>
      <c r="S76" s="194">
        <v>1</v>
      </c>
      <c r="T76" s="194">
        <v>30200000</v>
      </c>
      <c r="U76" s="194"/>
      <c r="V76" s="190">
        <v>15100000</v>
      </c>
      <c r="W76" s="245"/>
      <c r="X76" s="190">
        <f t="shared" si="30"/>
        <v>18250000</v>
      </c>
      <c r="Y76" s="34">
        <f t="shared" si="24"/>
        <v>2</v>
      </c>
      <c r="Z76" s="30">
        <v>73077200</v>
      </c>
      <c r="AA76" s="212">
        <f t="shared" si="28"/>
        <v>100</v>
      </c>
      <c r="AB76" s="146">
        <f t="shared" si="20"/>
        <v>88.549229829680399</v>
      </c>
      <c r="AC76" s="48">
        <f t="shared" si="23"/>
        <v>2</v>
      </c>
      <c r="AD76" s="48">
        <f t="shared" si="29"/>
        <v>73077200</v>
      </c>
      <c r="AE76" s="36">
        <v>0</v>
      </c>
      <c r="AF76" s="86">
        <v>0</v>
      </c>
      <c r="AG76" s="36"/>
      <c r="AH76" s="36"/>
    </row>
    <row r="77" spans="1:34" ht="32.5">
      <c r="A77" s="110"/>
      <c r="B77" s="135">
        <v>2</v>
      </c>
      <c r="C77" s="135" t="s">
        <v>160</v>
      </c>
      <c r="D77" s="135">
        <v>10</v>
      </c>
      <c r="E77" s="135" t="s">
        <v>22</v>
      </c>
      <c r="F77" s="135" t="s">
        <v>22</v>
      </c>
      <c r="G77" s="137">
        <v>23</v>
      </c>
      <c r="H77" s="135" t="s">
        <v>161</v>
      </c>
      <c r="I77" s="111" t="s">
        <v>170</v>
      </c>
      <c r="J77" s="136" t="s">
        <v>179</v>
      </c>
      <c r="K77" s="30"/>
      <c r="L77" s="30"/>
      <c r="M77" s="29"/>
      <c r="N77" s="30"/>
      <c r="O77" s="30">
        <v>2</v>
      </c>
      <c r="P77" s="37">
        <v>82527200</v>
      </c>
      <c r="Q77" s="189">
        <v>1</v>
      </c>
      <c r="R77" s="169">
        <v>9527200</v>
      </c>
      <c r="S77" s="194">
        <v>1</v>
      </c>
      <c r="T77" s="194">
        <v>30200000</v>
      </c>
      <c r="U77" s="194"/>
      <c r="V77" s="190">
        <v>15100000</v>
      </c>
      <c r="W77" s="245"/>
      <c r="X77" s="190">
        <f t="shared" si="30"/>
        <v>18250000</v>
      </c>
      <c r="Y77" s="34">
        <f t="shared" si="24"/>
        <v>2</v>
      </c>
      <c r="Z77" s="30">
        <v>73077200</v>
      </c>
      <c r="AA77" s="212">
        <f t="shared" si="28"/>
        <v>100</v>
      </c>
      <c r="AB77" s="146">
        <f t="shared" si="20"/>
        <v>88.549229829680399</v>
      </c>
      <c r="AC77" s="48">
        <f t="shared" si="23"/>
        <v>2</v>
      </c>
      <c r="AD77" s="48">
        <f t="shared" si="29"/>
        <v>73077200</v>
      </c>
      <c r="AE77" s="36">
        <v>0</v>
      </c>
      <c r="AF77" s="86">
        <v>0</v>
      </c>
      <c r="AG77" s="36"/>
      <c r="AH77" s="36"/>
    </row>
    <row r="78" spans="1:34" ht="44.25" customHeight="1">
      <c r="A78" s="110"/>
      <c r="B78" s="135">
        <v>2</v>
      </c>
      <c r="C78" s="135" t="s">
        <v>162</v>
      </c>
      <c r="D78" s="135">
        <v>11</v>
      </c>
      <c r="E78" s="135" t="s">
        <v>22</v>
      </c>
      <c r="F78" s="135" t="s">
        <v>22</v>
      </c>
      <c r="G78" s="137">
        <v>24</v>
      </c>
      <c r="H78" s="135" t="s">
        <v>59</v>
      </c>
      <c r="I78" s="111" t="s">
        <v>171</v>
      </c>
      <c r="J78" s="136" t="s">
        <v>180</v>
      </c>
      <c r="K78" s="30"/>
      <c r="L78" s="30"/>
      <c r="M78" s="29"/>
      <c r="N78" s="30"/>
      <c r="O78" s="30">
        <v>2</v>
      </c>
      <c r="P78" s="37">
        <v>99327200</v>
      </c>
      <c r="Q78" s="189">
        <v>1</v>
      </c>
      <c r="R78" s="169">
        <v>9527200</v>
      </c>
      <c r="S78" s="194">
        <v>1</v>
      </c>
      <c r="T78" s="194">
        <v>36500000</v>
      </c>
      <c r="U78" s="194"/>
      <c r="V78" s="190">
        <v>18250000</v>
      </c>
      <c r="W78" s="245"/>
      <c r="X78" s="190">
        <f t="shared" si="30"/>
        <v>22450000</v>
      </c>
      <c r="Y78" s="34">
        <f t="shared" si="24"/>
        <v>2</v>
      </c>
      <c r="Z78" s="30">
        <v>86727200</v>
      </c>
      <c r="AA78" s="212">
        <f t="shared" si="28"/>
        <v>100</v>
      </c>
      <c r="AB78" s="146">
        <f t="shared" si="20"/>
        <v>87.314652985285008</v>
      </c>
      <c r="AC78" s="48">
        <f t="shared" si="23"/>
        <v>2</v>
      </c>
      <c r="AD78" s="48">
        <f t="shared" si="29"/>
        <v>86727200</v>
      </c>
      <c r="AE78" s="36">
        <v>0</v>
      </c>
      <c r="AF78" s="86">
        <v>0</v>
      </c>
      <c r="AG78" s="36"/>
      <c r="AH78" s="36"/>
    </row>
    <row r="79" spans="1:34" ht="51" customHeight="1">
      <c r="A79" s="110"/>
      <c r="B79" s="135">
        <v>2</v>
      </c>
      <c r="C79" s="135" t="s">
        <v>163</v>
      </c>
      <c r="D79" s="135">
        <v>12</v>
      </c>
      <c r="E79" s="135" t="s">
        <v>22</v>
      </c>
      <c r="F79" s="135" t="s">
        <v>22</v>
      </c>
      <c r="G79" s="137">
        <v>25</v>
      </c>
      <c r="H79" s="135" t="s">
        <v>31</v>
      </c>
      <c r="I79" s="111" t="s">
        <v>172</v>
      </c>
      <c r="J79" s="136" t="s">
        <v>181</v>
      </c>
      <c r="K79" s="30"/>
      <c r="L79" s="30"/>
      <c r="M79" s="29"/>
      <c r="N79" s="30"/>
      <c r="O79" s="30">
        <v>2</v>
      </c>
      <c r="P79" s="37">
        <v>63327200</v>
      </c>
      <c r="Q79" s="189">
        <v>1</v>
      </c>
      <c r="R79" s="169">
        <v>9527200</v>
      </c>
      <c r="S79" s="194">
        <v>1</v>
      </c>
      <c r="T79" s="194">
        <v>20300000</v>
      </c>
      <c r="U79" s="194"/>
      <c r="V79" s="190">
        <v>10150000</v>
      </c>
      <c r="W79" s="245"/>
      <c r="X79" s="190">
        <f t="shared" si="30"/>
        <v>13450000</v>
      </c>
      <c r="Y79" s="34">
        <f t="shared" si="24"/>
        <v>2</v>
      </c>
      <c r="Z79" s="30">
        <v>53427200</v>
      </c>
      <c r="AA79" s="212">
        <f t="shared" si="28"/>
        <v>100</v>
      </c>
      <c r="AB79" s="146">
        <f t="shared" si="20"/>
        <v>84.366907111004423</v>
      </c>
      <c r="AC79" s="48">
        <f t="shared" si="23"/>
        <v>2</v>
      </c>
      <c r="AD79" s="48">
        <f t="shared" si="29"/>
        <v>53427200</v>
      </c>
      <c r="AE79" s="36">
        <v>0</v>
      </c>
      <c r="AF79" s="86">
        <v>0</v>
      </c>
      <c r="AG79" s="36"/>
      <c r="AH79" s="36"/>
    </row>
    <row r="80" spans="1:34" ht="37.5" customHeight="1">
      <c r="A80" s="110"/>
      <c r="B80" s="135">
        <v>2</v>
      </c>
      <c r="C80" s="135" t="s">
        <v>164</v>
      </c>
      <c r="D80" s="135">
        <v>13</v>
      </c>
      <c r="E80" s="135" t="s">
        <v>22</v>
      </c>
      <c r="F80" s="135" t="s">
        <v>22</v>
      </c>
      <c r="G80" s="137">
        <v>26</v>
      </c>
      <c r="H80" s="135" t="s">
        <v>62</v>
      </c>
      <c r="I80" s="111" t="s">
        <v>173</v>
      </c>
      <c r="J80" s="136" t="s">
        <v>182</v>
      </c>
      <c r="K80" s="30"/>
      <c r="L80" s="30"/>
      <c r="M80" s="29"/>
      <c r="N80" s="30"/>
      <c r="O80" s="30">
        <v>2</v>
      </c>
      <c r="P80" s="37">
        <v>44127200</v>
      </c>
      <c r="Q80" s="189">
        <v>1</v>
      </c>
      <c r="R80" s="169">
        <v>9527200</v>
      </c>
      <c r="S80" s="194">
        <v>1</v>
      </c>
      <c r="T80" s="194">
        <v>13100000</v>
      </c>
      <c r="U80" s="194"/>
      <c r="V80" s="190">
        <v>6550000</v>
      </c>
      <c r="W80" s="245"/>
      <c r="X80" s="190">
        <f t="shared" si="30"/>
        <v>8650000</v>
      </c>
      <c r="Y80" s="34">
        <f t="shared" si="24"/>
        <v>2</v>
      </c>
      <c r="Z80" s="30">
        <v>37827200</v>
      </c>
      <c r="AA80" s="212">
        <f t="shared" si="28"/>
        <v>100</v>
      </c>
      <c r="AB80" s="146">
        <f t="shared" si="20"/>
        <v>85.723091426603091</v>
      </c>
      <c r="AC80" s="48">
        <f t="shared" si="23"/>
        <v>2</v>
      </c>
      <c r="AD80" s="48">
        <f t="shared" si="29"/>
        <v>37827200</v>
      </c>
      <c r="AE80" s="36">
        <v>0</v>
      </c>
      <c r="AF80" s="86">
        <v>0</v>
      </c>
      <c r="AG80" s="36"/>
      <c r="AH80" s="36"/>
    </row>
    <row r="81" spans="1:34" ht="34.5" customHeight="1">
      <c r="A81" s="110"/>
      <c r="B81" s="135">
        <v>2</v>
      </c>
      <c r="C81" s="135" t="s">
        <v>165</v>
      </c>
      <c r="D81" s="135">
        <v>14</v>
      </c>
      <c r="E81" s="135" t="s">
        <v>22</v>
      </c>
      <c r="F81" s="135" t="s">
        <v>22</v>
      </c>
      <c r="G81" s="137">
        <v>27</v>
      </c>
      <c r="H81" s="135" t="s">
        <v>34</v>
      </c>
      <c r="I81" s="111" t="s">
        <v>174</v>
      </c>
      <c r="J81" s="136" t="s">
        <v>183</v>
      </c>
      <c r="K81" s="30"/>
      <c r="L81" s="30"/>
      <c r="M81" s="29"/>
      <c r="N81" s="30"/>
      <c r="O81" s="30">
        <v>2</v>
      </c>
      <c r="P81" s="37">
        <v>82527200</v>
      </c>
      <c r="Q81" s="189">
        <v>1</v>
      </c>
      <c r="R81" s="169">
        <v>9527200</v>
      </c>
      <c r="S81" s="194">
        <v>1</v>
      </c>
      <c r="T81" s="194">
        <v>30200000</v>
      </c>
      <c r="U81" s="194"/>
      <c r="V81" s="190">
        <v>15100000</v>
      </c>
      <c r="W81" s="245"/>
      <c r="X81" s="190">
        <f t="shared" si="30"/>
        <v>12850000</v>
      </c>
      <c r="Y81" s="34">
        <f t="shared" si="24"/>
        <v>2</v>
      </c>
      <c r="Z81" s="30">
        <v>67677200</v>
      </c>
      <c r="AA81" s="212">
        <f t="shared" si="28"/>
        <v>100</v>
      </c>
      <c r="AB81" s="146">
        <f t="shared" si="20"/>
        <v>82.00593258949776</v>
      </c>
      <c r="AC81" s="48">
        <f t="shared" si="23"/>
        <v>2</v>
      </c>
      <c r="AD81" s="48">
        <f t="shared" si="29"/>
        <v>67677200</v>
      </c>
      <c r="AE81" s="36">
        <v>0</v>
      </c>
      <c r="AF81" s="86">
        <v>0</v>
      </c>
      <c r="AG81" s="36"/>
      <c r="AH81" s="36"/>
    </row>
    <row r="82" spans="1:34" ht="45.75" customHeight="1">
      <c r="A82" s="110"/>
      <c r="B82" s="135">
        <v>2</v>
      </c>
      <c r="C82" s="135" t="s">
        <v>166</v>
      </c>
      <c r="D82" s="135">
        <v>15</v>
      </c>
      <c r="E82" s="135" t="s">
        <v>22</v>
      </c>
      <c r="F82" s="135" t="s">
        <v>22</v>
      </c>
      <c r="G82" s="137">
        <v>28</v>
      </c>
      <c r="H82" s="135" t="s">
        <v>65</v>
      </c>
      <c r="I82" s="111" t="s">
        <v>175</v>
      </c>
      <c r="J82" s="136" t="s">
        <v>185</v>
      </c>
      <c r="K82" s="30"/>
      <c r="L82" s="30"/>
      <c r="M82" s="29"/>
      <c r="N82" s="30"/>
      <c r="O82" s="30">
        <v>2</v>
      </c>
      <c r="P82" s="37">
        <v>63327200</v>
      </c>
      <c r="Q82" s="189">
        <v>1</v>
      </c>
      <c r="R82" s="169">
        <v>9527200</v>
      </c>
      <c r="S82" s="194">
        <v>1</v>
      </c>
      <c r="T82" s="194">
        <v>20300000</v>
      </c>
      <c r="U82" s="194"/>
      <c r="V82" s="190">
        <v>10150000</v>
      </c>
      <c r="W82" s="245"/>
      <c r="X82" s="190">
        <f t="shared" si="30"/>
        <v>13450000</v>
      </c>
      <c r="Y82" s="34">
        <f t="shared" si="24"/>
        <v>2</v>
      </c>
      <c r="Z82" s="30">
        <v>53427200</v>
      </c>
      <c r="AA82" s="212">
        <f t="shared" si="28"/>
        <v>100</v>
      </c>
      <c r="AB82" s="146">
        <f t="shared" si="20"/>
        <v>84.366907111004423</v>
      </c>
      <c r="AC82" s="48">
        <f t="shared" si="23"/>
        <v>2</v>
      </c>
      <c r="AD82" s="48">
        <f t="shared" si="29"/>
        <v>53427200</v>
      </c>
      <c r="AE82" s="36">
        <v>0</v>
      </c>
      <c r="AF82" s="86">
        <v>0</v>
      </c>
      <c r="AG82" s="36"/>
      <c r="AH82" s="36"/>
    </row>
    <row r="83" spans="1:34" ht="48.75" customHeight="1">
      <c r="A83" s="110"/>
      <c r="B83" s="135">
        <v>2</v>
      </c>
      <c r="C83" s="135" t="s">
        <v>167</v>
      </c>
      <c r="D83" s="135">
        <v>16</v>
      </c>
      <c r="E83" s="135" t="s">
        <v>22</v>
      </c>
      <c r="F83" s="135" t="s">
        <v>22</v>
      </c>
      <c r="G83" s="137">
        <v>29</v>
      </c>
      <c r="H83" s="135" t="s">
        <v>160</v>
      </c>
      <c r="I83" s="111" t="s">
        <v>176</v>
      </c>
      <c r="J83" s="136" t="s">
        <v>184</v>
      </c>
      <c r="K83" s="30"/>
      <c r="L83" s="30"/>
      <c r="M83" s="29"/>
      <c r="N83" s="30"/>
      <c r="O83" s="30">
        <v>2</v>
      </c>
      <c r="P83" s="37">
        <v>65727200</v>
      </c>
      <c r="Q83" s="189">
        <v>1</v>
      </c>
      <c r="R83" s="169">
        <v>9527200</v>
      </c>
      <c r="S83" s="194">
        <v>1</v>
      </c>
      <c r="T83" s="194">
        <v>23900000</v>
      </c>
      <c r="U83" s="194"/>
      <c r="V83" s="190">
        <v>11950000</v>
      </c>
      <c r="W83" s="245"/>
      <c r="X83" s="190">
        <f t="shared" si="30"/>
        <v>8650000</v>
      </c>
      <c r="Y83" s="34">
        <f t="shared" si="24"/>
        <v>2</v>
      </c>
      <c r="Z83" s="30">
        <v>54027200</v>
      </c>
      <c r="AA83" s="212">
        <f t="shared" si="28"/>
        <v>100</v>
      </c>
      <c r="AB83" s="146">
        <f t="shared" si="20"/>
        <v>82.199150427828968</v>
      </c>
      <c r="AC83" s="48">
        <f t="shared" si="23"/>
        <v>2</v>
      </c>
      <c r="AD83" s="48">
        <f t="shared" si="29"/>
        <v>54027200</v>
      </c>
      <c r="AE83" s="36">
        <v>0</v>
      </c>
      <c r="AF83" s="86">
        <v>0</v>
      </c>
      <c r="AG83" s="36"/>
      <c r="AH83" s="36"/>
    </row>
    <row r="84" spans="1:34" ht="21">
      <c r="A84" s="16" t="s">
        <v>153</v>
      </c>
      <c r="B84" s="17">
        <v>1</v>
      </c>
      <c r="C84" s="18">
        <v>2</v>
      </c>
      <c r="D84" s="18">
        <v>13</v>
      </c>
      <c r="E84" s="18">
        <v>1</v>
      </c>
      <c r="F84" s="18">
        <v>6</v>
      </c>
      <c r="G84" s="18">
        <v>17</v>
      </c>
      <c r="H84" s="18"/>
      <c r="I84" s="168" t="s">
        <v>249</v>
      </c>
      <c r="J84" s="73" t="s">
        <v>250</v>
      </c>
      <c r="K84" s="18">
        <f>K85</f>
        <v>0</v>
      </c>
      <c r="L84" s="18">
        <f>SUM(L85)</f>
        <v>0</v>
      </c>
      <c r="M84" s="21">
        <f>SUM(M85)</f>
        <v>0</v>
      </c>
      <c r="N84" s="18">
        <f t="shared" ref="N84:R84" si="31">SUM(N85)</f>
        <v>0</v>
      </c>
      <c r="O84" s="18">
        <f>O85</f>
        <v>1</v>
      </c>
      <c r="P84" s="18">
        <f>P85</f>
        <v>26820000</v>
      </c>
      <c r="Q84" s="161">
        <f t="shared" si="31"/>
        <v>0</v>
      </c>
      <c r="R84" s="188">
        <f t="shared" si="31"/>
        <v>0</v>
      </c>
      <c r="S84" s="188">
        <f>S85</f>
        <v>1</v>
      </c>
      <c r="T84" s="188">
        <f>T85</f>
        <v>26820000</v>
      </c>
      <c r="U84" s="188"/>
      <c r="V84" s="188"/>
      <c r="W84" s="188"/>
      <c r="X84" s="188"/>
      <c r="Y84" s="21">
        <f t="shared" si="24"/>
        <v>1</v>
      </c>
      <c r="Z84" s="188">
        <f>T84+R84</f>
        <v>26820000</v>
      </c>
      <c r="AA84" s="154">
        <f t="shared" si="28"/>
        <v>100</v>
      </c>
      <c r="AB84" s="60">
        <f t="shared" si="20"/>
        <v>100</v>
      </c>
      <c r="AC84" s="60">
        <f t="shared" si="23"/>
        <v>1</v>
      </c>
      <c r="AD84" s="18">
        <f>N84+Z84</f>
        <v>26820000</v>
      </c>
      <c r="AE84" s="151">
        <v>0</v>
      </c>
      <c r="AF84" s="151">
        <v>0</v>
      </c>
      <c r="AG84" s="18"/>
      <c r="AH84" s="18"/>
    </row>
    <row r="85" spans="1:34" ht="52" customHeight="1">
      <c r="A85" s="24">
        <v>36</v>
      </c>
      <c r="B85" s="25">
        <v>1</v>
      </c>
      <c r="C85" s="26">
        <v>2</v>
      </c>
      <c r="D85" s="26">
        <v>13</v>
      </c>
      <c r="E85" s="26">
        <v>1</v>
      </c>
      <c r="F85" s="26">
        <v>6</v>
      </c>
      <c r="G85" s="26">
        <v>17</v>
      </c>
      <c r="H85" s="70" t="s">
        <v>22</v>
      </c>
      <c r="I85" s="74" t="s">
        <v>251</v>
      </c>
      <c r="J85" s="71" t="s">
        <v>252</v>
      </c>
      <c r="K85" s="63"/>
      <c r="L85" s="63"/>
      <c r="M85" s="64"/>
      <c r="N85" s="63"/>
      <c r="O85" s="63">
        <v>1</v>
      </c>
      <c r="P85" s="63">
        <v>26820000</v>
      </c>
      <c r="Q85" s="195">
        <v>0</v>
      </c>
      <c r="R85" s="196">
        <v>0</v>
      </c>
      <c r="S85" s="196">
        <v>1</v>
      </c>
      <c r="T85" s="196">
        <v>26820000</v>
      </c>
      <c r="U85" s="196"/>
      <c r="V85" s="190">
        <f>Z85-T85-R85</f>
        <v>0</v>
      </c>
      <c r="W85" s="190"/>
      <c r="X85" s="190">
        <v>0</v>
      </c>
      <c r="Y85" s="34">
        <f t="shared" si="24"/>
        <v>1</v>
      </c>
      <c r="Z85" s="30">
        <f>R85+T85</f>
        <v>26820000</v>
      </c>
      <c r="AA85" s="212">
        <f t="shared" si="28"/>
        <v>100</v>
      </c>
      <c r="AB85" s="63">
        <f t="shared" si="20"/>
        <v>100</v>
      </c>
      <c r="AC85" s="63">
        <f t="shared" si="23"/>
        <v>1</v>
      </c>
      <c r="AD85" s="63">
        <f>N85+Z85</f>
        <v>26820000</v>
      </c>
      <c r="AE85" s="166">
        <v>0</v>
      </c>
      <c r="AF85" s="166">
        <v>0</v>
      </c>
      <c r="AG85" s="72"/>
      <c r="AH85" s="72"/>
    </row>
    <row r="86" spans="1:34" ht="54.5" customHeight="1">
      <c r="A86" s="16" t="s">
        <v>153</v>
      </c>
      <c r="B86" s="17">
        <v>1</v>
      </c>
      <c r="C86" s="18">
        <v>2</v>
      </c>
      <c r="D86" s="18">
        <v>13</v>
      </c>
      <c r="E86" s="18">
        <v>1</v>
      </c>
      <c r="F86" s="18">
        <v>6</v>
      </c>
      <c r="G86" s="18">
        <v>20</v>
      </c>
      <c r="H86" s="18"/>
      <c r="I86" s="168" t="s">
        <v>117</v>
      </c>
      <c r="J86" s="73" t="s">
        <v>118</v>
      </c>
      <c r="K86" s="18">
        <f>K88</f>
        <v>5</v>
      </c>
      <c r="L86" s="18">
        <f>SUM(L88)</f>
        <v>1210904000</v>
      </c>
      <c r="M86" s="21">
        <f>SUM(M88)</f>
        <v>2</v>
      </c>
      <c r="N86" s="18">
        <f>SUM(N88)</f>
        <v>154052000</v>
      </c>
      <c r="O86" s="18">
        <f>O88</f>
        <v>1</v>
      </c>
      <c r="P86" s="18">
        <f>SUM(P88)</f>
        <v>100140000</v>
      </c>
      <c r="Q86" s="161">
        <f>SUM(Q88)</f>
        <v>0</v>
      </c>
      <c r="R86" s="188">
        <f>SUM(R88)</f>
        <v>0</v>
      </c>
      <c r="S86" s="161">
        <f>SUM(S88)</f>
        <v>0</v>
      </c>
      <c r="T86" s="188">
        <f>SUM(T88)</f>
        <v>0</v>
      </c>
      <c r="U86" s="188"/>
      <c r="V86" s="188"/>
      <c r="W86" s="188">
        <v>1</v>
      </c>
      <c r="X86" s="188">
        <f>X89</f>
        <v>37290000</v>
      </c>
      <c r="Y86" s="21">
        <v>1</v>
      </c>
      <c r="Z86" s="188">
        <f>SUM(Z89)</f>
        <v>37290000</v>
      </c>
      <c r="AA86" s="154">
        <f t="shared" si="28"/>
        <v>100</v>
      </c>
      <c r="AB86" s="60">
        <f t="shared" si="20"/>
        <v>37.237866986219295</v>
      </c>
      <c r="AC86" s="18">
        <f t="shared" si="23"/>
        <v>3</v>
      </c>
      <c r="AD86" s="18">
        <f>N86+Z86</f>
        <v>191342000</v>
      </c>
      <c r="AE86" s="151">
        <f>AC86/K86*100</f>
        <v>60</v>
      </c>
      <c r="AF86" s="151">
        <f>AD86/L86*100</f>
        <v>15.801582949597986</v>
      </c>
      <c r="AG86" s="18"/>
      <c r="AH86" s="18"/>
    </row>
    <row r="87" spans="1:34" ht="52.5" hidden="1">
      <c r="A87" s="24">
        <v>36</v>
      </c>
      <c r="B87" s="25">
        <v>1</v>
      </c>
      <c r="C87" s="26">
        <v>2</v>
      </c>
      <c r="D87" s="26">
        <v>13</v>
      </c>
      <c r="E87" s="26">
        <v>1</v>
      </c>
      <c r="F87" s="26">
        <v>6</v>
      </c>
      <c r="G87" s="26">
        <v>20</v>
      </c>
      <c r="H87" s="70" t="s">
        <v>105</v>
      </c>
      <c r="I87" s="74" t="s">
        <v>253</v>
      </c>
      <c r="J87" s="71" t="s">
        <v>254</v>
      </c>
      <c r="K87" s="63"/>
      <c r="L87" s="63"/>
      <c r="M87" s="64"/>
      <c r="N87" s="63"/>
      <c r="O87" s="63">
        <v>1</v>
      </c>
      <c r="P87" s="63">
        <v>100140000</v>
      </c>
      <c r="Q87" s="195">
        <v>0</v>
      </c>
      <c r="R87" s="196">
        <v>0</v>
      </c>
      <c r="S87" s="196"/>
      <c r="T87" s="196">
        <v>10400000</v>
      </c>
      <c r="U87" s="196"/>
      <c r="V87" s="196"/>
      <c r="W87" s="196"/>
      <c r="X87" s="196"/>
      <c r="Y87" s="34">
        <f t="shared" si="24"/>
        <v>0</v>
      </c>
      <c r="Z87" s="30">
        <f>R87+T87</f>
        <v>10400000</v>
      </c>
      <c r="AA87" s="213">
        <f t="shared" si="28"/>
        <v>0</v>
      </c>
      <c r="AB87" s="63">
        <f t="shared" si="20"/>
        <v>10.385460355502296</v>
      </c>
      <c r="AC87" s="63">
        <f t="shared" si="23"/>
        <v>0</v>
      </c>
      <c r="AD87" s="63">
        <f>N87+Z87</f>
        <v>10400000</v>
      </c>
      <c r="AE87" s="166">
        <v>0</v>
      </c>
      <c r="AF87" s="166">
        <v>0</v>
      </c>
      <c r="AG87" s="72"/>
      <c r="AH87" s="72"/>
    </row>
    <row r="88" spans="1:34" ht="53" customHeight="1">
      <c r="A88" s="24">
        <v>36</v>
      </c>
      <c r="B88" s="25">
        <v>1</v>
      </c>
      <c r="C88" s="26">
        <v>2</v>
      </c>
      <c r="D88" s="26">
        <v>13</v>
      </c>
      <c r="E88" s="26">
        <v>1</v>
      </c>
      <c r="F88" s="26">
        <v>6</v>
      </c>
      <c r="G88" s="26">
        <v>20</v>
      </c>
      <c r="H88" s="70" t="s">
        <v>31</v>
      </c>
      <c r="I88" s="74" t="s">
        <v>119</v>
      </c>
      <c r="J88" s="71" t="s">
        <v>120</v>
      </c>
      <c r="K88" s="63">
        <v>5</v>
      </c>
      <c r="L88" s="63">
        <v>1210904000</v>
      </c>
      <c r="M88" s="64">
        <v>2</v>
      </c>
      <c r="N88" s="63">
        <v>154052000</v>
      </c>
      <c r="O88" s="63">
        <v>1</v>
      </c>
      <c r="P88" s="63">
        <v>100140000</v>
      </c>
      <c r="Q88" s="195">
        <v>0</v>
      </c>
      <c r="R88" s="196">
        <v>0</v>
      </c>
      <c r="S88" s="196"/>
      <c r="T88" s="196"/>
      <c r="U88" s="196"/>
      <c r="V88" s="190">
        <f>Z88-T88-R88</f>
        <v>0</v>
      </c>
      <c r="W88" s="244"/>
      <c r="X88" s="244"/>
      <c r="Y88" s="75">
        <f>Q88</f>
        <v>0</v>
      </c>
      <c r="Z88" s="63">
        <f>R88</f>
        <v>0</v>
      </c>
      <c r="AA88" s="213">
        <f t="shared" si="28"/>
        <v>0</v>
      </c>
      <c r="AB88" s="63">
        <f t="shared" si="20"/>
        <v>0</v>
      </c>
      <c r="AC88" s="63">
        <f t="shared" si="23"/>
        <v>2</v>
      </c>
      <c r="AD88" s="63">
        <f>N88+Z88</f>
        <v>154052000</v>
      </c>
      <c r="AE88" s="166">
        <f>AC88/K88*100</f>
        <v>40</v>
      </c>
      <c r="AF88" s="166">
        <f>AD88/L88*100</f>
        <v>12.722065498173265</v>
      </c>
      <c r="AG88" s="72"/>
      <c r="AH88" s="72"/>
    </row>
    <row r="89" spans="1:34" ht="51.5" customHeight="1">
      <c r="A89" s="24"/>
      <c r="B89" s="25"/>
      <c r="C89" s="26"/>
      <c r="D89" s="26"/>
      <c r="E89" s="26"/>
      <c r="F89" s="26"/>
      <c r="G89" s="26"/>
      <c r="H89" s="70"/>
      <c r="I89" s="74" t="s">
        <v>256</v>
      </c>
      <c r="J89" s="71"/>
      <c r="K89" s="63"/>
      <c r="L89" s="63"/>
      <c r="M89" s="64"/>
      <c r="N89" s="63"/>
      <c r="O89" s="63"/>
      <c r="P89" s="63"/>
      <c r="Q89" s="195"/>
      <c r="R89" s="196"/>
      <c r="S89" s="196"/>
      <c r="T89" s="196"/>
      <c r="U89" s="196"/>
      <c r="V89" s="190"/>
      <c r="W89" s="244">
        <v>1</v>
      </c>
      <c r="X89" s="244">
        <v>37290000</v>
      </c>
      <c r="Y89" s="75">
        <v>1</v>
      </c>
      <c r="Z89" s="63">
        <v>37290000</v>
      </c>
      <c r="AA89" s="213"/>
      <c r="AB89" s="63"/>
      <c r="AC89" s="63"/>
      <c r="AD89" s="63"/>
      <c r="AE89" s="166"/>
      <c r="AF89" s="166"/>
      <c r="AG89" s="72"/>
      <c r="AH89" s="72"/>
    </row>
    <row r="90" spans="1:34" ht="42">
      <c r="A90" s="16" t="s">
        <v>92</v>
      </c>
      <c r="B90" s="17">
        <v>1</v>
      </c>
      <c r="C90" s="18">
        <v>17</v>
      </c>
      <c r="D90" s="19">
        <v>1</v>
      </c>
      <c r="E90" s="18">
        <v>20</v>
      </c>
      <c r="F90" s="18">
        <v>12</v>
      </c>
      <c r="G90" s="18">
        <v>16</v>
      </c>
      <c r="H90" s="18"/>
      <c r="I90" s="20" t="s">
        <v>93</v>
      </c>
      <c r="J90" s="20" t="s">
        <v>94</v>
      </c>
      <c r="K90" s="21">
        <f>K91</f>
        <v>56</v>
      </c>
      <c r="L90" s="18">
        <f>SUM(L91)</f>
        <v>1607450000</v>
      </c>
      <c r="M90" s="18">
        <f>SUM(M91)</f>
        <v>18</v>
      </c>
      <c r="N90" s="18">
        <f t="shared" ref="N90:R90" si="32">SUM(N91)</f>
        <v>504845000</v>
      </c>
      <c r="O90" s="18">
        <v>6</v>
      </c>
      <c r="P90" s="18">
        <f>P91</f>
        <v>154978000</v>
      </c>
      <c r="Q90" s="188">
        <v>2</v>
      </c>
      <c r="R90" s="188">
        <f t="shared" si="32"/>
        <v>9000000</v>
      </c>
      <c r="S90" s="188">
        <f>S91</f>
        <v>2</v>
      </c>
      <c r="T90" s="188">
        <f>T91</f>
        <v>44385000</v>
      </c>
      <c r="U90" s="188"/>
      <c r="V90" s="188">
        <f>V91</f>
        <v>47950000</v>
      </c>
      <c r="W90" s="188">
        <v>2</v>
      </c>
      <c r="X90" s="188">
        <f>X91</f>
        <v>53643000</v>
      </c>
      <c r="Y90" s="21">
        <f>Q90+S90+W90</f>
        <v>6</v>
      </c>
      <c r="Z90" s="18">
        <f>SUM(Z91)</f>
        <v>154978000</v>
      </c>
      <c r="AA90" s="154">
        <f>SUM(Y90/O90*100)</f>
        <v>100</v>
      </c>
      <c r="AB90" s="151">
        <f>Z90/P90*100</f>
        <v>100</v>
      </c>
      <c r="AC90" s="18">
        <f t="shared" ref="AC90:AC98" si="33">M90+Y90</f>
        <v>24</v>
      </c>
      <c r="AD90" s="18">
        <f t="shared" ref="AD90:AD98" si="34">N90+Z90</f>
        <v>659823000</v>
      </c>
      <c r="AE90" s="18">
        <f>AC90/K90*100</f>
        <v>42.857142857142854</v>
      </c>
      <c r="AF90" s="18">
        <f>AD90/L90*100</f>
        <v>41.047808641015273</v>
      </c>
      <c r="AG90" s="18"/>
      <c r="AH90" s="18"/>
    </row>
    <row r="91" spans="1:34" ht="64" customHeight="1">
      <c r="A91" s="24">
        <v>28</v>
      </c>
      <c r="B91" s="25">
        <v>1</v>
      </c>
      <c r="C91" s="26">
        <v>17</v>
      </c>
      <c r="D91" s="27">
        <v>1</v>
      </c>
      <c r="E91" s="26">
        <v>20</v>
      </c>
      <c r="F91" s="26">
        <v>12</v>
      </c>
      <c r="G91" s="26">
        <v>16</v>
      </c>
      <c r="H91" s="27" t="s">
        <v>22</v>
      </c>
      <c r="I91" s="28" t="s">
        <v>95</v>
      </c>
      <c r="J91" s="28" t="s">
        <v>96</v>
      </c>
      <c r="K91" s="29">
        <v>56</v>
      </c>
      <c r="L91" s="30">
        <v>1607450000</v>
      </c>
      <c r="M91" s="30">
        <v>18</v>
      </c>
      <c r="N91" s="30">
        <v>504845000</v>
      </c>
      <c r="O91" s="30">
        <v>6</v>
      </c>
      <c r="P91" s="30">
        <v>154978000</v>
      </c>
      <c r="Q91" s="189">
        <v>2</v>
      </c>
      <c r="R91" s="169">
        <v>9000000</v>
      </c>
      <c r="S91" s="169">
        <v>2</v>
      </c>
      <c r="T91" s="169">
        <v>44385000</v>
      </c>
      <c r="U91" s="169"/>
      <c r="V91" s="190">
        <v>47950000</v>
      </c>
      <c r="W91" s="273">
        <v>2</v>
      </c>
      <c r="X91" s="190">
        <f>Z91-R91-T91-V91</f>
        <v>53643000</v>
      </c>
      <c r="Y91" s="34">
        <f>Q91+S91+W91</f>
        <v>6</v>
      </c>
      <c r="Z91" s="30">
        <v>154978000</v>
      </c>
      <c r="AA91" s="212">
        <f>Y91/O91*100</f>
        <v>100</v>
      </c>
      <c r="AB91" s="146">
        <f>Z91/P91*100</f>
        <v>100</v>
      </c>
      <c r="AC91" s="63">
        <f t="shared" si="33"/>
        <v>24</v>
      </c>
      <c r="AD91" s="63">
        <f t="shared" si="34"/>
        <v>659823000</v>
      </c>
      <c r="AE91" s="30">
        <f>AC91/K91*100</f>
        <v>42.857142857142854</v>
      </c>
      <c r="AF91" s="30">
        <f>AD91/L91*100</f>
        <v>41.047808641015273</v>
      </c>
      <c r="AG91" s="36"/>
      <c r="AH91" s="36"/>
    </row>
    <row r="92" spans="1:34" s="129" customFormat="1" ht="54" customHeight="1">
      <c r="A92" s="119" t="s">
        <v>116</v>
      </c>
      <c r="B92" s="125">
        <v>2</v>
      </c>
      <c r="C92" s="126" t="s">
        <v>59</v>
      </c>
      <c r="D92" s="125">
        <v>7</v>
      </c>
      <c r="E92" s="126" t="s">
        <v>22</v>
      </c>
      <c r="F92" s="126" t="s">
        <v>31</v>
      </c>
      <c r="G92" s="125">
        <v>17</v>
      </c>
      <c r="H92" s="127"/>
      <c r="I92" s="21" t="s">
        <v>238</v>
      </c>
      <c r="J92" s="122" t="s">
        <v>238</v>
      </c>
      <c r="K92" s="60"/>
      <c r="L92" s="60"/>
      <c r="M92" s="60"/>
      <c r="N92" s="60"/>
      <c r="O92" s="170">
        <v>1</v>
      </c>
      <c r="P92" s="60">
        <f>P93</f>
        <v>73674000</v>
      </c>
      <c r="Q92" s="170"/>
      <c r="R92" s="170">
        <f>R93</f>
        <v>0</v>
      </c>
      <c r="S92" s="170">
        <v>1</v>
      </c>
      <c r="T92" s="170">
        <f>T93</f>
        <v>68886000</v>
      </c>
      <c r="U92" s="170"/>
      <c r="V92" s="170"/>
      <c r="W92" s="170"/>
      <c r="X92" s="170"/>
      <c r="Y92" s="21">
        <f t="shared" ref="Y92:Y98" si="35">Q92+S92</f>
        <v>1</v>
      </c>
      <c r="Z92" s="18">
        <f>T92+R92</f>
        <v>68886000</v>
      </c>
      <c r="AA92" s="214">
        <f>SUM(Y92/O92*100)</f>
        <v>100</v>
      </c>
      <c r="AB92" s="151">
        <f>Z92/P92*100</f>
        <v>93.501099438064998</v>
      </c>
      <c r="AC92" s="18">
        <f t="shared" si="33"/>
        <v>1</v>
      </c>
      <c r="AD92" s="18">
        <f t="shared" si="34"/>
        <v>68886000</v>
      </c>
      <c r="AE92" s="83">
        <v>0</v>
      </c>
      <c r="AF92" s="83">
        <v>0</v>
      </c>
      <c r="AG92" s="128"/>
      <c r="AH92" s="83"/>
    </row>
    <row r="93" spans="1:34" ht="115" customHeight="1">
      <c r="A93" s="110">
        <v>33</v>
      </c>
      <c r="B93" s="114">
        <v>2</v>
      </c>
      <c r="C93" s="115" t="s">
        <v>59</v>
      </c>
      <c r="D93" s="114">
        <v>7</v>
      </c>
      <c r="E93" s="115" t="s">
        <v>22</v>
      </c>
      <c r="F93" s="115" t="s">
        <v>31</v>
      </c>
      <c r="G93" s="114">
        <v>17</v>
      </c>
      <c r="H93" s="116">
        <v>47</v>
      </c>
      <c r="I93" s="274" t="s">
        <v>239</v>
      </c>
      <c r="J93" s="117" t="s">
        <v>240</v>
      </c>
      <c r="K93" s="29"/>
      <c r="L93" s="30"/>
      <c r="M93" s="30"/>
      <c r="N93" s="30"/>
      <c r="O93" s="169">
        <v>1</v>
      </c>
      <c r="P93" s="30">
        <v>73674000</v>
      </c>
      <c r="Q93" s="189"/>
      <c r="R93" s="169"/>
      <c r="S93" s="169">
        <v>1</v>
      </c>
      <c r="T93" s="169">
        <v>68886000</v>
      </c>
      <c r="U93" s="169"/>
      <c r="V93" s="190">
        <f>Z93-T93-R93</f>
        <v>0</v>
      </c>
      <c r="W93" s="190"/>
      <c r="X93" s="190">
        <v>0</v>
      </c>
      <c r="Y93" s="34">
        <f t="shared" si="35"/>
        <v>1</v>
      </c>
      <c r="Z93" s="30">
        <f>R93+T93</f>
        <v>68886000</v>
      </c>
      <c r="AA93" s="212">
        <f>Y93/O93*100</f>
        <v>100</v>
      </c>
      <c r="AB93" s="150">
        <f>Z93/P93*100</f>
        <v>93.501099438064998</v>
      </c>
      <c r="AC93" s="63">
        <f t="shared" si="33"/>
        <v>1</v>
      </c>
      <c r="AD93" s="63">
        <f t="shared" si="34"/>
        <v>68886000</v>
      </c>
      <c r="AE93" s="63">
        <v>0</v>
      </c>
      <c r="AF93" s="63">
        <v>0</v>
      </c>
      <c r="AG93" s="72"/>
      <c r="AH93" s="64"/>
    </row>
    <row r="94" spans="1:34" ht="60.75" customHeight="1">
      <c r="A94" s="16" t="s">
        <v>82</v>
      </c>
      <c r="B94" s="17">
        <v>1</v>
      </c>
      <c r="C94" s="18">
        <v>20</v>
      </c>
      <c r="D94" s="18">
        <v>1</v>
      </c>
      <c r="E94" s="18">
        <v>20</v>
      </c>
      <c r="F94" s="18">
        <v>12</v>
      </c>
      <c r="G94" s="18">
        <v>33</v>
      </c>
      <c r="H94" s="18"/>
      <c r="I94" s="20" t="s">
        <v>83</v>
      </c>
      <c r="J94" s="20" t="s">
        <v>84</v>
      </c>
      <c r="K94" s="18">
        <v>10</v>
      </c>
      <c r="L94" s="18">
        <f>SUM(L95:L96)</f>
        <v>8838276000</v>
      </c>
      <c r="M94" s="18">
        <v>10</v>
      </c>
      <c r="N94" s="18">
        <f>SUM(N95:N96)</f>
        <v>1990093000</v>
      </c>
      <c r="O94" s="18">
        <v>10</v>
      </c>
      <c r="P94" s="18">
        <f>P96</f>
        <v>95040000</v>
      </c>
      <c r="Q94" s="161"/>
      <c r="R94" s="188"/>
      <c r="S94" s="188">
        <f>S95+S96</f>
        <v>10</v>
      </c>
      <c r="T94" s="188">
        <f>T96</f>
        <v>32470000</v>
      </c>
      <c r="U94" s="188"/>
      <c r="V94" s="188">
        <f>V96</f>
        <v>8710000</v>
      </c>
      <c r="W94" s="188"/>
      <c r="X94" s="188">
        <f>X96</f>
        <v>158710000</v>
      </c>
      <c r="Y94" s="21">
        <f t="shared" si="35"/>
        <v>10</v>
      </c>
      <c r="Z94" s="18">
        <f>SUM(Z96)</f>
        <v>199890000</v>
      </c>
      <c r="AA94" s="214">
        <f>Y94/O94*100</f>
        <v>100</v>
      </c>
      <c r="AB94" s="151">
        <f>Z94/P94*100</f>
        <v>210.32196969696969</v>
      </c>
      <c r="AC94" s="18">
        <f t="shared" si="33"/>
        <v>20</v>
      </c>
      <c r="AD94" s="18">
        <f t="shared" si="34"/>
        <v>2189983000</v>
      </c>
      <c r="AE94" s="151">
        <f>(AC94/K94*100)</f>
        <v>200</v>
      </c>
      <c r="AF94" s="151">
        <f t="shared" ref="AF94:AF99" si="36">AD94/L94*100</f>
        <v>24.778395696174233</v>
      </c>
      <c r="AG94" s="61"/>
      <c r="AH94" s="57" t="s">
        <v>85</v>
      </c>
    </row>
    <row r="95" spans="1:34" ht="52.5">
      <c r="A95" s="24">
        <v>26</v>
      </c>
      <c r="B95" s="25">
        <v>1</v>
      </c>
      <c r="C95" s="26">
        <v>20</v>
      </c>
      <c r="D95" s="26">
        <v>1</v>
      </c>
      <c r="E95" s="26">
        <v>20</v>
      </c>
      <c r="F95" s="26">
        <v>12</v>
      </c>
      <c r="G95" s="26">
        <v>33</v>
      </c>
      <c r="H95" s="27" t="s">
        <v>22</v>
      </c>
      <c r="I95" s="43" t="s">
        <v>86</v>
      </c>
      <c r="J95" s="28" t="s">
        <v>87</v>
      </c>
      <c r="K95" s="29">
        <v>10</v>
      </c>
      <c r="L95" s="30">
        <v>16300000</v>
      </c>
      <c r="M95" s="29">
        <v>10</v>
      </c>
      <c r="N95" s="30">
        <v>16300000</v>
      </c>
      <c r="O95" s="30">
        <v>0</v>
      </c>
      <c r="P95" s="108"/>
      <c r="Q95" s="189"/>
      <c r="R95" s="169"/>
      <c r="S95" s="169"/>
      <c r="T95" s="169"/>
      <c r="U95" s="169"/>
      <c r="V95" s="169"/>
      <c r="W95" s="169"/>
      <c r="X95" s="169"/>
      <c r="Y95" s="34">
        <f t="shared" si="35"/>
        <v>0</v>
      </c>
      <c r="Z95" s="30">
        <f>R95+T95</f>
        <v>0</v>
      </c>
      <c r="AA95" s="212">
        <v>0</v>
      </c>
      <c r="AB95" s="150">
        <v>0</v>
      </c>
      <c r="AC95" s="63">
        <f t="shared" si="33"/>
        <v>10</v>
      </c>
      <c r="AD95" s="63">
        <f t="shared" si="34"/>
        <v>16300000</v>
      </c>
      <c r="AE95" s="152">
        <f>(AC95/K95*100)</f>
        <v>100</v>
      </c>
      <c r="AF95" s="30">
        <f t="shared" si="36"/>
        <v>100</v>
      </c>
      <c r="AG95" s="36"/>
      <c r="AH95" s="29" t="s">
        <v>88</v>
      </c>
    </row>
    <row r="96" spans="1:34" ht="57.5" customHeight="1">
      <c r="A96" s="24">
        <v>27</v>
      </c>
      <c r="B96" s="25">
        <v>1</v>
      </c>
      <c r="C96" s="26">
        <v>20</v>
      </c>
      <c r="D96" s="26">
        <v>1</v>
      </c>
      <c r="E96" s="26">
        <v>20</v>
      </c>
      <c r="F96" s="26">
        <v>12</v>
      </c>
      <c r="G96" s="26">
        <v>33</v>
      </c>
      <c r="H96" s="27" t="s">
        <v>62</v>
      </c>
      <c r="I96" s="43" t="s">
        <v>89</v>
      </c>
      <c r="J96" s="28" t="s">
        <v>90</v>
      </c>
      <c r="K96" s="29">
        <v>10</v>
      </c>
      <c r="L96" s="30">
        <v>8821976000</v>
      </c>
      <c r="M96" s="29">
        <v>10</v>
      </c>
      <c r="N96" s="62">
        <v>1973793000</v>
      </c>
      <c r="O96" s="148">
        <v>10</v>
      </c>
      <c r="P96" s="30">
        <v>95040000</v>
      </c>
      <c r="Q96" s="189">
        <v>0</v>
      </c>
      <c r="R96" s="169">
        <v>0</v>
      </c>
      <c r="S96" s="169">
        <v>10</v>
      </c>
      <c r="T96" s="169">
        <v>32470000</v>
      </c>
      <c r="U96" s="169">
        <v>10</v>
      </c>
      <c r="V96" s="190">
        <v>8710000</v>
      </c>
      <c r="W96" s="275">
        <v>10</v>
      </c>
      <c r="X96" s="190">
        <f>Z96-R96-T96-V96</f>
        <v>158710000</v>
      </c>
      <c r="Y96" s="34">
        <f>Q96+S96+U96+W96</f>
        <v>30</v>
      </c>
      <c r="Z96" s="30">
        <v>199890000</v>
      </c>
      <c r="AA96" s="212">
        <f>Y96/O96*100</f>
        <v>300</v>
      </c>
      <c r="AB96" s="150">
        <f>Z96/P96*100</f>
        <v>210.32196969696969</v>
      </c>
      <c r="AC96" s="63">
        <f t="shared" si="33"/>
        <v>40</v>
      </c>
      <c r="AD96" s="63">
        <f t="shared" si="34"/>
        <v>2173683000</v>
      </c>
      <c r="AE96" s="152">
        <f>(AC96/K96*100)</f>
        <v>400</v>
      </c>
      <c r="AF96" s="152">
        <f t="shared" si="36"/>
        <v>24.63941185058767</v>
      </c>
      <c r="AG96" s="36"/>
      <c r="AH96" s="29" t="s">
        <v>91</v>
      </c>
    </row>
    <row r="97" spans="1:34" ht="81" customHeight="1">
      <c r="A97" s="16" t="s">
        <v>102</v>
      </c>
      <c r="B97" s="65">
        <v>1</v>
      </c>
      <c r="C97" s="60">
        <v>19</v>
      </c>
      <c r="D97" s="60">
        <v>1</v>
      </c>
      <c r="E97" s="60">
        <v>20</v>
      </c>
      <c r="F97" s="60">
        <v>12</v>
      </c>
      <c r="G97" s="61">
        <v>18</v>
      </c>
      <c r="H97" s="61"/>
      <c r="I97" s="223" t="s">
        <v>103</v>
      </c>
      <c r="J97" s="57" t="s">
        <v>104</v>
      </c>
      <c r="K97" s="21">
        <f>K98</f>
        <v>14</v>
      </c>
      <c r="L97" s="18">
        <f>SUM(L98)</f>
        <v>1249202000</v>
      </c>
      <c r="M97" s="18">
        <f t="shared" ref="M97:R97" si="37">SUM(M98)</f>
        <v>7</v>
      </c>
      <c r="N97" s="18">
        <f t="shared" si="37"/>
        <v>511186000</v>
      </c>
      <c r="O97" s="18">
        <v>1</v>
      </c>
      <c r="P97" s="18">
        <f>P98</f>
        <v>85000000</v>
      </c>
      <c r="Q97" s="188">
        <f t="shared" si="37"/>
        <v>0</v>
      </c>
      <c r="R97" s="188">
        <f t="shared" si="37"/>
        <v>0</v>
      </c>
      <c r="S97" s="18">
        <v>1</v>
      </c>
      <c r="T97" s="18">
        <f>T98</f>
        <v>85000000</v>
      </c>
      <c r="U97" s="18"/>
      <c r="V97" s="18"/>
      <c r="W97" s="18"/>
      <c r="X97" s="18"/>
      <c r="Y97" s="21">
        <f t="shared" si="35"/>
        <v>1</v>
      </c>
      <c r="Z97" s="18">
        <f>T97+R97</f>
        <v>85000000</v>
      </c>
      <c r="AA97" s="214">
        <f>SUM(Y97/O97*100)</f>
        <v>100</v>
      </c>
      <c r="AB97" s="18">
        <f>Z97/P97*100</f>
        <v>100</v>
      </c>
      <c r="AC97" s="18">
        <f t="shared" si="33"/>
        <v>8</v>
      </c>
      <c r="AD97" s="18">
        <f t="shared" si="34"/>
        <v>596186000</v>
      </c>
      <c r="AE97" s="151">
        <f>AC97/K97*100</f>
        <v>57.142857142857139</v>
      </c>
      <c r="AF97" s="151">
        <f t="shared" si="36"/>
        <v>47.725347862075154</v>
      </c>
      <c r="AG97" s="18"/>
      <c r="AH97" s="18"/>
    </row>
    <row r="98" spans="1:34" ht="87" customHeight="1" thickBot="1">
      <c r="A98" s="24">
        <v>30</v>
      </c>
      <c r="B98" s="66">
        <v>1</v>
      </c>
      <c r="C98" s="47">
        <v>19</v>
      </c>
      <c r="D98" s="47">
        <v>1</v>
      </c>
      <c r="E98" s="47">
        <v>20</v>
      </c>
      <c r="F98" s="47">
        <v>12</v>
      </c>
      <c r="G98" s="67">
        <v>18</v>
      </c>
      <c r="H98" s="37" t="s">
        <v>105</v>
      </c>
      <c r="I98" s="28" t="s">
        <v>106</v>
      </c>
      <c r="J98" s="28" t="s">
        <v>107</v>
      </c>
      <c r="K98" s="48">
        <v>14</v>
      </c>
      <c r="L98" s="48">
        <v>1249202000</v>
      </c>
      <c r="M98" s="48">
        <v>7</v>
      </c>
      <c r="N98" s="48">
        <v>511186000</v>
      </c>
      <c r="O98" s="48">
        <v>1</v>
      </c>
      <c r="P98" s="48">
        <v>85000000</v>
      </c>
      <c r="Q98" s="198">
        <v>0</v>
      </c>
      <c r="R98" s="199">
        <v>0</v>
      </c>
      <c r="S98" s="199">
        <v>1</v>
      </c>
      <c r="T98" s="199">
        <v>85000000</v>
      </c>
      <c r="U98" s="199"/>
      <c r="V98" s="190">
        <f>Z98-T98-R98</f>
        <v>0</v>
      </c>
      <c r="W98" s="190"/>
      <c r="X98" s="190">
        <v>0</v>
      </c>
      <c r="Y98" s="34">
        <f t="shared" si="35"/>
        <v>1</v>
      </c>
      <c r="Z98" s="30">
        <f>R98+T98</f>
        <v>85000000</v>
      </c>
      <c r="AA98" s="212">
        <f>Y98/O98*100</f>
        <v>100</v>
      </c>
      <c r="AB98" s="47">
        <f>Z98/P98*100</f>
        <v>100</v>
      </c>
      <c r="AC98" s="30">
        <f t="shared" si="33"/>
        <v>8</v>
      </c>
      <c r="AD98" s="30">
        <f t="shared" si="34"/>
        <v>596186000</v>
      </c>
      <c r="AE98" s="152">
        <f>AC98/K98*100</f>
        <v>57.142857142857139</v>
      </c>
      <c r="AF98" s="152">
        <f t="shared" si="36"/>
        <v>47.725347862075154</v>
      </c>
      <c r="AG98" s="36"/>
      <c r="AH98" s="36"/>
    </row>
    <row r="99" spans="1:34" ht="73.5" hidden="1" customHeight="1">
      <c r="A99" s="76" t="s">
        <v>154</v>
      </c>
      <c r="B99" s="55">
        <v>1</v>
      </c>
      <c r="C99" s="56" t="s">
        <v>105</v>
      </c>
      <c r="D99" s="60">
        <v>1</v>
      </c>
      <c r="E99" s="60">
        <v>20</v>
      </c>
      <c r="F99" s="60">
        <v>12</v>
      </c>
      <c r="G99" s="60">
        <v>19</v>
      </c>
      <c r="H99" s="60"/>
      <c r="I99" s="57" t="s">
        <v>122</v>
      </c>
      <c r="J99" s="57" t="s">
        <v>123</v>
      </c>
      <c r="K99" s="18">
        <f>K100</f>
        <v>1</v>
      </c>
      <c r="L99" s="18">
        <f>SUM(L100)</f>
        <v>17420000</v>
      </c>
      <c r="M99" s="21">
        <f>SUM(M100)</f>
        <v>1</v>
      </c>
      <c r="N99" s="18">
        <f t="shared" ref="N99" si="38">SUM(N100)</f>
        <v>17420000</v>
      </c>
      <c r="O99" s="18">
        <v>1</v>
      </c>
      <c r="P99" s="19">
        <v>10000000</v>
      </c>
      <c r="Q99" s="161"/>
      <c r="R99" s="188"/>
      <c r="S99" s="188"/>
      <c r="T99" s="188"/>
      <c r="U99" s="188"/>
      <c r="V99" s="188"/>
      <c r="W99" s="188"/>
      <c r="X99" s="188"/>
      <c r="Y99" s="21"/>
      <c r="Z99" s="60"/>
      <c r="AA99" s="21"/>
      <c r="AB99" s="60">
        <v>0</v>
      </c>
      <c r="AC99" s="60" t="e">
        <f>#REF!+Y99</f>
        <v>#REF!</v>
      </c>
      <c r="AD99" s="18" t="e">
        <f>#REF!+Z99</f>
        <v>#REF!</v>
      </c>
      <c r="AE99" s="18" t="e">
        <f>AC99/K99*100</f>
        <v>#REF!</v>
      </c>
      <c r="AF99" s="18" t="e">
        <f t="shared" si="36"/>
        <v>#REF!</v>
      </c>
      <c r="AG99" s="18"/>
      <c r="AH99" s="18"/>
    </row>
    <row r="100" spans="1:34" ht="61.5" hidden="1" customHeight="1">
      <c r="A100" s="77">
        <v>37</v>
      </c>
      <c r="B100" s="58">
        <v>1</v>
      </c>
      <c r="C100" s="59" t="s">
        <v>105</v>
      </c>
      <c r="D100" s="47">
        <v>1</v>
      </c>
      <c r="E100" s="47">
        <v>20</v>
      </c>
      <c r="F100" s="47">
        <v>12</v>
      </c>
      <c r="G100" s="47">
        <v>19</v>
      </c>
      <c r="H100" s="59" t="s">
        <v>22</v>
      </c>
      <c r="I100" s="78" t="s">
        <v>124</v>
      </c>
      <c r="J100" s="78" t="s">
        <v>125</v>
      </c>
      <c r="K100" s="48">
        <v>1</v>
      </c>
      <c r="L100" s="48">
        <v>17420000</v>
      </c>
      <c r="M100" s="48">
        <v>1</v>
      </c>
      <c r="N100" s="48">
        <v>17420000</v>
      </c>
      <c r="O100" s="48">
        <v>1</v>
      </c>
      <c r="P100" s="107">
        <v>10000000</v>
      </c>
      <c r="Q100" s="198"/>
      <c r="R100" s="200"/>
      <c r="S100" s="200"/>
      <c r="T100" s="200"/>
      <c r="U100" s="200"/>
      <c r="V100" s="200"/>
      <c r="W100" s="200"/>
      <c r="X100" s="200"/>
      <c r="Y100" s="48"/>
      <c r="Z100" s="48"/>
      <c r="AA100" s="48"/>
      <c r="AB100" s="48">
        <v>0</v>
      </c>
      <c r="AC100" s="48">
        <v>0</v>
      </c>
      <c r="AD100" s="48">
        <v>0</v>
      </c>
      <c r="AE100" s="48">
        <v>0</v>
      </c>
      <c r="AF100" s="48">
        <v>0</v>
      </c>
      <c r="AG100" s="48">
        <v>0</v>
      </c>
      <c r="AH100" s="48">
        <v>0</v>
      </c>
    </row>
    <row r="101" spans="1:34" ht="23.25" hidden="1" thickBot="1">
      <c r="A101" s="16" t="s">
        <v>155</v>
      </c>
      <c r="B101" s="80">
        <v>1</v>
      </c>
      <c r="C101" s="81" t="s">
        <v>28</v>
      </c>
      <c r="D101" s="61">
        <v>1</v>
      </c>
      <c r="E101" s="61">
        <v>20</v>
      </c>
      <c r="F101" s="61">
        <v>12</v>
      </c>
      <c r="G101" s="61">
        <v>20</v>
      </c>
      <c r="H101" s="61"/>
      <c r="I101" s="82" t="s">
        <v>127</v>
      </c>
      <c r="J101" s="82" t="s">
        <v>128</v>
      </c>
      <c r="K101" s="23">
        <f>SUM(K102)</f>
        <v>4</v>
      </c>
      <c r="L101" s="23">
        <f>SUM(L102:L104)</f>
        <v>231700000</v>
      </c>
      <c r="M101" s="23">
        <f>SUM(M102)</f>
        <v>10</v>
      </c>
      <c r="N101" s="23">
        <f>SUM(N102)</f>
        <v>50000000</v>
      </c>
      <c r="O101" s="23"/>
      <c r="P101" s="109" t="s">
        <v>108</v>
      </c>
      <c r="Q101" s="201"/>
      <c r="R101" s="193"/>
      <c r="S101" s="193"/>
      <c r="T101" s="193"/>
      <c r="U101" s="193"/>
      <c r="V101" s="193"/>
      <c r="W101" s="193"/>
      <c r="X101" s="193"/>
      <c r="Y101" s="21"/>
      <c r="Z101" s="60"/>
      <c r="AA101" s="21"/>
      <c r="AB101" s="83">
        <v>0</v>
      </c>
      <c r="AC101" s="60">
        <f>AB99</f>
        <v>0</v>
      </c>
      <c r="AD101" s="60" t="e">
        <f>#REF!+Z101</f>
        <v>#REF!</v>
      </c>
      <c r="AE101" s="18">
        <f>AC101/K101*100</f>
        <v>0</v>
      </c>
      <c r="AF101" s="52" t="e">
        <f>AD101/L101*100</f>
        <v>#REF!</v>
      </c>
      <c r="AG101" s="60"/>
      <c r="AH101" s="60"/>
    </row>
    <row r="102" spans="1:34" ht="34.5" hidden="1" customHeight="1">
      <c r="A102" s="175">
        <v>38</v>
      </c>
      <c r="B102" s="176">
        <v>1</v>
      </c>
      <c r="C102" s="177" t="s">
        <v>28</v>
      </c>
      <c r="D102" s="178">
        <v>1</v>
      </c>
      <c r="E102" s="178">
        <v>20</v>
      </c>
      <c r="F102" s="178">
        <v>12</v>
      </c>
      <c r="G102" s="178">
        <v>20</v>
      </c>
      <c r="H102" s="177" t="s">
        <v>62</v>
      </c>
      <c r="I102" s="74" t="s">
        <v>129</v>
      </c>
      <c r="J102" s="71" t="s">
        <v>130</v>
      </c>
      <c r="K102" s="63">
        <v>4</v>
      </c>
      <c r="L102" s="63">
        <v>231700000</v>
      </c>
      <c r="M102" s="64">
        <v>10</v>
      </c>
      <c r="N102" s="63">
        <v>50000000</v>
      </c>
      <c r="O102" s="63"/>
      <c r="P102" s="70" t="s">
        <v>108</v>
      </c>
      <c r="Q102" s="195"/>
      <c r="R102" s="196"/>
      <c r="S102" s="196"/>
      <c r="T102" s="196"/>
      <c r="U102" s="196"/>
      <c r="V102" s="196"/>
      <c r="W102" s="196"/>
      <c r="X102" s="196"/>
      <c r="Y102" s="34"/>
      <c r="Z102" s="84"/>
      <c r="AA102" s="35"/>
      <c r="AB102" s="30">
        <v>0</v>
      </c>
      <c r="AC102" s="30" t="e">
        <f>#REF!+Y102</f>
        <v>#REF!</v>
      </c>
      <c r="AD102" s="47" t="e">
        <f>#REF!+Z102</f>
        <v>#REF!</v>
      </c>
      <c r="AE102" s="30" t="e">
        <f>AC102/K102*100</f>
        <v>#REF!</v>
      </c>
      <c r="AF102" s="54" t="e">
        <f>AD102/L102*100</f>
        <v>#REF!</v>
      </c>
      <c r="AG102" s="30"/>
      <c r="AH102" s="30"/>
    </row>
    <row r="103" spans="1:34">
      <c r="A103" s="313" t="s">
        <v>55</v>
      </c>
      <c r="B103" s="314"/>
      <c r="C103" s="314"/>
      <c r="D103" s="314"/>
      <c r="E103" s="314"/>
      <c r="F103" s="314"/>
      <c r="G103" s="314"/>
      <c r="H103" s="314"/>
      <c r="I103" s="314"/>
      <c r="J103" s="314"/>
      <c r="K103" s="314"/>
      <c r="L103" s="314"/>
      <c r="M103" s="314"/>
      <c r="N103" s="314"/>
      <c r="O103" s="314"/>
      <c r="P103" s="314"/>
      <c r="Q103" s="314"/>
      <c r="R103" s="314"/>
      <c r="S103" s="314"/>
      <c r="T103" s="314"/>
      <c r="U103" s="238"/>
      <c r="V103" s="238"/>
      <c r="W103" s="238"/>
      <c r="X103" s="238"/>
      <c r="Y103" s="34"/>
      <c r="Z103" s="85">
        <f>Z97+Z94+Z92+Z90+Z86+Z84+Z73+Z71+Z69+Z67+Z65+Z62+Z60+Z56+Z43+Z36+Z34+Z26+Z12</f>
        <v>3870567261</v>
      </c>
      <c r="AA103" s="216">
        <f>AVERAGE(AA98,AA96,AA95,AA93,AA91,AA87,AA85,AA83,AA82,AA81,AA80,AA79,AA78,AA77,AA76,AA75,AA74,AA72,AA70,AA68,AA66,AA64,AA63,AA61,AA57,AA53,AA52,AA51,AA50,AA49,AA48,AA47,AA46,AA45,AA44,AA41,AA39,AA38,AA37,AA35,AA33,AA32,AA31,AA30,AA29,AA28,AA27,AA25,AA24,AA23,AA22,AA21,AA20,AA19,AA18,AA17,AA16,AA15,AA14,AA13)</f>
        <v>85.166666666666671</v>
      </c>
      <c r="AB103" s="216">
        <f>AVERAGE(AB98,AB96,AB95,AB93,AB91,AB87,AB85,AB83,AB82,AB81,AB80,AB79,AB78,AB77,AB76,AB75,AB74,AB72,AB70,AB68,AB66,AB64,AB63,AB61,AB57,AB53,AB52,AB51,AB50,AB49,AB48,AB47,AB46,AB45,AB44,AB41,AB39,AB38,AB37,AB35,AB33,AB32,AB31,AB30,AB29,AB28,AB27,AB25,AB24,AB23,AB22,AB21,AB20,AB19,AB18,AB17,AB16,AB15,AB14,AB13)</f>
        <v>95.360722977858174</v>
      </c>
      <c r="AC103" s="36"/>
      <c r="AD103" s="67"/>
      <c r="AE103" s="216">
        <f>AVERAGE(AE98,AE96,AE95,AE93,AE91,AE87,AE85,AE83,AE82,AE81,AE80,AE79,AE78,AE77,AE76,AE75,AE74,AE72,AE70,AE68,AE66,AE64,AE63,AE61,AE57,AE53,AE52,AE51,AE50,AE49,AE48,AE47,AE46,AE45,AE44,AE41,AE39,AE38,AE37,AE35,AE33,AE32,AE31,AE30,AE29,AE28,AE27,AE25,AE24,AE23,AE22,AE21,AE20,AE19,AE18,AE17,AE16,AE15,AE14,AE13)</f>
        <v>34.814121608239255</v>
      </c>
      <c r="AF103" s="216">
        <f>AVERAGE(AF98,AF96,AF95,AF93,AF91,AF87,AF85,AF83,AF82,AF81,AF80,AF79,AF78,AF77,AF76,AF75,AF74,AF72,AF70,AF68,AF66,AF64,AF63,AF61,AF57,AF53,AF52,AF51,AF50,AF49,AF48,AF47,AF46,AF45,AF44,AF41,AF39,AF38,AF37,AF35,AF33,AF32,AF31,AF30,AF29,AF28,AF27,AF25,AF24,AF23,AF22,AF21,AF20,AF19,AF18,AF17,AF16,AF15,AF14,AF13)</f>
        <v>43.901390947344815</v>
      </c>
      <c r="AG103" s="36"/>
      <c r="AH103" s="36"/>
    </row>
    <row r="104" spans="1:34">
      <c r="A104" s="316" t="s">
        <v>56</v>
      </c>
      <c r="B104" s="317"/>
      <c r="C104" s="317"/>
      <c r="D104" s="317"/>
      <c r="E104" s="317"/>
      <c r="F104" s="317"/>
      <c r="G104" s="317"/>
      <c r="H104" s="317"/>
      <c r="I104" s="317"/>
      <c r="J104" s="317"/>
      <c r="K104" s="317"/>
      <c r="L104" s="317"/>
      <c r="M104" s="317"/>
      <c r="N104" s="317"/>
      <c r="O104" s="317"/>
      <c r="P104" s="317"/>
      <c r="Q104" s="317"/>
      <c r="R104" s="317"/>
      <c r="S104" s="317"/>
      <c r="T104" s="317"/>
      <c r="U104" s="238"/>
      <c r="V104" s="238"/>
      <c r="W104" s="238"/>
      <c r="X104" s="238"/>
      <c r="Y104" s="235"/>
      <c r="Z104" s="87"/>
      <c r="AA104" s="88"/>
      <c r="AB104" s="88"/>
      <c r="AC104" s="89"/>
      <c r="AD104" s="87"/>
      <c r="AE104" s="88"/>
      <c r="AF104" s="88"/>
      <c r="AG104" s="86"/>
      <c r="AH104" s="86"/>
    </row>
    <row r="105" spans="1:34">
      <c r="A105" s="179"/>
      <c r="B105" s="320" t="s">
        <v>131</v>
      </c>
      <c r="C105" s="320"/>
      <c r="D105" s="320"/>
      <c r="E105" s="320"/>
      <c r="F105" s="320"/>
      <c r="G105" s="320"/>
      <c r="H105" s="320"/>
      <c r="I105" s="320"/>
      <c r="J105" s="320"/>
      <c r="K105" s="321"/>
      <c r="L105" s="54" t="e">
        <f>(L101+L99+L86+L62+L97+L71+L90+L94+L54+L36+L26+L12+L1)</f>
        <v>#VALUE!</v>
      </c>
      <c r="M105" s="54"/>
      <c r="N105" s="54">
        <f>(N101+N99+N86+N62+N97+N71+N90+N94+N54+N36+N26+N12+N1)</f>
        <v>8581624054</v>
      </c>
      <c r="O105" s="54"/>
      <c r="P105" s="54">
        <f>SUM(P97,P94,P92,P90,P86,P84,P73,P71,P69,P67,P65,P62,P60,P56,P43,P36,P34,P26,P12)</f>
        <v>3841263150</v>
      </c>
      <c r="Q105" s="202"/>
      <c r="R105" s="54">
        <f>SUM(R97,R94,R92,R90,R86,R84,R73,R71,R69,R67,R65,R62,R60,R56,R43,R36,R34,R26,R12)</f>
        <v>424805589</v>
      </c>
      <c r="S105" s="203"/>
      <c r="T105" s="237">
        <f>SUM(T97,T94,T92,T90,T86,T84,T73,T71,T69,T67,T65,T62,T60,T56,T43,T36,T34,T26,T12)</f>
        <v>1775466008</v>
      </c>
      <c r="U105" s="54"/>
      <c r="V105" s="237">
        <f>SUM(V97,V94,V92,V90,V86,V84,V73,V71,V69,V65,V62,V60,V56,V43,V36,V34,V26,V12)</f>
        <v>556312938</v>
      </c>
      <c r="W105" s="54"/>
      <c r="X105" s="237"/>
      <c r="Y105" s="173"/>
      <c r="Z105" s="40"/>
      <c r="AA105" s="41"/>
      <c r="AB105" s="41"/>
      <c r="AC105" s="40"/>
      <c r="AD105" s="54">
        <f>SUM(AD97,AD94,AD92,AD90,AD86,AD84,AD73,AD71,AD69,AD67,AD65,AD62,AD60,AD56,AD43,AD36,AD34,AD26,AD12)</f>
        <v>12373771315</v>
      </c>
      <c r="AE105" s="41"/>
      <c r="AF105" s="41"/>
      <c r="AG105" s="30"/>
      <c r="AH105" s="30"/>
    </row>
    <row r="106" spans="1:34">
      <c r="A106" s="179"/>
      <c r="B106" s="319" t="s">
        <v>132</v>
      </c>
      <c r="C106" s="317"/>
      <c r="D106" s="317"/>
      <c r="E106" s="317"/>
      <c r="F106" s="317"/>
      <c r="G106" s="317"/>
      <c r="H106" s="317"/>
      <c r="I106" s="317"/>
      <c r="J106" s="317"/>
      <c r="K106" s="317"/>
      <c r="L106" s="317"/>
      <c r="M106" s="317"/>
      <c r="N106" s="317"/>
      <c r="O106" s="317"/>
      <c r="P106" s="317"/>
      <c r="Q106" s="317"/>
      <c r="R106" s="317"/>
      <c r="S106" s="317"/>
      <c r="T106" s="317"/>
      <c r="U106" s="238"/>
      <c r="V106" s="238"/>
      <c r="W106" s="238"/>
      <c r="X106" s="238"/>
      <c r="Y106" s="29"/>
      <c r="Z106" s="30"/>
      <c r="AA106" s="215">
        <f>AVERAGE(AA97,AA94,AA92,AA90,AA86,AA84,AA73,AA71,AA69,AA67,AA65,AA62,AA60,AA56,AA43,AA36,AA34,AA26,AA12)</f>
        <v>89.228279030910599</v>
      </c>
      <c r="AB106" s="215">
        <f>AVERAGE(AB97,AB94,AB92,AB90,AB86,AB84,AB73,AB71,AB69,AB67,AB65,AB62,AB60,AB56,AB43,AB36,AB34,AB26,AB12)</f>
        <v>101.56801222918952</v>
      </c>
      <c r="AC106" s="40"/>
      <c r="AD106" s="40"/>
      <c r="AE106" s="215">
        <f>AVERAGE(AE97,AE94,AE92,AE90,AE86,AE84,AE73,AE71,AE69,AE67,AE65,AE62,AE60,AE56,AE43,AE36,AE34,AE26,AE12)</f>
        <v>32.934501707318383</v>
      </c>
      <c r="AF106" s="215">
        <f>AVERAGE(AF97,AF94,AF92,AF90,AF86,AF84,AF73,AF71,AF69,AF67,AF65,AF62,AF60,AF56,AF43,AF36,AF34,AF26,AF12)</f>
        <v>18.958146970140906</v>
      </c>
      <c r="AG106" s="30"/>
      <c r="AH106" s="30"/>
    </row>
    <row r="107" spans="1:34">
      <c r="A107" s="179"/>
      <c r="B107" s="319" t="s">
        <v>133</v>
      </c>
      <c r="C107" s="317"/>
      <c r="D107" s="317"/>
      <c r="E107" s="317"/>
      <c r="F107" s="317"/>
      <c r="G107" s="317"/>
      <c r="H107" s="317"/>
      <c r="I107" s="317"/>
      <c r="J107" s="317"/>
      <c r="K107" s="317"/>
      <c r="L107" s="317"/>
      <c r="M107" s="317"/>
      <c r="N107" s="317"/>
      <c r="O107" s="317"/>
      <c r="P107" s="317"/>
      <c r="Q107" s="317"/>
      <c r="R107" s="317"/>
      <c r="S107" s="317"/>
      <c r="T107" s="317"/>
      <c r="U107" s="238"/>
      <c r="V107" s="238"/>
      <c r="W107" s="238"/>
      <c r="X107" s="238"/>
      <c r="Y107" s="29"/>
      <c r="Z107" s="30"/>
      <c r="AA107" s="29"/>
      <c r="AB107" s="30"/>
      <c r="AC107" s="30"/>
      <c r="AD107" s="30"/>
      <c r="AE107" s="30"/>
      <c r="AF107" s="30"/>
      <c r="AG107" s="30"/>
      <c r="AH107" s="30"/>
    </row>
    <row r="108" spans="1:34">
      <c r="A108" s="179"/>
      <c r="B108" s="106" t="s">
        <v>134</v>
      </c>
      <c r="C108" s="79"/>
      <c r="D108" s="79"/>
      <c r="E108" s="79"/>
      <c r="F108" s="79"/>
      <c r="G108" s="79"/>
      <c r="H108" s="79"/>
      <c r="I108" s="79"/>
      <c r="J108" s="79"/>
      <c r="K108" s="79"/>
      <c r="L108" s="79"/>
      <c r="M108" s="79"/>
      <c r="N108" s="79"/>
      <c r="O108" s="79"/>
      <c r="P108" s="79"/>
      <c r="Q108" s="204"/>
      <c r="R108" s="204"/>
      <c r="S108" s="204"/>
      <c r="T108" s="204"/>
      <c r="U108" s="169"/>
      <c r="V108" s="169"/>
      <c r="W108" s="169"/>
      <c r="X108" s="169"/>
      <c r="Y108" s="29"/>
      <c r="Z108" s="30"/>
      <c r="AA108" s="29"/>
      <c r="AB108" s="30"/>
      <c r="AC108" s="30"/>
      <c r="AD108" s="30"/>
      <c r="AE108" s="30"/>
      <c r="AF108" s="30"/>
      <c r="AG108" s="30"/>
      <c r="AH108" s="30"/>
    </row>
    <row r="109" spans="1:34" ht="15" thickBot="1">
      <c r="A109" s="180"/>
      <c r="B109" s="181" t="s">
        <v>135</v>
      </c>
      <c r="C109" s="182"/>
      <c r="D109" s="182"/>
      <c r="E109" s="182"/>
      <c r="F109" s="182"/>
      <c r="G109" s="182"/>
      <c r="H109" s="182"/>
      <c r="I109" s="182"/>
      <c r="J109" s="182"/>
      <c r="K109" s="182"/>
      <c r="L109" s="182"/>
      <c r="M109" s="182"/>
      <c r="N109" s="182"/>
      <c r="O109" s="182"/>
      <c r="P109" s="182"/>
      <c r="Q109" s="206"/>
      <c r="R109" s="206"/>
      <c r="S109" s="206"/>
      <c r="T109" s="206"/>
      <c r="U109" s="169"/>
      <c r="V109" s="169"/>
      <c r="W109" s="169"/>
      <c r="X109" s="169"/>
      <c r="Y109" s="91"/>
      <c r="Z109" s="33"/>
      <c r="AA109" s="91"/>
      <c r="AB109" s="33"/>
      <c r="AC109" s="33"/>
      <c r="AD109" s="33"/>
      <c r="AE109" s="33"/>
      <c r="AF109" s="33"/>
      <c r="AG109" s="90"/>
      <c r="AH109" s="90"/>
    </row>
    <row r="110" spans="1:34">
      <c r="B110" s="92"/>
      <c r="C110" s="92"/>
      <c r="D110" s="92"/>
      <c r="E110" s="92"/>
      <c r="F110" s="92"/>
      <c r="G110" s="92"/>
      <c r="H110" s="92"/>
      <c r="I110" s="92"/>
      <c r="J110" s="92"/>
      <c r="K110" s="92"/>
      <c r="L110" s="92"/>
      <c r="M110" s="92"/>
      <c r="N110" s="92"/>
      <c r="O110" s="92"/>
      <c r="P110" s="92"/>
      <c r="Q110" s="208"/>
      <c r="R110" s="208"/>
      <c r="S110" s="208"/>
      <c r="T110" s="208"/>
      <c r="U110" s="208"/>
      <c r="V110" s="208"/>
      <c r="W110" s="208"/>
      <c r="X110" s="208"/>
      <c r="Y110" s="5"/>
      <c r="Z110" s="6"/>
      <c r="AA110" s="5"/>
      <c r="AB110" s="6"/>
      <c r="AC110" s="4"/>
      <c r="AD110" s="6"/>
      <c r="AE110" s="7"/>
      <c r="AF110" s="4"/>
    </row>
    <row r="111" spans="1:34">
      <c r="B111" s="93"/>
      <c r="C111" s="93"/>
      <c r="D111" s="93"/>
      <c r="E111" s="93"/>
      <c r="F111" s="93"/>
      <c r="G111" s="93"/>
      <c r="H111" s="93"/>
      <c r="I111" s="93"/>
      <c r="J111" s="94"/>
      <c r="K111" s="95"/>
      <c r="L111" s="95"/>
      <c r="M111" s="93"/>
      <c r="N111" s="93"/>
      <c r="O111" s="93"/>
      <c r="P111" s="93"/>
      <c r="Q111" s="209"/>
      <c r="R111" s="210"/>
      <c r="S111" s="210"/>
      <c r="T111" s="210"/>
      <c r="U111" s="210"/>
      <c r="V111" s="210"/>
      <c r="W111" s="210"/>
      <c r="X111" s="210"/>
      <c r="Y111" s="308"/>
      <c r="Z111" s="308"/>
      <c r="AA111" s="308"/>
      <c r="AB111" s="308"/>
      <c r="AC111" s="308"/>
      <c r="AD111" s="6"/>
      <c r="AE111" s="309" t="s">
        <v>136</v>
      </c>
      <c r="AF111" s="309"/>
      <c r="AG111" s="309"/>
      <c r="AH111" s="309"/>
    </row>
    <row r="112" spans="1:34">
      <c r="J112" s="2"/>
      <c r="K112" s="3"/>
      <c r="L112" s="3"/>
      <c r="Q112" s="183"/>
      <c r="R112" s="184"/>
      <c r="S112" s="184"/>
      <c r="T112" s="184"/>
      <c r="U112" s="184"/>
      <c r="V112" s="184"/>
      <c r="W112" s="184"/>
      <c r="X112" s="184"/>
      <c r="Y112" s="276"/>
      <c r="Z112" s="276"/>
      <c r="AA112" s="276"/>
      <c r="AB112" s="276"/>
      <c r="AC112" s="276"/>
      <c r="AD112" s="6"/>
      <c r="AE112" s="276" t="s">
        <v>137</v>
      </c>
      <c r="AF112" s="276"/>
      <c r="AG112" s="276"/>
      <c r="AH112" s="276"/>
    </row>
    <row r="113" spans="10:34">
      <c r="J113" s="2"/>
      <c r="K113" s="3"/>
      <c r="L113" s="3"/>
      <c r="Q113" s="183"/>
      <c r="R113" s="184"/>
      <c r="S113" s="184"/>
      <c r="T113" s="184"/>
      <c r="U113" s="184"/>
      <c r="V113" s="184"/>
      <c r="W113" s="184"/>
      <c r="X113" s="184"/>
      <c r="Y113" s="239"/>
      <c r="Z113" s="239"/>
      <c r="AA113" s="239"/>
      <c r="AB113" s="239"/>
      <c r="AC113" s="239"/>
      <c r="AD113" s="6"/>
      <c r="AE113" s="239"/>
      <c r="AF113" s="239"/>
      <c r="AG113" s="239"/>
      <c r="AH113" s="239"/>
    </row>
    <row r="114" spans="10:34">
      <c r="J114" s="2"/>
      <c r="K114" s="3"/>
      <c r="L114" s="3"/>
      <c r="Q114" s="183"/>
      <c r="R114" s="184"/>
      <c r="S114" s="184"/>
      <c r="T114" s="184"/>
      <c r="U114" s="184"/>
      <c r="V114" s="184"/>
      <c r="W114" s="184"/>
      <c r="X114" s="184"/>
      <c r="Y114" s="276"/>
      <c r="Z114" s="276"/>
      <c r="AA114" s="276"/>
      <c r="AB114" s="276"/>
      <c r="AC114" s="276"/>
      <c r="AD114" s="6"/>
      <c r="AE114" s="276" t="s">
        <v>138</v>
      </c>
      <c r="AF114" s="276"/>
      <c r="AG114" s="276"/>
      <c r="AH114" s="276"/>
    </row>
    <row r="115" spans="10:34">
      <c r="J115" s="2"/>
      <c r="K115" s="3"/>
      <c r="L115" s="3"/>
      <c r="Q115" s="183"/>
      <c r="R115" s="184"/>
      <c r="S115" s="184"/>
      <c r="T115" s="184"/>
      <c r="U115" s="184"/>
      <c r="V115" s="184"/>
      <c r="W115" s="184"/>
      <c r="X115" s="184"/>
      <c r="Y115" s="242"/>
      <c r="Z115" s="239"/>
      <c r="AA115" s="242"/>
      <c r="AB115" s="239"/>
      <c r="AC115" s="239"/>
      <c r="AD115" s="6"/>
      <c r="AE115" s="98"/>
      <c r="AF115" s="99"/>
      <c r="AG115" s="239"/>
    </row>
    <row r="116" spans="10:34">
      <c r="J116" s="2"/>
      <c r="K116" s="3"/>
      <c r="L116" s="3"/>
      <c r="Q116" s="183"/>
      <c r="R116" s="184"/>
      <c r="S116" s="184"/>
      <c r="T116" s="184"/>
      <c r="U116" s="184"/>
      <c r="V116" s="184"/>
      <c r="W116" s="184"/>
      <c r="X116" s="184"/>
      <c r="Y116" s="310"/>
      <c r="Z116" s="310"/>
      <c r="AA116" s="310"/>
      <c r="AB116" s="310"/>
      <c r="AC116" s="310"/>
      <c r="AD116" s="6"/>
      <c r="AE116" s="100"/>
      <c r="AF116" s="101"/>
      <c r="AG116" s="102"/>
    </row>
    <row r="117" spans="10:34">
      <c r="J117" s="2"/>
      <c r="K117" s="3"/>
      <c r="L117" s="3"/>
      <c r="Q117" s="183"/>
      <c r="R117" s="184"/>
      <c r="S117" s="184"/>
      <c r="T117" s="184"/>
      <c r="U117" s="184"/>
      <c r="V117" s="184"/>
      <c r="W117" s="184"/>
      <c r="X117" s="184"/>
      <c r="Y117" s="310"/>
      <c r="Z117" s="310"/>
      <c r="AA117" s="310"/>
      <c r="AB117" s="310"/>
      <c r="AC117" s="310"/>
      <c r="AD117" s="6"/>
      <c r="AE117" s="100"/>
      <c r="AF117" s="101"/>
      <c r="AG117" s="102"/>
    </row>
    <row r="118" spans="10:34">
      <c r="J118" s="2"/>
      <c r="K118" s="3"/>
      <c r="L118" s="3"/>
      <c r="Q118" s="183"/>
      <c r="R118" s="184"/>
      <c r="S118" s="184"/>
      <c r="T118" s="184"/>
      <c r="U118" s="184"/>
      <c r="V118" s="184"/>
      <c r="W118" s="184"/>
      <c r="X118" s="184"/>
      <c r="Y118" s="310"/>
      <c r="Z118" s="310"/>
      <c r="AA118" s="310"/>
      <c r="AB118" s="310"/>
      <c r="AC118" s="310"/>
      <c r="AD118" s="6"/>
      <c r="AE118" s="100"/>
      <c r="AF118" s="101"/>
      <c r="AG118" s="102"/>
    </row>
    <row r="119" spans="10:34">
      <c r="J119" s="2"/>
      <c r="K119" s="3"/>
      <c r="L119" s="3"/>
      <c r="Q119" s="183"/>
      <c r="R119" s="184"/>
      <c r="S119" s="184"/>
      <c r="T119" s="184"/>
      <c r="U119" s="184"/>
      <c r="V119" s="184"/>
      <c r="W119" s="184"/>
      <c r="X119" s="184"/>
      <c r="Y119" s="311"/>
      <c r="Z119" s="311"/>
      <c r="AA119" s="311"/>
      <c r="AB119" s="311"/>
      <c r="AC119" s="311"/>
      <c r="AD119" s="6"/>
      <c r="AE119" s="312" t="s">
        <v>139</v>
      </c>
      <c r="AF119" s="312"/>
      <c r="AG119" s="312"/>
      <c r="AH119" s="312"/>
    </row>
    <row r="120" spans="10:34">
      <c r="J120" s="2"/>
      <c r="K120" s="3"/>
      <c r="L120" s="3"/>
      <c r="Q120" s="183"/>
      <c r="R120" s="184"/>
      <c r="S120" s="184"/>
      <c r="T120" s="184"/>
      <c r="U120" s="184"/>
      <c r="V120" s="184"/>
      <c r="W120" s="184"/>
      <c r="X120" s="184"/>
      <c r="Y120" s="276"/>
      <c r="Z120" s="276"/>
      <c r="AA120" s="276"/>
      <c r="AB120" s="276"/>
      <c r="AC120" s="276"/>
      <c r="AD120" s="6"/>
      <c r="AE120" s="276" t="s">
        <v>140</v>
      </c>
      <c r="AF120" s="276"/>
      <c r="AG120" s="276"/>
      <c r="AH120" s="276"/>
    </row>
  </sheetData>
  <mergeCells count="56">
    <mergeCell ref="B3:AH3"/>
    <mergeCell ref="B4:AH4"/>
    <mergeCell ref="B5:AH5"/>
    <mergeCell ref="A7:A8"/>
    <mergeCell ref="B7:H8"/>
    <mergeCell ref="I7:I8"/>
    <mergeCell ref="J7:J8"/>
    <mergeCell ref="K7:L8"/>
    <mergeCell ref="M7:N8"/>
    <mergeCell ref="O7:P8"/>
    <mergeCell ref="AH7:AH8"/>
    <mergeCell ref="Q8:R8"/>
    <mergeCell ref="S8:T8"/>
    <mergeCell ref="U8:V8"/>
    <mergeCell ref="AG7:AG8"/>
    <mergeCell ref="Y7:Z8"/>
    <mergeCell ref="AA7:AB8"/>
    <mergeCell ref="AC7:AD8"/>
    <mergeCell ref="AE7:AF8"/>
    <mergeCell ref="A9:A10"/>
    <mergeCell ref="B9:H10"/>
    <mergeCell ref="I9:I10"/>
    <mergeCell ref="J9:J10"/>
    <mergeCell ref="K9:L9"/>
    <mergeCell ref="AG9:AG10"/>
    <mergeCell ref="AH9:AH10"/>
    <mergeCell ref="A103:T103"/>
    <mergeCell ref="A104:T104"/>
    <mergeCell ref="O9:P9"/>
    <mergeCell ref="Q9:R9"/>
    <mergeCell ref="S9:T9"/>
    <mergeCell ref="U9:V9"/>
    <mergeCell ref="Y9:Z9"/>
    <mergeCell ref="AA9:AB9"/>
    <mergeCell ref="M9:N9"/>
    <mergeCell ref="B105:K105"/>
    <mergeCell ref="B106:T106"/>
    <mergeCell ref="B107:T107"/>
    <mergeCell ref="Y111:AC111"/>
    <mergeCell ref="AE111:AH111"/>
    <mergeCell ref="Y120:AC120"/>
    <mergeCell ref="AE120:AH120"/>
    <mergeCell ref="Q7:X7"/>
    <mergeCell ref="W8:X8"/>
    <mergeCell ref="W9:X9"/>
    <mergeCell ref="Y114:AC114"/>
    <mergeCell ref="AE114:AH114"/>
    <mergeCell ref="Y116:AC116"/>
    <mergeCell ref="Y117:AC117"/>
    <mergeCell ref="Y118:AC118"/>
    <mergeCell ref="Y119:AC119"/>
    <mergeCell ref="AE119:AH119"/>
    <mergeCell ref="Y112:AC112"/>
    <mergeCell ref="AE112:AH112"/>
    <mergeCell ref="AC9:AD9"/>
    <mergeCell ref="AE9:AF9"/>
  </mergeCells>
  <pageMargins left="0.27" right="0.5" top="0.75" bottom="0.75" header="0.3" footer="0.3"/>
  <pageSetup paperSize="9" scale="55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2"/>
  <sheetViews>
    <sheetView topLeftCell="A142" workbookViewId="0">
      <selection activeCell="D148" sqref="D148"/>
    </sheetView>
  </sheetViews>
  <sheetFormatPr defaultRowHeight="14.5"/>
  <cols>
    <col min="1" max="1" width="20.90625" bestFit="1" customWidth="1"/>
    <col min="4" max="4" width="10.1796875" bestFit="1" customWidth="1"/>
    <col min="5" max="5" width="11.1796875" bestFit="1" customWidth="1"/>
  </cols>
  <sheetData>
    <row r="1" spans="1:5">
      <c r="A1" s="326" t="s">
        <v>275</v>
      </c>
      <c r="B1" s="326"/>
      <c r="C1" s="326"/>
      <c r="D1" s="326"/>
      <c r="E1" s="326"/>
    </row>
    <row r="3" spans="1:5">
      <c r="A3" s="248" t="s">
        <v>260</v>
      </c>
      <c r="B3" s="250">
        <v>1</v>
      </c>
      <c r="C3" s="250" t="s">
        <v>261</v>
      </c>
      <c r="D3" s="251">
        <v>100000</v>
      </c>
      <c r="E3" s="252">
        <f>B3*D3</f>
        <v>100000</v>
      </c>
    </row>
    <row r="4" spans="1:5">
      <c r="A4" s="248" t="s">
        <v>262</v>
      </c>
      <c r="B4" s="250">
        <v>6</v>
      </c>
      <c r="C4" s="250" t="s">
        <v>263</v>
      </c>
      <c r="D4" s="251">
        <v>50000</v>
      </c>
      <c r="E4" s="252">
        <f t="shared" ref="E4:E11" si="0">B4*D4</f>
        <v>300000</v>
      </c>
    </row>
    <row r="5" spans="1:5">
      <c r="A5" s="248" t="s">
        <v>264</v>
      </c>
      <c r="B5" s="250">
        <v>65</v>
      </c>
      <c r="C5" s="250" t="s">
        <v>265</v>
      </c>
      <c r="D5" s="251">
        <v>6500</v>
      </c>
      <c r="E5" s="252">
        <f t="shared" si="0"/>
        <v>422500</v>
      </c>
    </row>
    <row r="6" spans="1:5">
      <c r="A6" s="248" t="s">
        <v>266</v>
      </c>
      <c r="B6" s="250">
        <v>65</v>
      </c>
      <c r="C6" s="250" t="s">
        <v>267</v>
      </c>
      <c r="D6" s="251">
        <v>50000</v>
      </c>
      <c r="E6" s="252">
        <f t="shared" si="0"/>
        <v>3250000</v>
      </c>
    </row>
    <row r="7" spans="1:5">
      <c r="A7" s="248" t="s">
        <v>268</v>
      </c>
      <c r="B7" s="250"/>
      <c r="C7" s="250"/>
      <c r="D7" s="251"/>
      <c r="E7" s="252">
        <f t="shared" si="0"/>
        <v>0</v>
      </c>
    </row>
    <row r="8" spans="1:5">
      <c r="A8" s="248" t="s">
        <v>269</v>
      </c>
      <c r="B8" s="250">
        <v>1</v>
      </c>
      <c r="C8" s="250" t="s">
        <v>271</v>
      </c>
      <c r="D8" s="251">
        <v>1800000</v>
      </c>
      <c r="E8" s="252">
        <f t="shared" si="0"/>
        <v>1800000</v>
      </c>
    </row>
    <row r="9" spans="1:5">
      <c r="A9" s="248" t="s">
        <v>270</v>
      </c>
      <c r="B9" s="250">
        <v>1</v>
      </c>
      <c r="C9" s="250" t="s">
        <v>271</v>
      </c>
      <c r="D9" s="251">
        <v>1500000</v>
      </c>
      <c r="E9" s="252">
        <f t="shared" si="0"/>
        <v>1500000</v>
      </c>
    </row>
    <row r="10" spans="1:5">
      <c r="A10" s="248" t="s">
        <v>272</v>
      </c>
      <c r="B10" s="250">
        <v>1</v>
      </c>
      <c r="C10" s="250" t="s">
        <v>261</v>
      </c>
      <c r="D10" s="251">
        <v>200000</v>
      </c>
      <c r="E10" s="252">
        <f t="shared" si="0"/>
        <v>200000</v>
      </c>
    </row>
    <row r="11" spans="1:5">
      <c r="A11" s="248" t="s">
        <v>273</v>
      </c>
      <c r="B11" s="250">
        <v>65</v>
      </c>
      <c r="C11" s="250" t="s">
        <v>261</v>
      </c>
      <c r="D11" s="251">
        <v>100000</v>
      </c>
      <c r="E11" s="252">
        <f t="shared" si="0"/>
        <v>6500000</v>
      </c>
    </row>
    <row r="12" spans="1:5">
      <c r="A12" s="248"/>
      <c r="B12" s="248"/>
      <c r="C12" s="248"/>
      <c r="D12" s="248"/>
      <c r="E12" s="248"/>
    </row>
    <row r="13" spans="1:5">
      <c r="A13" s="327" t="s">
        <v>274</v>
      </c>
      <c r="B13" s="328"/>
      <c r="C13" s="328"/>
      <c r="D13" s="329"/>
      <c r="E13" s="249">
        <f>SUM(E3:E12)</f>
        <v>14072500</v>
      </c>
    </row>
    <row r="17" spans="1:5">
      <c r="A17" s="326" t="s">
        <v>276</v>
      </c>
      <c r="B17" s="326"/>
      <c r="C17" s="326"/>
      <c r="D17" s="326"/>
      <c r="E17" s="326"/>
    </row>
    <row r="19" spans="1:5">
      <c r="A19" s="248" t="s">
        <v>260</v>
      </c>
      <c r="B19" s="250">
        <v>1</v>
      </c>
      <c r="C19" s="250" t="s">
        <v>261</v>
      </c>
      <c r="D19" s="251">
        <v>100000</v>
      </c>
      <c r="E19" s="252">
        <f>B19*D19</f>
        <v>100000</v>
      </c>
    </row>
    <row r="20" spans="1:5">
      <c r="A20" s="248" t="s">
        <v>262</v>
      </c>
      <c r="B20" s="250">
        <v>6</v>
      </c>
      <c r="C20" s="250" t="s">
        <v>263</v>
      </c>
      <c r="D20" s="251">
        <v>50000</v>
      </c>
      <c r="E20" s="252">
        <f t="shared" ref="E20:E27" si="1">B20*D20</f>
        <v>300000</v>
      </c>
    </row>
    <row r="21" spans="1:5">
      <c r="A21" s="248" t="s">
        <v>264</v>
      </c>
      <c r="B21" s="250">
        <v>55</v>
      </c>
      <c r="C21" s="250" t="s">
        <v>265</v>
      </c>
      <c r="D21" s="251">
        <v>6500</v>
      </c>
      <c r="E21" s="252">
        <f t="shared" si="1"/>
        <v>357500</v>
      </c>
    </row>
    <row r="22" spans="1:5">
      <c r="A22" s="248" t="s">
        <v>266</v>
      </c>
      <c r="B22" s="250">
        <v>60</v>
      </c>
      <c r="C22" s="250" t="s">
        <v>267</v>
      </c>
      <c r="D22" s="251">
        <v>50000</v>
      </c>
      <c r="E22" s="252">
        <f t="shared" si="1"/>
        <v>3000000</v>
      </c>
    </row>
    <row r="23" spans="1:5">
      <c r="A23" s="248" t="s">
        <v>268</v>
      </c>
      <c r="B23" s="250"/>
      <c r="C23" s="250"/>
      <c r="D23" s="251"/>
      <c r="E23" s="252">
        <f t="shared" si="1"/>
        <v>0</v>
      </c>
    </row>
    <row r="24" spans="1:5">
      <c r="A24" s="248" t="s">
        <v>269</v>
      </c>
      <c r="B24" s="250">
        <v>1</v>
      </c>
      <c r="C24" s="250" t="s">
        <v>271</v>
      </c>
      <c r="D24" s="251">
        <v>1800000</v>
      </c>
      <c r="E24" s="252">
        <f t="shared" si="1"/>
        <v>1800000</v>
      </c>
    </row>
    <row r="25" spans="1:5">
      <c r="A25" s="248" t="s">
        <v>270</v>
      </c>
      <c r="B25" s="250">
        <v>1</v>
      </c>
      <c r="C25" s="250" t="s">
        <v>271</v>
      </c>
      <c r="D25" s="251">
        <v>1500000</v>
      </c>
      <c r="E25" s="252">
        <f t="shared" si="1"/>
        <v>1500000</v>
      </c>
    </row>
    <row r="26" spans="1:5">
      <c r="A26" s="248" t="s">
        <v>272</v>
      </c>
      <c r="B26" s="250">
        <v>1</v>
      </c>
      <c r="C26" s="250" t="s">
        <v>261</v>
      </c>
      <c r="D26" s="251">
        <v>200000</v>
      </c>
      <c r="E26" s="252">
        <f t="shared" si="1"/>
        <v>200000</v>
      </c>
    </row>
    <row r="27" spans="1:5">
      <c r="A27" s="248" t="s">
        <v>273</v>
      </c>
      <c r="B27" s="250">
        <v>60</v>
      </c>
      <c r="C27" s="250" t="s">
        <v>261</v>
      </c>
      <c r="D27" s="251">
        <v>100000</v>
      </c>
      <c r="E27" s="252">
        <f t="shared" si="1"/>
        <v>6000000</v>
      </c>
    </row>
    <row r="28" spans="1:5">
      <c r="A28" s="248"/>
      <c r="B28" s="248"/>
      <c r="C28" s="248"/>
      <c r="D28" s="248"/>
      <c r="E28" s="248"/>
    </row>
    <row r="29" spans="1:5">
      <c r="A29" s="327" t="s">
        <v>274</v>
      </c>
      <c r="B29" s="328"/>
      <c r="C29" s="328"/>
      <c r="D29" s="329"/>
      <c r="E29" s="249">
        <f>SUM(E19:E28)</f>
        <v>13257500</v>
      </c>
    </row>
    <row r="32" spans="1:5">
      <c r="A32" s="326" t="s">
        <v>277</v>
      </c>
      <c r="B32" s="326"/>
      <c r="C32" s="326"/>
      <c r="D32" s="326"/>
      <c r="E32" s="326"/>
    </row>
    <row r="34" spans="1:5">
      <c r="A34" s="248" t="s">
        <v>260</v>
      </c>
      <c r="B34" s="250">
        <v>1</v>
      </c>
      <c r="C34" s="250" t="s">
        <v>261</v>
      </c>
      <c r="D34" s="251">
        <v>100000</v>
      </c>
      <c r="E34" s="252">
        <f>B34*D34</f>
        <v>100000</v>
      </c>
    </row>
    <row r="35" spans="1:5">
      <c r="A35" s="248" t="s">
        <v>262</v>
      </c>
      <c r="B35" s="250">
        <v>6</v>
      </c>
      <c r="C35" s="250" t="s">
        <v>263</v>
      </c>
      <c r="D35" s="251">
        <v>50000</v>
      </c>
      <c r="E35" s="252">
        <f t="shared" ref="E35:E42" si="2">B35*D35</f>
        <v>300000</v>
      </c>
    </row>
    <row r="36" spans="1:5">
      <c r="A36" s="248" t="s">
        <v>264</v>
      </c>
      <c r="B36" s="250">
        <v>76</v>
      </c>
      <c r="C36" s="250" t="s">
        <v>265</v>
      </c>
      <c r="D36" s="251">
        <v>6500</v>
      </c>
      <c r="E36" s="252">
        <f t="shared" si="2"/>
        <v>494000</v>
      </c>
    </row>
    <row r="37" spans="1:5">
      <c r="A37" s="248" t="s">
        <v>266</v>
      </c>
      <c r="B37" s="250">
        <v>76</v>
      </c>
      <c r="C37" s="250" t="s">
        <v>267</v>
      </c>
      <c r="D37" s="251">
        <v>50000</v>
      </c>
      <c r="E37" s="252">
        <f t="shared" si="2"/>
        <v>3800000</v>
      </c>
    </row>
    <row r="38" spans="1:5">
      <c r="A38" s="248" t="s">
        <v>268</v>
      </c>
      <c r="B38" s="250"/>
      <c r="C38" s="250"/>
      <c r="D38" s="251"/>
      <c r="E38" s="252">
        <f t="shared" si="2"/>
        <v>0</v>
      </c>
    </row>
    <row r="39" spans="1:5">
      <c r="A39" s="248" t="s">
        <v>269</v>
      </c>
      <c r="B39" s="250">
        <v>1</v>
      </c>
      <c r="C39" s="250" t="s">
        <v>271</v>
      </c>
      <c r="D39" s="251">
        <v>1800000</v>
      </c>
      <c r="E39" s="252">
        <f t="shared" si="2"/>
        <v>1800000</v>
      </c>
    </row>
    <row r="40" spans="1:5">
      <c r="A40" s="248" t="s">
        <v>270</v>
      </c>
      <c r="B40" s="250">
        <v>1</v>
      </c>
      <c r="C40" s="250" t="s">
        <v>271</v>
      </c>
      <c r="D40" s="251">
        <v>1500000</v>
      </c>
      <c r="E40" s="252">
        <f t="shared" si="2"/>
        <v>1500000</v>
      </c>
    </row>
    <row r="41" spans="1:5">
      <c r="A41" s="248" t="s">
        <v>272</v>
      </c>
      <c r="B41" s="250">
        <v>1</v>
      </c>
      <c r="C41" s="250" t="s">
        <v>261</v>
      </c>
      <c r="D41" s="251">
        <v>200000</v>
      </c>
      <c r="E41" s="252">
        <f t="shared" si="2"/>
        <v>200000</v>
      </c>
    </row>
    <row r="42" spans="1:5">
      <c r="A42" s="248" t="s">
        <v>273</v>
      </c>
      <c r="B42" s="250">
        <v>76</v>
      </c>
      <c r="C42" s="250" t="s">
        <v>261</v>
      </c>
      <c r="D42" s="251">
        <v>100000</v>
      </c>
      <c r="E42" s="252">
        <f t="shared" si="2"/>
        <v>7600000</v>
      </c>
    </row>
    <row r="43" spans="1:5">
      <c r="A43" s="248"/>
      <c r="B43" s="248"/>
      <c r="C43" s="248"/>
      <c r="D43" s="248"/>
      <c r="E43" s="248"/>
    </row>
    <row r="44" spans="1:5">
      <c r="A44" s="327" t="s">
        <v>274</v>
      </c>
      <c r="B44" s="328"/>
      <c r="C44" s="328"/>
      <c r="D44" s="329"/>
      <c r="E44" s="249">
        <f>SUM(E34:E43)</f>
        <v>15794000</v>
      </c>
    </row>
    <row r="47" spans="1:5">
      <c r="A47" s="326" t="s">
        <v>278</v>
      </c>
      <c r="B47" s="326"/>
      <c r="C47" s="326"/>
      <c r="D47" s="326"/>
      <c r="E47" s="326"/>
    </row>
    <row r="49" spans="1:5">
      <c r="A49" s="248" t="s">
        <v>260</v>
      </c>
      <c r="B49" s="250">
        <v>1</v>
      </c>
      <c r="C49" s="250" t="s">
        <v>261</v>
      </c>
      <c r="D49" s="251">
        <v>100000</v>
      </c>
      <c r="E49" s="252">
        <f>B49*D49</f>
        <v>100000</v>
      </c>
    </row>
    <row r="50" spans="1:5">
      <c r="A50" s="248" t="s">
        <v>262</v>
      </c>
      <c r="B50" s="250">
        <v>6</v>
      </c>
      <c r="C50" s="250" t="s">
        <v>263</v>
      </c>
      <c r="D50" s="251">
        <v>50000</v>
      </c>
      <c r="E50" s="252">
        <f t="shared" ref="E50:E57" si="3">B50*D50</f>
        <v>300000</v>
      </c>
    </row>
    <row r="51" spans="1:5">
      <c r="A51" s="248" t="s">
        <v>264</v>
      </c>
      <c r="B51" s="250">
        <v>65</v>
      </c>
      <c r="C51" s="250" t="s">
        <v>265</v>
      </c>
      <c r="D51" s="251">
        <v>6500</v>
      </c>
      <c r="E51" s="252">
        <f t="shared" si="3"/>
        <v>422500</v>
      </c>
    </row>
    <row r="52" spans="1:5">
      <c r="A52" s="248" t="s">
        <v>266</v>
      </c>
      <c r="B52" s="250">
        <v>65</v>
      </c>
      <c r="C52" s="250" t="s">
        <v>267</v>
      </c>
      <c r="D52" s="251">
        <v>50000</v>
      </c>
      <c r="E52" s="252">
        <f t="shared" si="3"/>
        <v>3250000</v>
      </c>
    </row>
    <row r="53" spans="1:5">
      <c r="A53" s="248" t="s">
        <v>268</v>
      </c>
      <c r="B53" s="250"/>
      <c r="C53" s="250"/>
      <c r="D53" s="251"/>
      <c r="E53" s="252">
        <f t="shared" si="3"/>
        <v>0</v>
      </c>
    </row>
    <row r="54" spans="1:5">
      <c r="A54" s="248" t="s">
        <v>269</v>
      </c>
      <c r="B54" s="250">
        <v>1</v>
      </c>
      <c r="C54" s="250" t="s">
        <v>271</v>
      </c>
      <c r="D54" s="251">
        <v>1800000</v>
      </c>
      <c r="E54" s="252">
        <f t="shared" si="3"/>
        <v>1800000</v>
      </c>
    </row>
    <row r="55" spans="1:5">
      <c r="A55" s="248" t="s">
        <v>270</v>
      </c>
      <c r="B55" s="250">
        <v>1</v>
      </c>
      <c r="C55" s="250" t="s">
        <v>271</v>
      </c>
      <c r="D55" s="251">
        <v>1500000</v>
      </c>
      <c r="E55" s="252">
        <f t="shared" si="3"/>
        <v>1500000</v>
      </c>
    </row>
    <row r="56" spans="1:5">
      <c r="A56" s="248" t="s">
        <v>272</v>
      </c>
      <c r="B56" s="250">
        <v>1</v>
      </c>
      <c r="C56" s="250" t="s">
        <v>261</v>
      </c>
      <c r="D56" s="251">
        <v>200000</v>
      </c>
      <c r="E56" s="252">
        <f t="shared" si="3"/>
        <v>200000</v>
      </c>
    </row>
    <row r="57" spans="1:5">
      <c r="A57" s="248" t="s">
        <v>273</v>
      </c>
      <c r="B57" s="250">
        <v>65</v>
      </c>
      <c r="C57" s="250" t="s">
        <v>261</v>
      </c>
      <c r="D57" s="251">
        <v>100000</v>
      </c>
      <c r="E57" s="252">
        <f t="shared" si="3"/>
        <v>6500000</v>
      </c>
    </row>
    <row r="58" spans="1:5">
      <c r="A58" s="248"/>
      <c r="B58" s="248"/>
      <c r="C58" s="248"/>
      <c r="D58" s="248"/>
      <c r="E58" s="248"/>
    </row>
    <row r="59" spans="1:5">
      <c r="A59" s="327" t="s">
        <v>274</v>
      </c>
      <c r="B59" s="328"/>
      <c r="C59" s="328"/>
      <c r="D59" s="329"/>
      <c r="E59" s="249">
        <f>SUM(E49:E58)</f>
        <v>14072500</v>
      </c>
    </row>
    <row r="63" spans="1:5">
      <c r="A63" s="326" t="s">
        <v>279</v>
      </c>
      <c r="B63" s="326"/>
      <c r="C63" s="326"/>
      <c r="D63" s="326"/>
      <c r="E63" s="326"/>
    </row>
    <row r="65" spans="1:5">
      <c r="A65" s="248" t="s">
        <v>260</v>
      </c>
      <c r="B65" s="250">
        <v>1</v>
      </c>
      <c r="C65" s="250" t="s">
        <v>261</v>
      </c>
      <c r="D65" s="251">
        <v>100000</v>
      </c>
      <c r="E65" s="252">
        <f>B65*D65</f>
        <v>100000</v>
      </c>
    </row>
    <row r="66" spans="1:5">
      <c r="A66" s="248" t="s">
        <v>262</v>
      </c>
      <c r="B66" s="250">
        <v>6</v>
      </c>
      <c r="C66" s="250" t="s">
        <v>263</v>
      </c>
      <c r="D66" s="251">
        <v>50000</v>
      </c>
      <c r="E66" s="252">
        <f t="shared" ref="E66:E73" si="4">B66*D66</f>
        <v>300000</v>
      </c>
    </row>
    <row r="67" spans="1:5">
      <c r="A67" s="248" t="s">
        <v>264</v>
      </c>
      <c r="B67" s="250">
        <v>85</v>
      </c>
      <c r="C67" s="250" t="s">
        <v>265</v>
      </c>
      <c r="D67" s="251">
        <v>6500</v>
      </c>
      <c r="E67" s="252">
        <f t="shared" si="4"/>
        <v>552500</v>
      </c>
    </row>
    <row r="68" spans="1:5">
      <c r="A68" s="248" t="s">
        <v>266</v>
      </c>
      <c r="B68" s="250">
        <v>85</v>
      </c>
      <c r="C68" s="250" t="s">
        <v>267</v>
      </c>
      <c r="D68" s="251">
        <v>50000</v>
      </c>
      <c r="E68" s="252">
        <f t="shared" si="4"/>
        <v>4250000</v>
      </c>
    </row>
    <row r="69" spans="1:5">
      <c r="A69" s="248" t="s">
        <v>268</v>
      </c>
      <c r="B69" s="250"/>
      <c r="C69" s="250"/>
      <c r="D69" s="251"/>
      <c r="E69" s="252">
        <f t="shared" si="4"/>
        <v>0</v>
      </c>
    </row>
    <row r="70" spans="1:5">
      <c r="A70" s="248" t="s">
        <v>269</v>
      </c>
      <c r="B70" s="250">
        <v>1</v>
      </c>
      <c r="C70" s="250" t="s">
        <v>271</v>
      </c>
      <c r="D70" s="251">
        <v>1800000</v>
      </c>
      <c r="E70" s="252">
        <f t="shared" si="4"/>
        <v>1800000</v>
      </c>
    </row>
    <row r="71" spans="1:5">
      <c r="A71" s="248" t="s">
        <v>270</v>
      </c>
      <c r="B71" s="250">
        <v>1</v>
      </c>
      <c r="C71" s="250" t="s">
        <v>271</v>
      </c>
      <c r="D71" s="251">
        <v>1500000</v>
      </c>
      <c r="E71" s="252">
        <f t="shared" si="4"/>
        <v>1500000</v>
      </c>
    </row>
    <row r="72" spans="1:5">
      <c r="A72" s="248" t="s">
        <v>272</v>
      </c>
      <c r="B72" s="250">
        <v>1</v>
      </c>
      <c r="C72" s="250" t="s">
        <v>261</v>
      </c>
      <c r="D72" s="251">
        <v>200000</v>
      </c>
      <c r="E72" s="252">
        <f t="shared" si="4"/>
        <v>200000</v>
      </c>
    </row>
    <row r="73" spans="1:5">
      <c r="A73" s="248" t="s">
        <v>273</v>
      </c>
      <c r="B73" s="250">
        <v>85</v>
      </c>
      <c r="C73" s="250" t="s">
        <v>261</v>
      </c>
      <c r="D73" s="251">
        <v>100000</v>
      </c>
      <c r="E73" s="252">
        <f t="shared" si="4"/>
        <v>8500000</v>
      </c>
    </row>
    <row r="74" spans="1:5">
      <c r="A74" s="248"/>
      <c r="B74" s="248"/>
      <c r="C74" s="248"/>
      <c r="D74" s="248"/>
      <c r="E74" s="248"/>
    </row>
    <row r="75" spans="1:5">
      <c r="A75" s="327" t="s">
        <v>274</v>
      </c>
      <c r="B75" s="328"/>
      <c r="C75" s="328"/>
      <c r="D75" s="329"/>
      <c r="E75" s="249">
        <f>SUM(E65:E74)</f>
        <v>17202500</v>
      </c>
    </row>
    <row r="78" spans="1:5">
      <c r="A78" s="326" t="s">
        <v>280</v>
      </c>
      <c r="B78" s="326"/>
      <c r="C78" s="326"/>
      <c r="D78" s="326"/>
      <c r="E78" s="326"/>
    </row>
    <row r="80" spans="1:5">
      <c r="A80" s="248" t="s">
        <v>260</v>
      </c>
      <c r="B80" s="250">
        <v>1</v>
      </c>
      <c r="C80" s="250" t="s">
        <v>261</v>
      </c>
      <c r="D80" s="251">
        <v>100000</v>
      </c>
      <c r="E80" s="252">
        <f>B80*D80</f>
        <v>100000</v>
      </c>
    </row>
    <row r="81" spans="1:5">
      <c r="A81" s="248" t="s">
        <v>262</v>
      </c>
      <c r="B81" s="250">
        <v>6</v>
      </c>
      <c r="C81" s="250" t="s">
        <v>263</v>
      </c>
      <c r="D81" s="251">
        <v>50000</v>
      </c>
      <c r="E81" s="252">
        <f t="shared" ref="E81:E88" si="5">B81*D81</f>
        <v>300000</v>
      </c>
    </row>
    <row r="82" spans="1:5">
      <c r="A82" s="248" t="s">
        <v>264</v>
      </c>
      <c r="B82" s="250">
        <v>55</v>
      </c>
      <c r="C82" s="250" t="s">
        <v>265</v>
      </c>
      <c r="D82" s="251">
        <v>6500</v>
      </c>
      <c r="E82" s="252">
        <f t="shared" si="5"/>
        <v>357500</v>
      </c>
    </row>
    <row r="83" spans="1:5">
      <c r="A83" s="248" t="s">
        <v>266</v>
      </c>
      <c r="B83" s="250">
        <v>60</v>
      </c>
      <c r="C83" s="250" t="s">
        <v>267</v>
      </c>
      <c r="D83" s="251">
        <v>50000</v>
      </c>
      <c r="E83" s="252">
        <f t="shared" si="5"/>
        <v>3000000</v>
      </c>
    </row>
    <row r="84" spans="1:5">
      <c r="A84" s="248" t="s">
        <v>268</v>
      </c>
      <c r="B84" s="250"/>
      <c r="C84" s="250"/>
      <c r="D84" s="251"/>
      <c r="E84" s="252">
        <f t="shared" si="5"/>
        <v>0</v>
      </c>
    </row>
    <row r="85" spans="1:5">
      <c r="A85" s="248" t="s">
        <v>269</v>
      </c>
      <c r="B85" s="250">
        <v>1</v>
      </c>
      <c r="C85" s="250" t="s">
        <v>271</v>
      </c>
      <c r="D85" s="251">
        <v>1800000</v>
      </c>
      <c r="E85" s="252">
        <f t="shared" si="5"/>
        <v>1800000</v>
      </c>
    </row>
    <row r="86" spans="1:5">
      <c r="A86" s="248" t="s">
        <v>270</v>
      </c>
      <c r="B86" s="250">
        <v>1</v>
      </c>
      <c r="C86" s="250" t="s">
        <v>271</v>
      </c>
      <c r="D86" s="251">
        <v>1500000</v>
      </c>
      <c r="E86" s="252">
        <f t="shared" si="5"/>
        <v>1500000</v>
      </c>
    </row>
    <row r="87" spans="1:5">
      <c r="A87" s="248" t="s">
        <v>272</v>
      </c>
      <c r="B87" s="250">
        <v>1</v>
      </c>
      <c r="C87" s="250" t="s">
        <v>261</v>
      </c>
      <c r="D87" s="251">
        <v>200000</v>
      </c>
      <c r="E87" s="252">
        <f t="shared" si="5"/>
        <v>200000</v>
      </c>
    </row>
    <row r="88" spans="1:5">
      <c r="A88" s="248" t="s">
        <v>273</v>
      </c>
      <c r="B88" s="250">
        <v>60</v>
      </c>
      <c r="C88" s="250" t="s">
        <v>261</v>
      </c>
      <c r="D88" s="251">
        <v>100000</v>
      </c>
      <c r="E88" s="252">
        <f t="shared" si="5"/>
        <v>6000000</v>
      </c>
    </row>
    <row r="89" spans="1:5">
      <c r="A89" s="248"/>
      <c r="B89" s="248"/>
      <c r="C89" s="248"/>
      <c r="D89" s="248"/>
      <c r="E89" s="248"/>
    </row>
    <row r="90" spans="1:5">
      <c r="A90" s="327" t="s">
        <v>274</v>
      </c>
      <c r="B90" s="328"/>
      <c r="C90" s="328"/>
      <c r="D90" s="329"/>
      <c r="E90" s="249">
        <f>SUM(E80:E89)</f>
        <v>13257500</v>
      </c>
    </row>
    <row r="93" spans="1:5">
      <c r="A93" s="326" t="s">
        <v>281</v>
      </c>
      <c r="B93" s="326"/>
      <c r="C93" s="326"/>
      <c r="D93" s="326"/>
      <c r="E93" s="326"/>
    </row>
    <row r="95" spans="1:5">
      <c r="A95" s="248" t="s">
        <v>260</v>
      </c>
      <c r="B95" s="250">
        <v>1</v>
      </c>
      <c r="C95" s="250" t="s">
        <v>261</v>
      </c>
      <c r="D95" s="251">
        <v>100000</v>
      </c>
      <c r="E95" s="252">
        <f>B95*D95</f>
        <v>100000</v>
      </c>
    </row>
    <row r="96" spans="1:5">
      <c r="A96" s="248" t="s">
        <v>262</v>
      </c>
      <c r="B96" s="250">
        <v>6</v>
      </c>
      <c r="C96" s="250" t="s">
        <v>263</v>
      </c>
      <c r="D96" s="251">
        <v>50000</v>
      </c>
      <c r="E96" s="252">
        <f t="shared" ref="E96:E103" si="6">B96*D96</f>
        <v>300000</v>
      </c>
    </row>
    <row r="97" spans="1:5">
      <c r="A97" s="248" t="s">
        <v>264</v>
      </c>
      <c r="B97" s="250">
        <v>60</v>
      </c>
      <c r="C97" s="250" t="s">
        <v>265</v>
      </c>
      <c r="D97" s="251">
        <v>6500</v>
      </c>
      <c r="E97" s="252">
        <f t="shared" si="6"/>
        <v>390000</v>
      </c>
    </row>
    <row r="98" spans="1:5">
      <c r="A98" s="248" t="s">
        <v>266</v>
      </c>
      <c r="B98" s="250">
        <v>60</v>
      </c>
      <c r="C98" s="250" t="s">
        <v>267</v>
      </c>
      <c r="D98" s="251">
        <v>50000</v>
      </c>
      <c r="E98" s="252">
        <f t="shared" si="6"/>
        <v>3000000</v>
      </c>
    </row>
    <row r="99" spans="1:5">
      <c r="A99" s="248" t="s">
        <v>268</v>
      </c>
      <c r="B99" s="250"/>
      <c r="C99" s="250"/>
      <c r="D99" s="251"/>
      <c r="E99" s="252">
        <f t="shared" si="6"/>
        <v>0</v>
      </c>
    </row>
    <row r="100" spans="1:5">
      <c r="A100" s="248" t="s">
        <v>269</v>
      </c>
      <c r="B100" s="250">
        <v>1</v>
      </c>
      <c r="C100" s="250" t="s">
        <v>271</v>
      </c>
      <c r="D100" s="251">
        <v>1800000</v>
      </c>
      <c r="E100" s="252">
        <f t="shared" si="6"/>
        <v>1800000</v>
      </c>
    </row>
    <row r="101" spans="1:5">
      <c r="A101" s="248" t="s">
        <v>270</v>
      </c>
      <c r="B101" s="250">
        <v>1</v>
      </c>
      <c r="C101" s="250" t="s">
        <v>271</v>
      </c>
      <c r="D101" s="251">
        <v>1500000</v>
      </c>
      <c r="E101" s="252">
        <f t="shared" si="6"/>
        <v>1500000</v>
      </c>
    </row>
    <row r="102" spans="1:5">
      <c r="A102" s="248" t="s">
        <v>272</v>
      </c>
      <c r="B102" s="250">
        <v>1</v>
      </c>
      <c r="C102" s="250" t="s">
        <v>261</v>
      </c>
      <c r="D102" s="251">
        <v>200000</v>
      </c>
      <c r="E102" s="252">
        <f t="shared" si="6"/>
        <v>200000</v>
      </c>
    </row>
    <row r="103" spans="1:5">
      <c r="A103" s="248" t="s">
        <v>273</v>
      </c>
      <c r="B103" s="250">
        <v>60</v>
      </c>
      <c r="C103" s="250" t="s">
        <v>261</v>
      </c>
      <c r="D103" s="251">
        <v>100000</v>
      </c>
      <c r="E103" s="252">
        <f t="shared" si="6"/>
        <v>6000000</v>
      </c>
    </row>
    <row r="104" spans="1:5">
      <c r="A104" s="248"/>
      <c r="B104" s="248"/>
      <c r="C104" s="248"/>
      <c r="D104" s="248"/>
      <c r="E104" s="248"/>
    </row>
    <row r="105" spans="1:5">
      <c r="A105" s="327" t="s">
        <v>274</v>
      </c>
      <c r="B105" s="328"/>
      <c r="C105" s="328"/>
      <c r="D105" s="329"/>
      <c r="E105" s="249">
        <f>SUM(E95:E104)</f>
        <v>13290000</v>
      </c>
    </row>
    <row r="108" spans="1:5">
      <c r="A108" s="326" t="s">
        <v>282</v>
      </c>
      <c r="B108" s="326"/>
      <c r="C108" s="326"/>
      <c r="D108" s="326"/>
      <c r="E108" s="326"/>
    </row>
    <row r="110" spans="1:5">
      <c r="A110" s="248" t="s">
        <v>260</v>
      </c>
      <c r="B110" s="250">
        <v>1</v>
      </c>
      <c r="C110" s="250" t="s">
        <v>261</v>
      </c>
      <c r="D110" s="251">
        <v>100000</v>
      </c>
      <c r="E110" s="252">
        <f>B110*D110</f>
        <v>100000</v>
      </c>
    </row>
    <row r="111" spans="1:5">
      <c r="A111" s="248" t="s">
        <v>262</v>
      </c>
      <c r="B111" s="250">
        <v>6</v>
      </c>
      <c r="C111" s="250" t="s">
        <v>263</v>
      </c>
      <c r="D111" s="251">
        <v>50000</v>
      </c>
      <c r="E111" s="252">
        <f t="shared" ref="E111:E118" si="7">B111*D111</f>
        <v>300000</v>
      </c>
    </row>
    <row r="112" spans="1:5">
      <c r="A112" s="248" t="s">
        <v>264</v>
      </c>
      <c r="B112" s="250">
        <v>55</v>
      </c>
      <c r="C112" s="250" t="s">
        <v>265</v>
      </c>
      <c r="D112" s="251">
        <v>6500</v>
      </c>
      <c r="E112" s="252">
        <f t="shared" si="7"/>
        <v>357500</v>
      </c>
    </row>
    <row r="113" spans="1:5">
      <c r="A113" s="248" t="s">
        <v>266</v>
      </c>
      <c r="B113" s="250">
        <v>60</v>
      </c>
      <c r="C113" s="250" t="s">
        <v>267</v>
      </c>
      <c r="D113" s="251">
        <v>50000</v>
      </c>
      <c r="E113" s="252">
        <f t="shared" si="7"/>
        <v>3000000</v>
      </c>
    </row>
    <row r="114" spans="1:5">
      <c r="A114" s="248" t="s">
        <v>268</v>
      </c>
      <c r="B114" s="250"/>
      <c r="C114" s="250"/>
      <c r="D114" s="251"/>
      <c r="E114" s="252">
        <f t="shared" si="7"/>
        <v>0</v>
      </c>
    </row>
    <row r="115" spans="1:5">
      <c r="A115" s="248" t="s">
        <v>269</v>
      </c>
      <c r="B115" s="250">
        <v>1</v>
      </c>
      <c r="C115" s="250" t="s">
        <v>271</v>
      </c>
      <c r="D115" s="251">
        <v>1800000</v>
      </c>
      <c r="E115" s="252">
        <f t="shared" si="7"/>
        <v>1800000</v>
      </c>
    </row>
    <row r="116" spans="1:5">
      <c r="A116" s="248" t="s">
        <v>270</v>
      </c>
      <c r="B116" s="250">
        <v>1</v>
      </c>
      <c r="C116" s="250" t="s">
        <v>271</v>
      </c>
      <c r="D116" s="251">
        <v>1500000</v>
      </c>
      <c r="E116" s="252">
        <f t="shared" si="7"/>
        <v>1500000</v>
      </c>
    </row>
    <row r="117" spans="1:5">
      <c r="A117" s="248" t="s">
        <v>272</v>
      </c>
      <c r="B117" s="250">
        <v>1</v>
      </c>
      <c r="C117" s="250" t="s">
        <v>261</v>
      </c>
      <c r="D117" s="251">
        <v>200000</v>
      </c>
      <c r="E117" s="252">
        <f t="shared" si="7"/>
        <v>200000</v>
      </c>
    </row>
    <row r="118" spans="1:5">
      <c r="A118" s="248" t="s">
        <v>273</v>
      </c>
      <c r="B118" s="250">
        <v>60</v>
      </c>
      <c r="C118" s="250" t="s">
        <v>261</v>
      </c>
      <c r="D118" s="251">
        <v>100000</v>
      </c>
      <c r="E118" s="252">
        <f t="shared" si="7"/>
        <v>6000000</v>
      </c>
    </row>
    <row r="119" spans="1:5">
      <c r="A119" s="248"/>
      <c r="B119" s="248"/>
      <c r="C119" s="248"/>
      <c r="D119" s="248"/>
      <c r="E119" s="248"/>
    </row>
    <row r="120" spans="1:5">
      <c r="A120" s="327" t="s">
        <v>274</v>
      </c>
      <c r="B120" s="328"/>
      <c r="C120" s="328"/>
      <c r="D120" s="329"/>
      <c r="E120" s="249">
        <f>SUM(E110:E119)</f>
        <v>13257500</v>
      </c>
    </row>
    <row r="125" spans="1:5">
      <c r="A125" s="326" t="s">
        <v>283</v>
      </c>
      <c r="B125" s="326"/>
      <c r="C125" s="326"/>
      <c r="D125" s="326"/>
      <c r="E125" s="326"/>
    </row>
    <row r="127" spans="1:5">
      <c r="A127" s="248" t="s">
        <v>260</v>
      </c>
      <c r="B127" s="250">
        <v>1</v>
      </c>
      <c r="C127" s="250" t="s">
        <v>261</v>
      </c>
      <c r="D127" s="251">
        <v>100000</v>
      </c>
      <c r="E127" s="252">
        <f>B127*D127</f>
        <v>100000</v>
      </c>
    </row>
    <row r="128" spans="1:5">
      <c r="A128" s="248" t="s">
        <v>262</v>
      </c>
      <c r="B128" s="250">
        <v>6</v>
      </c>
      <c r="C128" s="250" t="s">
        <v>263</v>
      </c>
      <c r="D128" s="251">
        <v>50000</v>
      </c>
      <c r="E128" s="252">
        <f t="shared" ref="E128:E135" si="8">B128*D128</f>
        <v>300000</v>
      </c>
    </row>
    <row r="129" spans="1:5">
      <c r="A129" s="248" t="s">
        <v>264</v>
      </c>
      <c r="B129" s="250">
        <v>70</v>
      </c>
      <c r="C129" s="250" t="s">
        <v>265</v>
      </c>
      <c r="D129" s="251">
        <v>6500</v>
      </c>
      <c r="E129" s="252">
        <f t="shared" si="8"/>
        <v>455000</v>
      </c>
    </row>
    <row r="130" spans="1:5">
      <c r="A130" s="248" t="s">
        <v>266</v>
      </c>
      <c r="B130" s="250">
        <v>70</v>
      </c>
      <c r="C130" s="250" t="s">
        <v>267</v>
      </c>
      <c r="D130" s="251">
        <v>50000</v>
      </c>
      <c r="E130" s="252">
        <f t="shared" si="8"/>
        <v>3500000</v>
      </c>
    </row>
    <row r="131" spans="1:5">
      <c r="A131" s="248" t="s">
        <v>268</v>
      </c>
      <c r="B131" s="250"/>
      <c r="C131" s="250"/>
      <c r="D131" s="251"/>
      <c r="E131" s="252">
        <f t="shared" si="8"/>
        <v>0</v>
      </c>
    </row>
    <row r="132" spans="1:5">
      <c r="A132" s="248" t="s">
        <v>269</v>
      </c>
      <c r="B132" s="250">
        <v>1</v>
      </c>
      <c r="C132" s="250" t="s">
        <v>271</v>
      </c>
      <c r="D132" s="251">
        <v>1800000</v>
      </c>
      <c r="E132" s="252">
        <f t="shared" si="8"/>
        <v>1800000</v>
      </c>
    </row>
    <row r="133" spans="1:5">
      <c r="A133" s="248" t="s">
        <v>270</v>
      </c>
      <c r="B133" s="250">
        <v>1</v>
      </c>
      <c r="C133" s="250" t="s">
        <v>271</v>
      </c>
      <c r="D133" s="251">
        <v>1500000</v>
      </c>
      <c r="E133" s="252">
        <f t="shared" si="8"/>
        <v>1500000</v>
      </c>
    </row>
    <row r="134" spans="1:5">
      <c r="A134" s="248" t="s">
        <v>272</v>
      </c>
      <c r="B134" s="250">
        <v>1</v>
      </c>
      <c r="C134" s="250" t="s">
        <v>261</v>
      </c>
      <c r="D134" s="251">
        <v>200000</v>
      </c>
      <c r="E134" s="252">
        <f t="shared" si="8"/>
        <v>200000</v>
      </c>
    </row>
    <row r="135" spans="1:5">
      <c r="A135" s="248" t="s">
        <v>273</v>
      </c>
      <c r="B135" s="250">
        <v>70</v>
      </c>
      <c r="C135" s="250" t="s">
        <v>261</v>
      </c>
      <c r="D135" s="251">
        <v>100000</v>
      </c>
      <c r="E135" s="252">
        <f t="shared" si="8"/>
        <v>7000000</v>
      </c>
    </row>
    <row r="136" spans="1:5">
      <c r="A136" s="248"/>
      <c r="B136" s="248"/>
      <c r="C136" s="248"/>
      <c r="D136" s="248"/>
      <c r="E136" s="248"/>
    </row>
    <row r="137" spans="1:5">
      <c r="A137" s="327" t="s">
        <v>274</v>
      </c>
      <c r="B137" s="328"/>
      <c r="C137" s="328"/>
      <c r="D137" s="329"/>
      <c r="E137" s="249">
        <f>SUM(E127:E136)</f>
        <v>14855000</v>
      </c>
    </row>
    <row r="140" spans="1:5">
      <c r="A140" s="326" t="s">
        <v>284</v>
      </c>
      <c r="B140" s="326"/>
      <c r="C140" s="326"/>
      <c r="D140" s="326"/>
      <c r="E140" s="326"/>
    </row>
    <row r="142" spans="1:5">
      <c r="A142" s="248" t="s">
        <v>260</v>
      </c>
      <c r="B142" s="250">
        <v>1</v>
      </c>
      <c r="C142" s="250" t="s">
        <v>261</v>
      </c>
      <c r="D142" s="251">
        <v>100000</v>
      </c>
      <c r="E142" s="252">
        <f>B142*D142</f>
        <v>100000</v>
      </c>
    </row>
    <row r="143" spans="1:5">
      <c r="A143" s="248" t="s">
        <v>262</v>
      </c>
      <c r="B143" s="250">
        <v>6</v>
      </c>
      <c r="C143" s="250" t="s">
        <v>263</v>
      </c>
      <c r="D143" s="251">
        <v>50000</v>
      </c>
      <c r="E143" s="252">
        <f t="shared" ref="E143:E150" si="9">B143*D143</f>
        <v>300000</v>
      </c>
    </row>
    <row r="144" spans="1:5">
      <c r="A144" s="248" t="s">
        <v>264</v>
      </c>
      <c r="B144" s="250">
        <v>55</v>
      </c>
      <c r="C144" s="250" t="s">
        <v>265</v>
      </c>
      <c r="D144" s="251">
        <v>6500</v>
      </c>
      <c r="E144" s="252">
        <f t="shared" si="9"/>
        <v>357500</v>
      </c>
    </row>
    <row r="145" spans="1:5">
      <c r="A145" s="248" t="s">
        <v>266</v>
      </c>
      <c r="B145" s="250">
        <v>55</v>
      </c>
      <c r="C145" s="250" t="s">
        <v>267</v>
      </c>
      <c r="D145" s="251">
        <v>50000</v>
      </c>
      <c r="E145" s="252">
        <f t="shared" si="9"/>
        <v>2750000</v>
      </c>
    </row>
    <row r="146" spans="1:5">
      <c r="A146" s="248" t="s">
        <v>268</v>
      </c>
      <c r="B146" s="250"/>
      <c r="C146" s="250"/>
      <c r="D146" s="251"/>
      <c r="E146" s="252">
        <f t="shared" si="9"/>
        <v>0</v>
      </c>
    </row>
    <row r="147" spans="1:5">
      <c r="A147" s="248" t="s">
        <v>269</v>
      </c>
      <c r="B147" s="250">
        <v>1</v>
      </c>
      <c r="C147" s="250" t="s">
        <v>271</v>
      </c>
      <c r="D147" s="251">
        <v>1800000</v>
      </c>
      <c r="E147" s="252">
        <f t="shared" si="9"/>
        <v>1800000</v>
      </c>
    </row>
    <row r="148" spans="1:5">
      <c r="A148" s="248" t="s">
        <v>270</v>
      </c>
      <c r="B148" s="250">
        <v>1</v>
      </c>
      <c r="C148" s="250" t="s">
        <v>271</v>
      </c>
      <c r="D148" s="251">
        <v>1500000</v>
      </c>
      <c r="E148" s="252">
        <f t="shared" si="9"/>
        <v>1500000</v>
      </c>
    </row>
    <row r="149" spans="1:5">
      <c r="A149" s="248" t="s">
        <v>272</v>
      </c>
      <c r="B149" s="250">
        <v>1</v>
      </c>
      <c r="C149" s="250" t="s">
        <v>261</v>
      </c>
      <c r="D149" s="251">
        <v>200000</v>
      </c>
      <c r="E149" s="252">
        <f t="shared" si="9"/>
        <v>200000</v>
      </c>
    </row>
    <row r="150" spans="1:5">
      <c r="A150" s="248" t="s">
        <v>273</v>
      </c>
      <c r="B150" s="250">
        <v>55</v>
      </c>
      <c r="C150" s="250" t="s">
        <v>261</v>
      </c>
      <c r="D150" s="251">
        <v>100000</v>
      </c>
      <c r="E150" s="252">
        <f t="shared" si="9"/>
        <v>5500000</v>
      </c>
    </row>
    <row r="151" spans="1:5">
      <c r="A151" s="248"/>
      <c r="B151" s="248"/>
      <c r="C151" s="248"/>
      <c r="D151" s="248"/>
      <c r="E151" s="248"/>
    </row>
    <row r="152" spans="1:5">
      <c r="A152" s="327" t="s">
        <v>274</v>
      </c>
      <c r="B152" s="328"/>
      <c r="C152" s="328"/>
      <c r="D152" s="329"/>
      <c r="E152" s="249">
        <f>SUM(E142:E151)</f>
        <v>12507500</v>
      </c>
    </row>
  </sheetData>
  <mergeCells count="20">
    <mergeCell ref="A90:D90"/>
    <mergeCell ref="A13:D13"/>
    <mergeCell ref="A1:E1"/>
    <mergeCell ref="A17:E17"/>
    <mergeCell ref="A29:D29"/>
    <mergeCell ref="A32:E32"/>
    <mergeCell ref="A44:D44"/>
    <mergeCell ref="A47:E47"/>
    <mergeCell ref="A59:D59"/>
    <mergeCell ref="A63:E63"/>
    <mergeCell ref="A75:D75"/>
    <mergeCell ref="A78:E78"/>
    <mergeCell ref="A140:E140"/>
    <mergeCell ref="A152:D152"/>
    <mergeCell ref="A93:E93"/>
    <mergeCell ref="A105:D105"/>
    <mergeCell ref="A108:E108"/>
    <mergeCell ref="A120:D120"/>
    <mergeCell ref="A125:E125"/>
    <mergeCell ref="A137:D137"/>
  </mergeCells>
  <pageMargins left="0.7" right="0.7" top="0.75" bottom="0.75" header="0.3" footer="0.3"/>
  <pageSetup paperSize="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TW I</vt:lpstr>
      <vt:lpstr>TW 3 </vt:lpstr>
      <vt:lpstr>TW 4 </vt:lpstr>
      <vt:lpstr>Sheet1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KEC. CURUG</cp:lastModifiedBy>
  <cp:lastPrinted>2019-08-01T07:09:50Z</cp:lastPrinted>
  <dcterms:created xsi:type="dcterms:W3CDTF">2017-07-12T03:32:21Z</dcterms:created>
  <dcterms:modified xsi:type="dcterms:W3CDTF">2019-08-01T07:21:28Z</dcterms:modified>
</cp:coreProperties>
</file>