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 tabRatio="716"/>
  </bookViews>
  <sheets>
    <sheet name="2019" sheetId="104" r:id="rId1"/>
  </sheets>
  <definedNames>
    <definedName name="_xlnm.Print_Area" localSheetId="0">'2019'!$A$1:$O$538</definedName>
    <definedName name="_xlnm.Print_Titles" localSheetId="0">'2019'!$6:$9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13" i="104" l="1"/>
  <c r="K513" i="104"/>
  <c r="G513" i="104"/>
  <c r="L430" i="104"/>
  <c r="K430" i="104"/>
  <c r="G430" i="104"/>
  <c r="L321" i="104"/>
  <c r="K321" i="104"/>
  <c r="G321" i="104"/>
  <c r="L38" i="104" l="1"/>
  <c r="K38" i="104"/>
  <c r="G38" i="104"/>
  <c r="L15" i="104"/>
  <c r="K15" i="104"/>
  <c r="G15" i="104"/>
  <c r="M528" i="104"/>
  <c r="J89" i="104"/>
  <c r="J90" i="104"/>
  <c r="J91" i="104"/>
  <c r="J92" i="104"/>
  <c r="H484" i="104"/>
  <c r="H485" i="104"/>
  <c r="I485" i="104"/>
  <c r="J485" i="104"/>
  <c r="K485" i="104"/>
  <c r="G485" i="104"/>
  <c r="K432" i="104"/>
  <c r="K411" i="104"/>
  <c r="L408" i="104"/>
  <c r="K389" i="104"/>
  <c r="L386" i="104"/>
  <c r="M386" i="104"/>
  <c r="N386" i="104" s="1"/>
  <c r="H386" i="104"/>
  <c r="G301" i="104"/>
  <c r="L307" i="104"/>
  <c r="L308" i="104"/>
  <c r="H307" i="104"/>
  <c r="H308" i="104"/>
  <c r="K301" i="104"/>
  <c r="I273" i="104" l="1"/>
  <c r="I264" i="104" s="1"/>
  <c r="J273" i="104"/>
  <c r="K273" i="104"/>
  <c r="K264" i="104" s="1"/>
  <c r="G273" i="104"/>
  <c r="H269" i="104"/>
  <c r="H270" i="104"/>
  <c r="H271" i="104"/>
  <c r="K189" i="104"/>
  <c r="L242" i="104"/>
  <c r="L243" i="104"/>
  <c r="L244" i="104"/>
  <c r="L245" i="104"/>
  <c r="L246" i="104"/>
  <c r="L247" i="104"/>
  <c r="L248" i="104"/>
  <c r="L249" i="104"/>
  <c r="L250" i="104"/>
  <c r="L251" i="104"/>
  <c r="L252" i="104"/>
  <c r="L253" i="104"/>
  <c r="L254" i="104"/>
  <c r="L255" i="104"/>
  <c r="L256" i="104"/>
  <c r="L257" i="104"/>
  <c r="L258" i="104"/>
  <c r="L259" i="104"/>
  <c r="L260" i="104"/>
  <c r="L261" i="104"/>
  <c r="H262" i="104"/>
  <c r="H261" i="104"/>
  <c r="H260" i="104"/>
  <c r="H259" i="104"/>
  <c r="H258" i="104"/>
  <c r="H257" i="104"/>
  <c r="H256" i="104"/>
  <c r="H255" i="104"/>
  <c r="H240" i="104"/>
  <c r="H241" i="104"/>
  <c r="H242" i="104"/>
  <c r="H243" i="104"/>
  <c r="H244" i="104"/>
  <c r="H245" i="104"/>
  <c r="H246" i="104"/>
  <c r="H247" i="104"/>
  <c r="H248" i="104"/>
  <c r="H249" i="104"/>
  <c r="H250" i="104"/>
  <c r="H251" i="104"/>
  <c r="H252" i="104"/>
  <c r="H253" i="104"/>
  <c r="H254" i="104"/>
  <c r="G80" i="104"/>
  <c r="K80" i="104"/>
  <c r="J78" i="104"/>
  <c r="L70" i="104"/>
  <c r="L71" i="104"/>
  <c r="H59" i="104"/>
  <c r="I60" i="104"/>
  <c r="I42" i="104" s="1"/>
  <c r="K60" i="104"/>
  <c r="K42" i="104" s="1"/>
  <c r="G60" i="104"/>
  <c r="H60" i="104" s="1"/>
  <c r="H71" i="104"/>
  <c r="J71" i="104" s="1"/>
  <c r="H70" i="104"/>
  <c r="J70" i="104" s="1"/>
  <c r="L69" i="104"/>
  <c r="M69" i="104"/>
  <c r="N69" i="104" s="1"/>
  <c r="H69" i="104"/>
  <c r="J69" i="104" s="1"/>
  <c r="K366" i="104"/>
  <c r="H93" i="104"/>
  <c r="J93" i="104" s="1"/>
  <c r="I436" i="104" l="1"/>
  <c r="K447" i="104"/>
  <c r="K436" i="104" s="1"/>
  <c r="K383" i="104"/>
  <c r="I189" i="104"/>
  <c r="I94" i="104" s="1"/>
  <c r="J189" i="104"/>
  <c r="L228" i="104" l="1"/>
  <c r="L176" i="104"/>
  <c r="L177" i="104"/>
  <c r="L178" i="104"/>
  <c r="L179" i="104"/>
  <c r="L180" i="104"/>
  <c r="L181" i="104"/>
  <c r="L182" i="104"/>
  <c r="L183" i="104"/>
  <c r="L184" i="104"/>
  <c r="L185" i="104"/>
  <c r="L186" i="104"/>
  <c r="L187" i="104"/>
  <c r="L190" i="104"/>
  <c r="L191" i="104"/>
  <c r="L192" i="104"/>
  <c r="L193" i="104"/>
  <c r="L194" i="104"/>
  <c r="L195" i="104"/>
  <c r="L196" i="104"/>
  <c r="L197" i="104"/>
  <c r="L198" i="104"/>
  <c r="L199" i="104"/>
  <c r="L200" i="104"/>
  <c r="L201" i="104"/>
  <c r="L202" i="104"/>
  <c r="L203" i="104"/>
  <c r="L204" i="104"/>
  <c r="L205" i="104"/>
  <c r="L206" i="104"/>
  <c r="L207" i="104"/>
  <c r="L208" i="104"/>
  <c r="L209" i="104"/>
  <c r="L210" i="104"/>
  <c r="L211" i="104"/>
  <c r="L212" i="104"/>
  <c r="L213" i="104"/>
  <c r="L214" i="104"/>
  <c r="L215" i="104"/>
  <c r="L216" i="104"/>
  <c r="L217" i="104"/>
  <c r="L218" i="104"/>
  <c r="L219" i="104"/>
  <c r="L220" i="104"/>
  <c r="L221" i="104"/>
  <c r="L222" i="104"/>
  <c r="L223" i="104"/>
  <c r="L224" i="104"/>
  <c r="L225" i="104"/>
  <c r="L226" i="104"/>
  <c r="L227" i="104"/>
  <c r="L232" i="104"/>
  <c r="L233" i="104"/>
  <c r="L234" i="104"/>
  <c r="L235" i="104"/>
  <c r="L236" i="104"/>
  <c r="L237" i="104"/>
  <c r="L238" i="104"/>
  <c r="L239" i="104"/>
  <c r="N269" i="104"/>
  <c r="N270" i="104"/>
  <c r="N271" i="104"/>
  <c r="N274" i="104"/>
  <c r="N275" i="104"/>
  <c r="N276" i="104"/>
  <c r="N277" i="104"/>
  <c r="N278" i="104"/>
  <c r="L269" i="104"/>
  <c r="L270" i="104"/>
  <c r="L271" i="104"/>
  <c r="L274" i="104"/>
  <c r="L275" i="104"/>
  <c r="L276" i="104"/>
  <c r="L277" i="104"/>
  <c r="L278" i="104"/>
  <c r="L350" i="104"/>
  <c r="L351" i="104"/>
  <c r="L352" i="104"/>
  <c r="L355" i="104"/>
  <c r="L356" i="104"/>
  <c r="L357" i="104"/>
  <c r="L358" i="104"/>
  <c r="L359" i="104"/>
  <c r="L360" i="104"/>
  <c r="L361" i="104"/>
  <c r="L362" i="104"/>
  <c r="L363" i="104"/>
  <c r="L364" i="104"/>
  <c r="N479" i="104"/>
  <c r="N480" i="104"/>
  <c r="L442" i="104"/>
  <c r="L443" i="104"/>
  <c r="L444" i="104"/>
  <c r="L445" i="104"/>
  <c r="L448" i="104"/>
  <c r="L449" i="104"/>
  <c r="L450" i="104"/>
  <c r="L451" i="104"/>
  <c r="L452" i="104"/>
  <c r="L453" i="104"/>
  <c r="L454" i="104"/>
  <c r="L455" i="104"/>
  <c r="L456" i="104"/>
  <c r="L457" i="104"/>
  <c r="L458" i="104"/>
  <c r="L459" i="104"/>
  <c r="L460" i="104"/>
  <c r="L461" i="104"/>
  <c r="L462" i="104"/>
  <c r="L463" i="104"/>
  <c r="L464" i="104"/>
  <c r="L465" i="104"/>
  <c r="L466" i="104"/>
  <c r="L467" i="104"/>
  <c r="L468" i="104"/>
  <c r="L469" i="104"/>
  <c r="L470" i="104"/>
  <c r="L471" i="104"/>
  <c r="L472" i="104"/>
  <c r="L473" i="104"/>
  <c r="L474" i="104"/>
  <c r="L475" i="104"/>
  <c r="L476" i="104"/>
  <c r="L477" i="104"/>
  <c r="L479" i="104"/>
  <c r="L480" i="104"/>
  <c r="K504" i="104"/>
  <c r="G511" i="104"/>
  <c r="G509" i="104" s="1"/>
  <c r="M441" i="104"/>
  <c r="M442" i="104"/>
  <c r="N442" i="104" s="1"/>
  <c r="M443" i="104"/>
  <c r="N443" i="104" s="1"/>
  <c r="M444" i="104"/>
  <c r="N444" i="104" s="1"/>
  <c r="M445" i="104"/>
  <c r="N445" i="104" s="1"/>
  <c r="M446" i="104"/>
  <c r="M448" i="104"/>
  <c r="N448" i="104" s="1"/>
  <c r="M449" i="104"/>
  <c r="N449" i="104" s="1"/>
  <c r="M450" i="104"/>
  <c r="N450" i="104" s="1"/>
  <c r="M451" i="104"/>
  <c r="N451" i="104" s="1"/>
  <c r="M452" i="104"/>
  <c r="N452" i="104" s="1"/>
  <c r="M453" i="104"/>
  <c r="N453" i="104" s="1"/>
  <c r="M454" i="104"/>
  <c r="N454" i="104" s="1"/>
  <c r="M455" i="104"/>
  <c r="N455" i="104" s="1"/>
  <c r="M456" i="104"/>
  <c r="N456" i="104" s="1"/>
  <c r="M457" i="104"/>
  <c r="N457" i="104" s="1"/>
  <c r="M458" i="104"/>
  <c r="N458" i="104" s="1"/>
  <c r="M459" i="104"/>
  <c r="N459" i="104" s="1"/>
  <c r="M460" i="104"/>
  <c r="N460" i="104" s="1"/>
  <c r="M461" i="104"/>
  <c r="N461" i="104" s="1"/>
  <c r="M462" i="104"/>
  <c r="N462" i="104" s="1"/>
  <c r="M463" i="104"/>
  <c r="N463" i="104" s="1"/>
  <c r="M464" i="104"/>
  <c r="N464" i="104" s="1"/>
  <c r="M465" i="104"/>
  <c r="N465" i="104" s="1"/>
  <c r="M466" i="104"/>
  <c r="N466" i="104" s="1"/>
  <c r="M467" i="104"/>
  <c r="N467" i="104" s="1"/>
  <c r="M468" i="104"/>
  <c r="N468" i="104" s="1"/>
  <c r="M469" i="104"/>
  <c r="N469" i="104" s="1"/>
  <c r="M470" i="104"/>
  <c r="N470" i="104" s="1"/>
  <c r="M471" i="104"/>
  <c r="N471" i="104" s="1"/>
  <c r="M472" i="104"/>
  <c r="N472" i="104" s="1"/>
  <c r="M473" i="104"/>
  <c r="N473" i="104" s="1"/>
  <c r="M474" i="104"/>
  <c r="N474" i="104" s="1"/>
  <c r="M475" i="104"/>
  <c r="N475" i="104" s="1"/>
  <c r="M476" i="104"/>
  <c r="N476" i="104" s="1"/>
  <c r="M477" i="104"/>
  <c r="N477" i="104" s="1"/>
  <c r="G447" i="104"/>
  <c r="H447" i="104" s="1"/>
  <c r="H441" i="104"/>
  <c r="H442" i="104"/>
  <c r="H443" i="104"/>
  <c r="H444" i="104"/>
  <c r="H445" i="104"/>
  <c r="H448" i="104"/>
  <c r="H449" i="104"/>
  <c r="H450" i="104"/>
  <c r="H451" i="104"/>
  <c r="H452" i="104"/>
  <c r="H453" i="104"/>
  <c r="H454" i="104"/>
  <c r="H455" i="104"/>
  <c r="H456" i="104"/>
  <c r="H457" i="104"/>
  <c r="H458" i="104"/>
  <c r="H459" i="104"/>
  <c r="H460" i="104"/>
  <c r="H461" i="104"/>
  <c r="H462" i="104"/>
  <c r="H463" i="104"/>
  <c r="H464" i="104"/>
  <c r="H465" i="104"/>
  <c r="H466" i="104"/>
  <c r="H467" i="104"/>
  <c r="H468" i="104"/>
  <c r="H469" i="104"/>
  <c r="H470" i="104"/>
  <c r="H471" i="104"/>
  <c r="H472" i="104"/>
  <c r="H473" i="104"/>
  <c r="H474" i="104"/>
  <c r="H475" i="104"/>
  <c r="H476" i="104"/>
  <c r="H477" i="104"/>
  <c r="H478" i="104"/>
  <c r="H479" i="104"/>
  <c r="H480" i="104"/>
  <c r="H365" i="104"/>
  <c r="I366" i="104"/>
  <c r="J366" i="104"/>
  <c r="H333" i="104"/>
  <c r="H335" i="104"/>
  <c r="H336" i="104"/>
  <c r="H337" i="104"/>
  <c r="H338" i="104"/>
  <c r="H339" i="104"/>
  <c r="H340" i="104"/>
  <c r="H341" i="104"/>
  <c r="H368" i="104"/>
  <c r="H369" i="104"/>
  <c r="H370" i="104"/>
  <c r="H371" i="104"/>
  <c r="H372" i="104"/>
  <c r="H373" i="104"/>
  <c r="H374" i="104"/>
  <c r="H375" i="104"/>
  <c r="H376" i="104"/>
  <c r="H377" i="104"/>
  <c r="H378" i="104"/>
  <c r="H379" i="104"/>
  <c r="H380" i="104"/>
  <c r="G366" i="104"/>
  <c r="H366" i="104" s="1"/>
  <c r="I389" i="104"/>
  <c r="J389" i="104"/>
  <c r="M397" i="104"/>
  <c r="M398" i="104"/>
  <c r="N398" i="104" s="1"/>
  <c r="M399" i="104"/>
  <c r="N399" i="104" s="1"/>
  <c r="M400" i="104"/>
  <c r="N400" i="104" s="1"/>
  <c r="M401" i="104"/>
  <c r="N401" i="104" s="1"/>
  <c r="M402" i="104"/>
  <c r="N402" i="104" s="1"/>
  <c r="M403" i="104"/>
  <c r="N403" i="104" s="1"/>
  <c r="M404" i="104"/>
  <c r="N404" i="104" s="1"/>
  <c r="M405" i="104"/>
  <c r="N405" i="104" s="1"/>
  <c r="M406" i="104"/>
  <c r="N406" i="104" s="1"/>
  <c r="L398" i="104"/>
  <c r="L399" i="104"/>
  <c r="L400" i="104"/>
  <c r="L401" i="104"/>
  <c r="L402" i="104"/>
  <c r="L403" i="104"/>
  <c r="L404" i="104"/>
  <c r="L405" i="104"/>
  <c r="L406" i="104"/>
  <c r="H397" i="104"/>
  <c r="H398" i="104"/>
  <c r="H399" i="104"/>
  <c r="H400" i="104"/>
  <c r="H401" i="104"/>
  <c r="H402" i="104"/>
  <c r="H403" i="104"/>
  <c r="H404" i="104"/>
  <c r="H405" i="104"/>
  <c r="H406" i="104"/>
  <c r="G389" i="104"/>
  <c r="H389" i="104" s="1"/>
  <c r="L369" i="104"/>
  <c r="L370" i="104"/>
  <c r="L371" i="104"/>
  <c r="L372" i="104"/>
  <c r="L373" i="104"/>
  <c r="L374" i="104"/>
  <c r="L375" i="104"/>
  <c r="L376" i="104"/>
  <c r="L377" i="104"/>
  <c r="L378" i="104"/>
  <c r="L379" i="104"/>
  <c r="L380" i="104"/>
  <c r="M368" i="104"/>
  <c r="M369" i="104"/>
  <c r="N369" i="104" s="1"/>
  <c r="M370" i="104"/>
  <c r="N370" i="104" s="1"/>
  <c r="M371" i="104"/>
  <c r="N371" i="104" s="1"/>
  <c r="M372" i="104"/>
  <c r="N372" i="104" s="1"/>
  <c r="M373" i="104"/>
  <c r="N373" i="104" s="1"/>
  <c r="M374" i="104"/>
  <c r="N374" i="104" s="1"/>
  <c r="M375" i="104"/>
  <c r="N375" i="104" s="1"/>
  <c r="M376" i="104"/>
  <c r="N376" i="104" s="1"/>
  <c r="M377" i="104"/>
  <c r="N377" i="104" s="1"/>
  <c r="M378" i="104"/>
  <c r="N378" i="104" s="1"/>
  <c r="M379" i="104"/>
  <c r="N379" i="104" s="1"/>
  <c r="M380" i="104"/>
  <c r="N380" i="104" s="1"/>
  <c r="M349" i="104"/>
  <c r="M350" i="104"/>
  <c r="N350" i="104" s="1"/>
  <c r="M351" i="104"/>
  <c r="N351" i="104" s="1"/>
  <c r="M352" i="104"/>
  <c r="N352" i="104" s="1"/>
  <c r="M353" i="104"/>
  <c r="M355" i="104"/>
  <c r="N355" i="104" s="1"/>
  <c r="M356" i="104"/>
  <c r="N356" i="104" s="1"/>
  <c r="M357" i="104"/>
  <c r="N357" i="104" s="1"/>
  <c r="M358" i="104"/>
  <c r="N358" i="104" s="1"/>
  <c r="M359" i="104"/>
  <c r="N359" i="104" s="1"/>
  <c r="M360" i="104"/>
  <c r="N360" i="104" s="1"/>
  <c r="M361" i="104"/>
  <c r="N361" i="104" s="1"/>
  <c r="M362" i="104"/>
  <c r="N362" i="104" s="1"/>
  <c r="M363" i="104"/>
  <c r="N363" i="104" s="1"/>
  <c r="M364" i="104"/>
  <c r="I354" i="104"/>
  <c r="I343" i="104" s="1"/>
  <c r="J354" i="104"/>
  <c r="K354" i="104"/>
  <c r="K343" i="104" s="1"/>
  <c r="H349" i="104"/>
  <c r="H350" i="104"/>
  <c r="H351" i="104"/>
  <c r="H352" i="104"/>
  <c r="H355" i="104"/>
  <c r="H356" i="104"/>
  <c r="H357" i="104"/>
  <c r="H358" i="104"/>
  <c r="H359" i="104"/>
  <c r="H360" i="104"/>
  <c r="H361" i="104"/>
  <c r="H362" i="104"/>
  <c r="H363" i="104"/>
  <c r="H364" i="104"/>
  <c r="J343" i="104"/>
  <c r="G354" i="104"/>
  <c r="H354" i="104" s="1"/>
  <c r="M333" i="104"/>
  <c r="M335" i="104"/>
  <c r="N335" i="104" s="1"/>
  <c r="M336" i="104"/>
  <c r="N336" i="104" s="1"/>
  <c r="M337" i="104"/>
  <c r="N337" i="104" s="1"/>
  <c r="M338" i="104"/>
  <c r="N338" i="104" s="1"/>
  <c r="M339" i="104"/>
  <c r="N339" i="104" s="1"/>
  <c r="M340" i="104"/>
  <c r="N340" i="104" s="1"/>
  <c r="M341" i="104"/>
  <c r="N341" i="104" s="1"/>
  <c r="L335" i="104"/>
  <c r="L336" i="104"/>
  <c r="L337" i="104"/>
  <c r="L338" i="104"/>
  <c r="L339" i="104"/>
  <c r="L340" i="104"/>
  <c r="L341" i="104"/>
  <c r="I334" i="104"/>
  <c r="J334" i="104"/>
  <c r="K334" i="104"/>
  <c r="K323" i="104" s="1"/>
  <c r="O330" i="104" s="1"/>
  <c r="G334" i="104"/>
  <c r="G323" i="104" s="1"/>
  <c r="G264" i="104"/>
  <c r="M175" i="104"/>
  <c r="M176" i="104"/>
  <c r="N176" i="104" s="1"/>
  <c r="M177" i="104"/>
  <c r="N177" i="104" s="1"/>
  <c r="M178" i="104"/>
  <c r="N178" i="104" s="1"/>
  <c r="M179" i="104"/>
  <c r="N179" i="104" s="1"/>
  <c r="M180" i="104"/>
  <c r="N180" i="104" s="1"/>
  <c r="M181" i="104"/>
  <c r="N181" i="104" s="1"/>
  <c r="M182" i="104"/>
  <c r="N182" i="104" s="1"/>
  <c r="M183" i="104"/>
  <c r="N183" i="104" s="1"/>
  <c r="M184" i="104"/>
  <c r="N184" i="104" s="1"/>
  <c r="M185" i="104"/>
  <c r="N185" i="104" s="1"/>
  <c r="M186" i="104"/>
  <c r="N186" i="104" s="1"/>
  <c r="M187" i="104"/>
  <c r="N187" i="104" s="1"/>
  <c r="M188" i="104"/>
  <c r="M190" i="104"/>
  <c r="N190" i="104" s="1"/>
  <c r="M191" i="104"/>
  <c r="N191" i="104" s="1"/>
  <c r="M192" i="104"/>
  <c r="N192" i="104" s="1"/>
  <c r="M193" i="104"/>
  <c r="N193" i="104" s="1"/>
  <c r="M194" i="104"/>
  <c r="N194" i="104" s="1"/>
  <c r="M195" i="104"/>
  <c r="N195" i="104" s="1"/>
  <c r="M196" i="104"/>
  <c r="N196" i="104" s="1"/>
  <c r="M197" i="104"/>
  <c r="N197" i="104" s="1"/>
  <c r="M198" i="104"/>
  <c r="N198" i="104" s="1"/>
  <c r="M199" i="104"/>
  <c r="N199" i="104" s="1"/>
  <c r="M200" i="104"/>
  <c r="N200" i="104" s="1"/>
  <c r="M201" i="104"/>
  <c r="N201" i="104" s="1"/>
  <c r="M202" i="104"/>
  <c r="N202" i="104" s="1"/>
  <c r="M203" i="104"/>
  <c r="N203" i="104" s="1"/>
  <c r="M204" i="104"/>
  <c r="N204" i="104" s="1"/>
  <c r="M205" i="104"/>
  <c r="N205" i="104" s="1"/>
  <c r="M206" i="104"/>
  <c r="N206" i="104" s="1"/>
  <c r="M207" i="104"/>
  <c r="N207" i="104" s="1"/>
  <c r="M208" i="104"/>
  <c r="N208" i="104" s="1"/>
  <c r="M209" i="104"/>
  <c r="N209" i="104" s="1"/>
  <c r="M210" i="104"/>
  <c r="N210" i="104" s="1"/>
  <c r="M211" i="104"/>
  <c r="N211" i="104" s="1"/>
  <c r="M212" i="104"/>
  <c r="N212" i="104" s="1"/>
  <c r="M213" i="104"/>
  <c r="N213" i="104" s="1"/>
  <c r="M214" i="104"/>
  <c r="N214" i="104" s="1"/>
  <c r="M215" i="104"/>
  <c r="N215" i="104" s="1"/>
  <c r="M216" i="104"/>
  <c r="N216" i="104" s="1"/>
  <c r="M217" i="104"/>
  <c r="N217" i="104" s="1"/>
  <c r="M218" i="104"/>
  <c r="N218" i="104" s="1"/>
  <c r="M219" i="104"/>
  <c r="N219" i="104" s="1"/>
  <c r="M220" i="104"/>
  <c r="N220" i="104" s="1"/>
  <c r="M221" i="104"/>
  <c r="N221" i="104" s="1"/>
  <c r="M222" i="104"/>
  <c r="N222" i="104" s="1"/>
  <c r="M223" i="104"/>
  <c r="N223" i="104" s="1"/>
  <c r="M224" i="104"/>
  <c r="N224" i="104" s="1"/>
  <c r="M225" i="104"/>
  <c r="N225" i="104" s="1"/>
  <c r="M226" i="104"/>
  <c r="N226" i="104" s="1"/>
  <c r="M227" i="104"/>
  <c r="N227" i="104" s="1"/>
  <c r="M228" i="104"/>
  <c r="N228" i="104" s="1"/>
  <c r="M229" i="104"/>
  <c r="M230" i="104"/>
  <c r="M231" i="104"/>
  <c r="M232" i="104"/>
  <c r="N232" i="104" s="1"/>
  <c r="M233" i="104"/>
  <c r="N233" i="104" s="1"/>
  <c r="M234" i="104"/>
  <c r="N234" i="104" s="1"/>
  <c r="M235" i="104"/>
  <c r="N235" i="104" s="1"/>
  <c r="M236" i="104"/>
  <c r="N236" i="104" s="1"/>
  <c r="M237" i="104"/>
  <c r="N237" i="104" s="1"/>
  <c r="M238" i="104"/>
  <c r="N238" i="104" s="1"/>
  <c r="M239" i="104"/>
  <c r="N239" i="104" s="1"/>
  <c r="L447" i="104" l="1"/>
  <c r="L273" i="104"/>
  <c r="L354" i="104"/>
  <c r="N273" i="104"/>
  <c r="M447" i="104"/>
  <c r="N447" i="104" s="1"/>
  <c r="G436" i="104"/>
  <c r="H334" i="104"/>
  <c r="G343" i="104"/>
  <c r="H343" i="104" s="1"/>
  <c r="L334" i="104"/>
  <c r="M334" i="104"/>
  <c r="N334" i="104" s="1"/>
  <c r="M354" i="104"/>
  <c r="N354" i="104" s="1"/>
  <c r="H190" i="104" l="1"/>
  <c r="H191" i="104"/>
  <c r="H192" i="104"/>
  <c r="H193" i="104"/>
  <c r="H194" i="104"/>
  <c r="H195" i="104"/>
  <c r="H196" i="104"/>
  <c r="H197" i="104"/>
  <c r="H198" i="104"/>
  <c r="H199" i="104"/>
  <c r="H200" i="104"/>
  <c r="H201" i="104"/>
  <c r="H202" i="104"/>
  <c r="H203" i="104"/>
  <c r="H204" i="104"/>
  <c r="H205" i="104"/>
  <c r="H206" i="104"/>
  <c r="H207" i="104"/>
  <c r="H208" i="104"/>
  <c r="H209" i="104"/>
  <c r="H210" i="104"/>
  <c r="H211" i="104"/>
  <c r="H212" i="104"/>
  <c r="H213" i="104"/>
  <c r="H214" i="104"/>
  <c r="H215" i="104"/>
  <c r="H216" i="104"/>
  <c r="H217" i="104"/>
  <c r="H218" i="104"/>
  <c r="H219" i="104"/>
  <c r="H220" i="104"/>
  <c r="H221" i="104"/>
  <c r="H222" i="104"/>
  <c r="H223" i="104"/>
  <c r="H224" i="104"/>
  <c r="H225" i="104"/>
  <c r="H226" i="104"/>
  <c r="H227" i="104"/>
  <c r="H228" i="104"/>
  <c r="H229" i="104"/>
  <c r="H230" i="104"/>
  <c r="H231" i="104"/>
  <c r="H232" i="104"/>
  <c r="H233" i="104"/>
  <c r="H234" i="104"/>
  <c r="H235" i="104"/>
  <c r="H236" i="104"/>
  <c r="H237" i="104"/>
  <c r="H238" i="104"/>
  <c r="H239" i="104"/>
  <c r="G189" i="104"/>
  <c r="H189" i="104" s="1"/>
  <c r="H175" i="104"/>
  <c r="H176" i="104"/>
  <c r="H177" i="104"/>
  <c r="H178" i="104"/>
  <c r="H179" i="104"/>
  <c r="H180" i="104"/>
  <c r="H181" i="104"/>
  <c r="H182" i="104"/>
  <c r="H183" i="104"/>
  <c r="H184" i="104"/>
  <c r="H185" i="104"/>
  <c r="H186" i="104"/>
  <c r="H187" i="104"/>
  <c r="M57" i="104"/>
  <c r="N57" i="104" s="1"/>
  <c r="M58" i="104"/>
  <c r="N58" i="104" s="1"/>
  <c r="M59" i="104"/>
  <c r="M61" i="104"/>
  <c r="N61" i="104" s="1"/>
  <c r="M62" i="104"/>
  <c r="N62" i="104" s="1"/>
  <c r="M63" i="104"/>
  <c r="N63" i="104" s="1"/>
  <c r="M64" i="104"/>
  <c r="N64" i="104" s="1"/>
  <c r="M65" i="104"/>
  <c r="N65" i="104" s="1"/>
  <c r="M66" i="104"/>
  <c r="N66" i="104" s="1"/>
  <c r="M67" i="104"/>
  <c r="N67" i="104" s="1"/>
  <c r="M68" i="104"/>
  <c r="N68" i="104" s="1"/>
  <c r="M73" i="104"/>
  <c r="M74" i="104"/>
  <c r="N74" i="104" s="1"/>
  <c r="M75" i="104"/>
  <c r="M76" i="104"/>
  <c r="M77" i="104"/>
  <c r="N77" i="104" s="1"/>
  <c r="L57" i="104"/>
  <c r="L58" i="104"/>
  <c r="L61" i="104"/>
  <c r="L62" i="104"/>
  <c r="L63" i="104"/>
  <c r="L64" i="104"/>
  <c r="L65" i="104"/>
  <c r="L66" i="104"/>
  <c r="L67" i="104"/>
  <c r="L68" i="104"/>
  <c r="L74" i="104"/>
  <c r="L77" i="104"/>
  <c r="H57" i="104"/>
  <c r="J57" i="104" s="1"/>
  <c r="H58" i="104"/>
  <c r="J58" i="104" s="1"/>
  <c r="H61" i="104"/>
  <c r="J61" i="104" s="1"/>
  <c r="H62" i="104"/>
  <c r="J62" i="104" s="1"/>
  <c r="H63" i="104"/>
  <c r="J63" i="104" s="1"/>
  <c r="H64" i="104"/>
  <c r="J64" i="104" s="1"/>
  <c r="H65" i="104"/>
  <c r="J65" i="104" s="1"/>
  <c r="H66" i="104"/>
  <c r="J66" i="104" s="1"/>
  <c r="H67" i="104"/>
  <c r="J67" i="104" s="1"/>
  <c r="H68" i="104"/>
  <c r="J68" i="104" s="1"/>
  <c r="H73" i="104"/>
  <c r="J73" i="104" s="1"/>
  <c r="H74" i="104"/>
  <c r="J74" i="104" s="1"/>
  <c r="H75" i="104"/>
  <c r="J75" i="104" s="1"/>
  <c r="H76" i="104"/>
  <c r="J76" i="104" s="1"/>
  <c r="H77" i="104"/>
  <c r="J77" i="104" s="1"/>
  <c r="J26" i="104"/>
  <c r="J27" i="104"/>
  <c r="J31" i="104"/>
  <c r="J60" i="104" l="1"/>
  <c r="M189" i="104"/>
  <c r="N189" i="104" s="1"/>
  <c r="L189" i="104"/>
  <c r="G94" i="104"/>
  <c r="M60" i="104"/>
  <c r="N60" i="104" s="1"/>
  <c r="L60" i="104"/>
  <c r="G42" i="104"/>
  <c r="H42" i="104" s="1"/>
  <c r="J42" i="104" s="1"/>
  <c r="L94" i="104" l="1"/>
  <c r="L42" i="104"/>
  <c r="I80" i="104"/>
  <c r="L88" i="104"/>
  <c r="M86" i="104"/>
  <c r="M87" i="104"/>
  <c r="M88" i="104"/>
  <c r="H86" i="104"/>
  <c r="J86" i="104" s="1"/>
  <c r="H87" i="104"/>
  <c r="J87" i="104" s="1"/>
  <c r="H88" i="104"/>
  <c r="J88" i="104" s="1"/>
  <c r="M485" i="104" l="1"/>
  <c r="N485" i="104" s="1"/>
  <c r="M486" i="104"/>
  <c r="N486" i="104" s="1"/>
  <c r="M487" i="104"/>
  <c r="N487" i="104" s="1"/>
  <c r="M488" i="104"/>
  <c r="N488" i="104" s="1"/>
  <c r="M489" i="104"/>
  <c r="N489" i="104" s="1"/>
  <c r="M490" i="104"/>
  <c r="N490" i="104" s="1"/>
  <c r="L485" i="104"/>
  <c r="L486" i="104"/>
  <c r="L487" i="104"/>
  <c r="L488" i="104"/>
  <c r="L489" i="104"/>
  <c r="L490" i="104"/>
  <c r="L411" i="104"/>
  <c r="L412" i="104"/>
  <c r="L413" i="104"/>
  <c r="L414" i="104"/>
  <c r="L415" i="104"/>
  <c r="L416" i="104"/>
  <c r="L417" i="104"/>
  <c r="L418" i="104"/>
  <c r="L419" i="104"/>
  <c r="L420" i="104"/>
  <c r="M410" i="104"/>
  <c r="M411" i="104"/>
  <c r="N411" i="104" s="1"/>
  <c r="M412" i="104"/>
  <c r="N412" i="104" s="1"/>
  <c r="M413" i="104"/>
  <c r="N413" i="104" s="1"/>
  <c r="M414" i="104"/>
  <c r="N414" i="104" s="1"/>
  <c r="M415" i="104"/>
  <c r="N415" i="104" s="1"/>
  <c r="M416" i="104"/>
  <c r="N416" i="104" s="1"/>
  <c r="M417" i="104"/>
  <c r="N417" i="104" s="1"/>
  <c r="M418" i="104"/>
  <c r="N418" i="104" s="1"/>
  <c r="M419" i="104"/>
  <c r="N419" i="104" s="1"/>
  <c r="M420" i="104"/>
  <c r="N420" i="104" s="1"/>
  <c r="M290" i="104"/>
  <c r="M292" i="104"/>
  <c r="N292" i="104" s="1"/>
  <c r="M293" i="104"/>
  <c r="N293" i="104" s="1"/>
  <c r="M294" i="104"/>
  <c r="N294" i="104" s="1"/>
  <c r="M295" i="104"/>
  <c r="M297" i="104"/>
  <c r="N297" i="104" s="1"/>
  <c r="M298" i="104"/>
  <c r="N298" i="104" s="1"/>
  <c r="M299" i="104"/>
  <c r="N299" i="104" s="1"/>
  <c r="M300" i="104"/>
  <c r="M302" i="104"/>
  <c r="N302" i="104" s="1"/>
  <c r="M303" i="104"/>
  <c r="N303" i="104" s="1"/>
  <c r="M304" i="104"/>
  <c r="N304" i="104" s="1"/>
  <c r="M305" i="104"/>
  <c r="N305" i="104" s="1"/>
  <c r="M306" i="104"/>
  <c r="N306" i="104" s="1"/>
  <c r="L292" i="104"/>
  <c r="L293" i="104"/>
  <c r="L294" i="104"/>
  <c r="L297" i="104"/>
  <c r="L298" i="104"/>
  <c r="L299" i="104"/>
  <c r="L302" i="104"/>
  <c r="L303" i="104"/>
  <c r="L304" i="104"/>
  <c r="L305" i="104"/>
  <c r="L306" i="104"/>
  <c r="H486" i="104"/>
  <c r="H487" i="104"/>
  <c r="H488" i="104"/>
  <c r="H489" i="104"/>
  <c r="H490" i="104"/>
  <c r="I431" i="104"/>
  <c r="H410" i="104"/>
  <c r="H411" i="104"/>
  <c r="H412" i="104"/>
  <c r="H413" i="104"/>
  <c r="H414" i="104"/>
  <c r="H415" i="104"/>
  <c r="H416" i="104"/>
  <c r="H417" i="104"/>
  <c r="H418" i="104"/>
  <c r="H419" i="104"/>
  <c r="H420" i="104"/>
  <c r="H38" i="104"/>
  <c r="M301" i="104"/>
  <c r="N301" i="104" s="1"/>
  <c r="K296" i="104"/>
  <c r="M296" i="104" s="1"/>
  <c r="N296" i="104" s="1"/>
  <c r="K291" i="104"/>
  <c r="L291" i="104" s="1"/>
  <c r="H290" i="104"/>
  <c r="H291" i="104"/>
  <c r="H292" i="104"/>
  <c r="H293" i="104"/>
  <c r="H294" i="104"/>
  <c r="H295" i="104"/>
  <c r="H296" i="104"/>
  <c r="H297" i="104"/>
  <c r="H298" i="104"/>
  <c r="H299" i="104"/>
  <c r="H300" i="104"/>
  <c r="H301" i="104"/>
  <c r="H302" i="104"/>
  <c r="H303" i="104"/>
  <c r="H304" i="104"/>
  <c r="H305" i="104"/>
  <c r="H306" i="104"/>
  <c r="K287" i="104"/>
  <c r="K493" i="104"/>
  <c r="H174" i="104"/>
  <c r="L174" i="104"/>
  <c r="M174" i="104"/>
  <c r="N174" i="104" s="1"/>
  <c r="H387" i="104"/>
  <c r="K314" i="104"/>
  <c r="H56" i="104"/>
  <c r="J56" i="104" s="1"/>
  <c r="M291" i="104" l="1"/>
  <c r="N291" i="104" s="1"/>
  <c r="K431" i="104"/>
  <c r="L301" i="104"/>
  <c r="L296" i="104"/>
  <c r="K514" i="104" l="1"/>
  <c r="K310" i="104"/>
  <c r="K32" i="104"/>
  <c r="K28" i="104"/>
  <c r="K16" i="104"/>
  <c r="K492" i="104"/>
  <c r="L29" i="104"/>
  <c r="L30" i="104"/>
  <c r="L33" i="104"/>
  <c r="L34" i="104"/>
  <c r="L35" i="104"/>
  <c r="L36" i="104"/>
  <c r="L37" i="104"/>
  <c r="L40" i="104"/>
  <c r="L41" i="104"/>
  <c r="L43" i="104"/>
  <c r="L44" i="104"/>
  <c r="L45" i="104"/>
  <c r="L46" i="104"/>
  <c r="L47" i="104"/>
  <c r="L48" i="104"/>
  <c r="L49" i="104"/>
  <c r="L50" i="104"/>
  <c r="L51" i="104"/>
  <c r="L52" i="104"/>
  <c r="L53" i="104"/>
  <c r="L54" i="104"/>
  <c r="L55" i="104"/>
  <c r="L56" i="104"/>
  <c r="L79" i="104"/>
  <c r="L81" i="104"/>
  <c r="L82" i="104"/>
  <c r="L83" i="104"/>
  <c r="L84" i="104"/>
  <c r="L85" i="104"/>
  <c r="L95" i="104"/>
  <c r="L98" i="104"/>
  <c r="L99" i="104"/>
  <c r="L100" i="104"/>
  <c r="L101" i="104"/>
  <c r="L102" i="104"/>
  <c r="L103" i="104"/>
  <c r="L104" i="104"/>
  <c r="L105" i="104"/>
  <c r="L106" i="104"/>
  <c r="L107" i="104"/>
  <c r="L108" i="104"/>
  <c r="L109" i="104"/>
  <c r="L110" i="104"/>
  <c r="L111" i="104"/>
  <c r="L112" i="104"/>
  <c r="L113" i="104"/>
  <c r="L114" i="104"/>
  <c r="L115" i="104"/>
  <c r="L116" i="104"/>
  <c r="L117" i="104"/>
  <c r="L118" i="104"/>
  <c r="L119" i="104"/>
  <c r="L120" i="104"/>
  <c r="L121" i="104"/>
  <c r="L122" i="104"/>
  <c r="L123" i="104"/>
  <c r="L124" i="104"/>
  <c r="L125" i="104"/>
  <c r="L126" i="104"/>
  <c r="L127" i="104"/>
  <c r="L128" i="104"/>
  <c r="L129" i="104"/>
  <c r="L130" i="104"/>
  <c r="L131" i="104"/>
  <c r="L132" i="104"/>
  <c r="L133" i="104"/>
  <c r="L134" i="104"/>
  <c r="L135" i="104"/>
  <c r="L136" i="104"/>
  <c r="L137" i="104"/>
  <c r="L138" i="104"/>
  <c r="L139" i="104"/>
  <c r="L140" i="104"/>
  <c r="L141" i="104"/>
  <c r="L142" i="104"/>
  <c r="L143" i="104"/>
  <c r="L144" i="104"/>
  <c r="L145" i="104"/>
  <c r="L146" i="104"/>
  <c r="L147" i="104"/>
  <c r="L148" i="104"/>
  <c r="L149" i="104"/>
  <c r="L150" i="104"/>
  <c r="L151" i="104"/>
  <c r="L152" i="104"/>
  <c r="L153" i="104"/>
  <c r="L154" i="104"/>
  <c r="L155" i="104"/>
  <c r="L156" i="104"/>
  <c r="L157" i="104"/>
  <c r="L158" i="104"/>
  <c r="L159" i="104"/>
  <c r="L160" i="104"/>
  <c r="L161" i="104"/>
  <c r="L162" i="104"/>
  <c r="L163" i="104"/>
  <c r="L164" i="104"/>
  <c r="L165" i="104"/>
  <c r="L166" i="104"/>
  <c r="L167" i="104"/>
  <c r="L168" i="104"/>
  <c r="L169" i="104"/>
  <c r="L170" i="104"/>
  <c r="L171" i="104"/>
  <c r="L172" i="104"/>
  <c r="L173" i="104"/>
  <c r="L265" i="104"/>
  <c r="L266" i="104"/>
  <c r="L282" i="104"/>
  <c r="L283" i="104"/>
  <c r="L284" i="104"/>
  <c r="L285" i="104"/>
  <c r="L288" i="104"/>
  <c r="L289" i="104"/>
  <c r="L311" i="104"/>
  <c r="L312" i="104"/>
  <c r="L315" i="104"/>
  <c r="L316" i="104"/>
  <c r="L317" i="104"/>
  <c r="L318" i="104"/>
  <c r="L319" i="104"/>
  <c r="L320" i="104"/>
  <c r="L324" i="104"/>
  <c r="L325" i="104"/>
  <c r="L326" i="104"/>
  <c r="L327" i="104"/>
  <c r="L328" i="104"/>
  <c r="L329" i="104"/>
  <c r="L330" i="104"/>
  <c r="L331" i="104"/>
  <c r="L332" i="104"/>
  <c r="L344" i="104"/>
  <c r="L345" i="104"/>
  <c r="L346" i="104"/>
  <c r="L347" i="104"/>
  <c r="L348" i="104"/>
  <c r="L367" i="104"/>
  <c r="L382" i="104"/>
  <c r="L384" i="104"/>
  <c r="L385" i="104"/>
  <c r="L387" i="104"/>
  <c r="L396" i="104"/>
  <c r="L427" i="104"/>
  <c r="L428" i="104"/>
  <c r="L429" i="104"/>
  <c r="L433" i="104"/>
  <c r="L434" i="104"/>
  <c r="L437" i="104"/>
  <c r="L438" i="104"/>
  <c r="L439" i="104"/>
  <c r="L440" i="104"/>
  <c r="L482" i="104"/>
  <c r="L483" i="104"/>
  <c r="L494" i="104"/>
  <c r="L495" i="104"/>
  <c r="L497" i="104"/>
  <c r="L498" i="104"/>
  <c r="L499" i="104"/>
  <c r="L500" i="104"/>
  <c r="L503" i="104"/>
  <c r="L505" i="104"/>
  <c r="L506" i="104"/>
  <c r="L507" i="104"/>
  <c r="L509" i="104"/>
  <c r="L515" i="104"/>
  <c r="L516" i="104"/>
  <c r="L517" i="104"/>
  <c r="L518" i="104"/>
  <c r="L519" i="104"/>
  <c r="L520" i="104"/>
  <c r="L521" i="104"/>
  <c r="L522" i="104"/>
  <c r="L525" i="104"/>
  <c r="L526" i="104"/>
  <c r="L527" i="104"/>
  <c r="M18" i="104"/>
  <c r="M19" i="104"/>
  <c r="M20" i="104"/>
  <c r="M21" i="104"/>
  <c r="M22" i="104"/>
  <c r="M23" i="104"/>
  <c r="M24" i="104"/>
  <c r="M25" i="104"/>
  <c r="M26" i="104"/>
  <c r="M27" i="104"/>
  <c r="M29" i="104"/>
  <c r="N29" i="104" s="1"/>
  <c r="M30" i="104"/>
  <c r="N30" i="104" s="1"/>
  <c r="M31" i="104"/>
  <c r="M33" i="104"/>
  <c r="N33" i="104" s="1"/>
  <c r="M34" i="104"/>
  <c r="N34" i="104" s="1"/>
  <c r="M35" i="104"/>
  <c r="N35" i="104" s="1"/>
  <c r="M36" i="104"/>
  <c r="N36" i="104" s="1"/>
  <c r="M37" i="104"/>
  <c r="N37" i="104" s="1"/>
  <c r="M38" i="104"/>
  <c r="M40" i="104"/>
  <c r="N40" i="104" s="1"/>
  <c r="M41" i="104"/>
  <c r="N41" i="104" s="1"/>
  <c r="M43" i="104"/>
  <c r="M44" i="104"/>
  <c r="N44" i="104" s="1"/>
  <c r="M45" i="104"/>
  <c r="N45" i="104" s="1"/>
  <c r="M46" i="104"/>
  <c r="N46" i="104" s="1"/>
  <c r="M47" i="104"/>
  <c r="N47" i="104" s="1"/>
  <c r="M48" i="104"/>
  <c r="N48" i="104" s="1"/>
  <c r="M49" i="104"/>
  <c r="N49" i="104" s="1"/>
  <c r="M50" i="104"/>
  <c r="N50" i="104" s="1"/>
  <c r="M51" i="104"/>
  <c r="N51" i="104" s="1"/>
  <c r="M52" i="104"/>
  <c r="N52" i="104" s="1"/>
  <c r="M53" i="104"/>
  <c r="N53" i="104" s="1"/>
  <c r="M54" i="104"/>
  <c r="N54" i="104" s="1"/>
  <c r="M55" i="104"/>
  <c r="N55" i="104" s="1"/>
  <c r="M56" i="104"/>
  <c r="N56" i="104" s="1"/>
  <c r="M78" i="104"/>
  <c r="M79" i="104"/>
  <c r="N79" i="104" s="1"/>
  <c r="M81" i="104"/>
  <c r="N81" i="104" s="1"/>
  <c r="M82" i="104"/>
  <c r="N82" i="104" s="1"/>
  <c r="M83" i="104"/>
  <c r="N83" i="104" s="1"/>
  <c r="M84" i="104"/>
  <c r="N84" i="104" s="1"/>
  <c r="M85" i="104"/>
  <c r="N85" i="104" s="1"/>
  <c r="M93" i="104"/>
  <c r="M95" i="104"/>
  <c r="M96" i="104"/>
  <c r="M97" i="104"/>
  <c r="M98" i="104"/>
  <c r="N98" i="104" s="1"/>
  <c r="M99" i="104"/>
  <c r="N99" i="104" s="1"/>
  <c r="M100" i="104"/>
  <c r="N100" i="104" s="1"/>
  <c r="M101" i="104"/>
  <c r="N101" i="104" s="1"/>
  <c r="M102" i="104"/>
  <c r="N102" i="104" s="1"/>
  <c r="M103" i="104"/>
  <c r="N103" i="104" s="1"/>
  <c r="M104" i="104"/>
  <c r="N104" i="104" s="1"/>
  <c r="M105" i="104"/>
  <c r="N105" i="104" s="1"/>
  <c r="M106" i="104"/>
  <c r="N106" i="104" s="1"/>
  <c r="M107" i="104"/>
  <c r="N107" i="104" s="1"/>
  <c r="M108" i="104"/>
  <c r="N108" i="104" s="1"/>
  <c r="M109" i="104"/>
  <c r="N109" i="104" s="1"/>
  <c r="M110" i="104"/>
  <c r="N110" i="104" s="1"/>
  <c r="M111" i="104"/>
  <c r="N111" i="104" s="1"/>
  <c r="M112" i="104"/>
  <c r="N112" i="104" s="1"/>
  <c r="M113" i="104"/>
  <c r="N113" i="104" s="1"/>
  <c r="M114" i="104"/>
  <c r="N114" i="104" s="1"/>
  <c r="M115" i="104"/>
  <c r="N115" i="104" s="1"/>
  <c r="M116" i="104"/>
  <c r="N116" i="104" s="1"/>
  <c r="M117" i="104"/>
  <c r="N117" i="104" s="1"/>
  <c r="M118" i="104"/>
  <c r="N118" i="104" s="1"/>
  <c r="M119" i="104"/>
  <c r="N119" i="104" s="1"/>
  <c r="M120" i="104"/>
  <c r="N120" i="104" s="1"/>
  <c r="M121" i="104"/>
  <c r="N121" i="104" s="1"/>
  <c r="M122" i="104"/>
  <c r="N122" i="104" s="1"/>
  <c r="M123" i="104"/>
  <c r="N123" i="104" s="1"/>
  <c r="M124" i="104"/>
  <c r="N124" i="104" s="1"/>
  <c r="M125" i="104"/>
  <c r="N125" i="104" s="1"/>
  <c r="M126" i="104"/>
  <c r="N126" i="104" s="1"/>
  <c r="M127" i="104"/>
  <c r="N127" i="104" s="1"/>
  <c r="M128" i="104"/>
  <c r="N128" i="104" s="1"/>
  <c r="M129" i="104"/>
  <c r="N129" i="104" s="1"/>
  <c r="M130" i="104"/>
  <c r="N130" i="104" s="1"/>
  <c r="M131" i="104"/>
  <c r="N131" i="104" s="1"/>
  <c r="M132" i="104"/>
  <c r="N132" i="104" s="1"/>
  <c r="M133" i="104"/>
  <c r="N133" i="104" s="1"/>
  <c r="M134" i="104"/>
  <c r="N134" i="104" s="1"/>
  <c r="M135" i="104"/>
  <c r="N135" i="104" s="1"/>
  <c r="M136" i="104"/>
  <c r="N136" i="104" s="1"/>
  <c r="M137" i="104"/>
  <c r="N137" i="104" s="1"/>
  <c r="M138" i="104"/>
  <c r="N138" i="104" s="1"/>
  <c r="M139" i="104"/>
  <c r="N139" i="104" s="1"/>
  <c r="M140" i="104"/>
  <c r="N140" i="104" s="1"/>
  <c r="M141" i="104"/>
  <c r="N141" i="104" s="1"/>
  <c r="M142" i="104"/>
  <c r="N142" i="104" s="1"/>
  <c r="M143" i="104"/>
  <c r="N143" i="104" s="1"/>
  <c r="M144" i="104"/>
  <c r="N144" i="104" s="1"/>
  <c r="M145" i="104"/>
  <c r="N145" i="104" s="1"/>
  <c r="M146" i="104"/>
  <c r="N146" i="104" s="1"/>
  <c r="M147" i="104"/>
  <c r="N147" i="104" s="1"/>
  <c r="M148" i="104"/>
  <c r="N148" i="104" s="1"/>
  <c r="M149" i="104"/>
  <c r="N149" i="104" s="1"/>
  <c r="M150" i="104"/>
  <c r="N150" i="104" s="1"/>
  <c r="M151" i="104"/>
  <c r="N151" i="104" s="1"/>
  <c r="M152" i="104"/>
  <c r="N152" i="104" s="1"/>
  <c r="M153" i="104"/>
  <c r="N153" i="104" s="1"/>
  <c r="M154" i="104"/>
  <c r="N154" i="104" s="1"/>
  <c r="M155" i="104"/>
  <c r="N155" i="104" s="1"/>
  <c r="M156" i="104"/>
  <c r="N156" i="104" s="1"/>
  <c r="M157" i="104"/>
  <c r="N157" i="104" s="1"/>
  <c r="M158" i="104"/>
  <c r="N158" i="104" s="1"/>
  <c r="M159" i="104"/>
  <c r="N159" i="104" s="1"/>
  <c r="M160" i="104"/>
  <c r="N160" i="104" s="1"/>
  <c r="M161" i="104"/>
  <c r="N161" i="104" s="1"/>
  <c r="M162" i="104"/>
  <c r="N162" i="104" s="1"/>
  <c r="M163" i="104"/>
  <c r="N163" i="104" s="1"/>
  <c r="M164" i="104"/>
  <c r="N164" i="104" s="1"/>
  <c r="M165" i="104"/>
  <c r="N165" i="104" s="1"/>
  <c r="M166" i="104"/>
  <c r="N166" i="104" s="1"/>
  <c r="M167" i="104"/>
  <c r="N167" i="104" s="1"/>
  <c r="M168" i="104"/>
  <c r="N168" i="104" s="1"/>
  <c r="M169" i="104"/>
  <c r="N169" i="104" s="1"/>
  <c r="M170" i="104"/>
  <c r="N170" i="104" s="1"/>
  <c r="M171" i="104"/>
  <c r="N171" i="104" s="1"/>
  <c r="M172" i="104"/>
  <c r="N172" i="104" s="1"/>
  <c r="M173" i="104"/>
  <c r="N173" i="104" s="1"/>
  <c r="M263" i="104"/>
  <c r="M265" i="104"/>
  <c r="N265" i="104" s="1"/>
  <c r="M266" i="104"/>
  <c r="N266" i="104" s="1"/>
  <c r="M279" i="104"/>
  <c r="M282" i="104"/>
  <c r="N282" i="104" s="1"/>
  <c r="M283" i="104"/>
  <c r="N283" i="104" s="1"/>
  <c r="M284" i="104"/>
  <c r="N284" i="104" s="1"/>
  <c r="M285" i="104"/>
  <c r="N285" i="104" s="1"/>
  <c r="M286" i="104"/>
  <c r="M288" i="104"/>
  <c r="N288" i="104" s="1"/>
  <c r="M289" i="104"/>
  <c r="N289" i="104" s="1"/>
  <c r="M311" i="104"/>
  <c r="N311" i="104" s="1"/>
  <c r="M312" i="104"/>
  <c r="N312" i="104" s="1"/>
  <c r="M313" i="104"/>
  <c r="M315" i="104"/>
  <c r="N315" i="104" s="1"/>
  <c r="M316" i="104"/>
  <c r="N316" i="104" s="1"/>
  <c r="M317" i="104"/>
  <c r="N317" i="104" s="1"/>
  <c r="M318" i="104"/>
  <c r="N318" i="104" s="1"/>
  <c r="M319" i="104"/>
  <c r="N319" i="104" s="1"/>
  <c r="M320" i="104"/>
  <c r="N320" i="104" s="1"/>
  <c r="M321" i="104"/>
  <c r="M324" i="104"/>
  <c r="N324" i="104" s="1"/>
  <c r="M325" i="104"/>
  <c r="N325" i="104" s="1"/>
  <c r="M326" i="104"/>
  <c r="N326" i="104" s="1"/>
  <c r="M327" i="104"/>
  <c r="N327" i="104" s="1"/>
  <c r="M328" i="104"/>
  <c r="N328" i="104" s="1"/>
  <c r="M329" i="104"/>
  <c r="N329" i="104" s="1"/>
  <c r="M330" i="104"/>
  <c r="N330" i="104" s="1"/>
  <c r="M331" i="104"/>
  <c r="N331" i="104" s="1"/>
  <c r="M332" i="104"/>
  <c r="N332" i="104" s="1"/>
  <c r="M342" i="104"/>
  <c r="M344" i="104"/>
  <c r="N344" i="104" s="1"/>
  <c r="M345" i="104"/>
  <c r="N345" i="104" s="1"/>
  <c r="M346" i="104"/>
  <c r="N346" i="104" s="1"/>
  <c r="M347" i="104"/>
  <c r="N347" i="104" s="1"/>
  <c r="M348" i="104"/>
  <c r="N348" i="104" s="1"/>
  <c r="M365" i="104"/>
  <c r="M367" i="104"/>
  <c r="N367" i="104" s="1"/>
  <c r="M381" i="104"/>
  <c r="M382" i="104"/>
  <c r="N382" i="104" s="1"/>
  <c r="M384" i="104"/>
  <c r="N384" i="104" s="1"/>
  <c r="M385" i="104"/>
  <c r="N385" i="104" s="1"/>
  <c r="M387" i="104"/>
  <c r="N387" i="104" s="1"/>
  <c r="M390" i="104"/>
  <c r="M391" i="104"/>
  <c r="M392" i="104"/>
  <c r="M393" i="104"/>
  <c r="M394" i="104"/>
  <c r="M395" i="104"/>
  <c r="M396" i="104"/>
  <c r="N396" i="104" s="1"/>
  <c r="M427" i="104"/>
  <c r="N427" i="104" s="1"/>
  <c r="M428" i="104"/>
  <c r="N428" i="104" s="1"/>
  <c r="M429" i="104"/>
  <c r="N429" i="104" s="1"/>
  <c r="M430" i="104"/>
  <c r="M433" i="104"/>
  <c r="N433" i="104" s="1"/>
  <c r="M434" i="104"/>
  <c r="N434" i="104" s="1"/>
  <c r="M435" i="104"/>
  <c r="M437" i="104"/>
  <c r="N437" i="104" s="1"/>
  <c r="M438" i="104"/>
  <c r="N438" i="104" s="1"/>
  <c r="M439" i="104"/>
  <c r="N439" i="104" s="1"/>
  <c r="M440" i="104"/>
  <c r="N440" i="104" s="1"/>
  <c r="M481" i="104"/>
  <c r="M482" i="104"/>
  <c r="N482" i="104" s="1"/>
  <c r="M483" i="104"/>
  <c r="N483" i="104" s="1"/>
  <c r="M491" i="104"/>
  <c r="M494" i="104"/>
  <c r="N494" i="104" s="1"/>
  <c r="M495" i="104"/>
  <c r="N495" i="104" s="1"/>
  <c r="M496" i="104"/>
  <c r="M497" i="104"/>
  <c r="N497" i="104" s="1"/>
  <c r="M498" i="104"/>
  <c r="N498" i="104" s="1"/>
  <c r="M499" i="104"/>
  <c r="N499" i="104" s="1"/>
  <c r="M500" i="104"/>
  <c r="N500" i="104" s="1"/>
  <c r="M501" i="104"/>
  <c r="M503" i="104"/>
  <c r="N503" i="104" s="1"/>
  <c r="M505" i="104"/>
  <c r="N505" i="104" s="1"/>
  <c r="M506" i="104"/>
  <c r="N506" i="104" s="1"/>
  <c r="M507" i="104"/>
  <c r="N507" i="104" s="1"/>
  <c r="M508" i="104"/>
  <c r="M509" i="104"/>
  <c r="N509" i="104" s="1"/>
  <c r="M513" i="104"/>
  <c r="M515" i="104"/>
  <c r="N515" i="104" s="1"/>
  <c r="M516" i="104"/>
  <c r="N516" i="104" s="1"/>
  <c r="M517" i="104"/>
  <c r="N517" i="104" s="1"/>
  <c r="M518" i="104"/>
  <c r="N518" i="104" s="1"/>
  <c r="M519" i="104"/>
  <c r="N519" i="104" s="1"/>
  <c r="M520" i="104"/>
  <c r="N520" i="104" s="1"/>
  <c r="M521" i="104"/>
  <c r="N521" i="104" s="1"/>
  <c r="M522" i="104"/>
  <c r="N522" i="104" s="1"/>
  <c r="M523" i="104"/>
  <c r="M525" i="104"/>
  <c r="N525" i="104" s="1"/>
  <c r="M526" i="104"/>
  <c r="N526" i="104" s="1"/>
  <c r="M527" i="104"/>
  <c r="N527" i="104" s="1"/>
  <c r="H19" i="104"/>
  <c r="G32" i="104"/>
  <c r="H32" i="104" s="1"/>
  <c r="G28" i="104"/>
  <c r="H523" i="104"/>
  <c r="H525" i="104"/>
  <c r="H526" i="104"/>
  <c r="H527" i="104"/>
  <c r="I524" i="104"/>
  <c r="K524" i="104"/>
  <c r="G524" i="104"/>
  <c r="H524" i="104" s="1"/>
  <c r="H509" i="104"/>
  <c r="I514" i="104"/>
  <c r="J514" i="104"/>
  <c r="G514" i="104"/>
  <c r="H514" i="104" s="1"/>
  <c r="H522" i="104"/>
  <c r="I502" i="104"/>
  <c r="K502" i="104"/>
  <c r="H503" i="104"/>
  <c r="H505" i="104"/>
  <c r="H506" i="104"/>
  <c r="H507" i="104"/>
  <c r="G504" i="104"/>
  <c r="H504" i="104" s="1"/>
  <c r="H491" i="104"/>
  <c r="H496" i="104"/>
  <c r="H497" i="104"/>
  <c r="H498" i="104"/>
  <c r="H499" i="104"/>
  <c r="H500" i="104"/>
  <c r="H429" i="104"/>
  <c r="J429" i="104" s="1"/>
  <c r="H440" i="104"/>
  <c r="H481" i="104"/>
  <c r="H482" i="104"/>
  <c r="H483" i="104"/>
  <c r="M436" i="104"/>
  <c r="N436" i="104" s="1"/>
  <c r="I426" i="104"/>
  <c r="K426" i="104"/>
  <c r="G426" i="104"/>
  <c r="H426" i="104" s="1"/>
  <c r="H396" i="104"/>
  <c r="G383" i="104"/>
  <c r="L383" i="104" s="1"/>
  <c r="H395" i="104"/>
  <c r="H394" i="104"/>
  <c r="H393" i="104"/>
  <c r="H392" i="104"/>
  <c r="H391" i="104"/>
  <c r="H390" i="104"/>
  <c r="H385" i="104"/>
  <c r="H384" i="104"/>
  <c r="H346" i="104"/>
  <c r="H347" i="104"/>
  <c r="H348" i="104"/>
  <c r="H367" i="104"/>
  <c r="H345" i="104"/>
  <c r="H344" i="104"/>
  <c r="H324" i="104"/>
  <c r="H325" i="104"/>
  <c r="H326" i="104"/>
  <c r="H327" i="104"/>
  <c r="H328" i="104"/>
  <c r="H329" i="104"/>
  <c r="H330" i="104"/>
  <c r="H331" i="104"/>
  <c r="H332" i="104"/>
  <c r="H313" i="104"/>
  <c r="I314" i="104"/>
  <c r="H315" i="104"/>
  <c r="H316" i="104"/>
  <c r="H317" i="104"/>
  <c r="H318" i="104"/>
  <c r="H319" i="104"/>
  <c r="H320" i="104"/>
  <c r="G314" i="104"/>
  <c r="H314" i="104" s="1"/>
  <c r="H311" i="104"/>
  <c r="H312" i="104"/>
  <c r="G310" i="104"/>
  <c r="H310" i="104" s="1"/>
  <c r="H29" i="104"/>
  <c r="J29" i="104" s="1"/>
  <c r="H30" i="104"/>
  <c r="J30" i="104" s="1"/>
  <c r="H33" i="104"/>
  <c r="J33" i="104" s="1"/>
  <c r="H34" i="104"/>
  <c r="J34" i="104" s="1"/>
  <c r="H35" i="104"/>
  <c r="J35" i="104" s="1"/>
  <c r="H36" i="104"/>
  <c r="J36" i="104" s="1"/>
  <c r="H37" i="104"/>
  <c r="J37" i="104" s="1"/>
  <c r="H288" i="104"/>
  <c r="H289" i="104"/>
  <c r="G287" i="104"/>
  <c r="H287" i="104" s="1"/>
  <c r="H285" i="104"/>
  <c r="H95" i="104"/>
  <c r="J95" i="104" s="1"/>
  <c r="H96" i="104"/>
  <c r="H97" i="104"/>
  <c r="H98" i="104"/>
  <c r="H99" i="104"/>
  <c r="H100" i="104"/>
  <c r="H101" i="104"/>
  <c r="H102" i="104"/>
  <c r="H103" i="104"/>
  <c r="H104" i="104"/>
  <c r="H105" i="104"/>
  <c r="H106" i="104"/>
  <c r="H107" i="104"/>
  <c r="H108" i="104"/>
  <c r="H109" i="104"/>
  <c r="H110" i="104"/>
  <c r="H111" i="104"/>
  <c r="H112" i="104"/>
  <c r="H113" i="104"/>
  <c r="H114" i="104"/>
  <c r="H115" i="104"/>
  <c r="H116" i="104"/>
  <c r="H117" i="104"/>
  <c r="H118" i="104"/>
  <c r="H119" i="104"/>
  <c r="H120" i="104"/>
  <c r="H121" i="104"/>
  <c r="H122" i="104"/>
  <c r="H123" i="104"/>
  <c r="H124" i="104"/>
  <c r="H125" i="104"/>
  <c r="H126" i="104"/>
  <c r="H127" i="104"/>
  <c r="H128" i="104"/>
  <c r="H129" i="104"/>
  <c r="H130" i="104"/>
  <c r="H131" i="104"/>
  <c r="H132" i="104"/>
  <c r="H133" i="104"/>
  <c r="H134" i="104"/>
  <c r="H135" i="104"/>
  <c r="H136" i="104"/>
  <c r="H137" i="104"/>
  <c r="H138" i="104"/>
  <c r="H139" i="104"/>
  <c r="H140" i="104"/>
  <c r="H141" i="104"/>
  <c r="H142" i="104"/>
  <c r="H143" i="104"/>
  <c r="H144" i="104"/>
  <c r="H145" i="104"/>
  <c r="H146" i="104"/>
  <c r="H147" i="104"/>
  <c r="H148" i="104"/>
  <c r="H149" i="104"/>
  <c r="H150" i="104"/>
  <c r="H151" i="104"/>
  <c r="H152" i="104"/>
  <c r="H153" i="104"/>
  <c r="H154" i="104"/>
  <c r="H155" i="104"/>
  <c r="H156" i="104"/>
  <c r="H157" i="104"/>
  <c r="H158" i="104"/>
  <c r="H159" i="104"/>
  <c r="H160" i="104"/>
  <c r="H161" i="104"/>
  <c r="H162" i="104"/>
  <c r="H163" i="104"/>
  <c r="H164" i="104"/>
  <c r="H165" i="104"/>
  <c r="H166" i="104"/>
  <c r="H167" i="104"/>
  <c r="H168" i="104"/>
  <c r="H169" i="104"/>
  <c r="H170" i="104"/>
  <c r="H171" i="104"/>
  <c r="H172" i="104"/>
  <c r="H173" i="104"/>
  <c r="L80" i="104"/>
  <c r="H53" i="104"/>
  <c r="J53" i="104" s="1"/>
  <c r="H54" i="104"/>
  <c r="J54" i="104" s="1"/>
  <c r="H55" i="104"/>
  <c r="J55" i="104" s="1"/>
  <c r="H52" i="104"/>
  <c r="J52" i="104" s="1"/>
  <c r="H51" i="104"/>
  <c r="J51" i="104" s="1"/>
  <c r="H50" i="104"/>
  <c r="J50" i="104" s="1"/>
  <c r="H49" i="104"/>
  <c r="J49" i="104" s="1"/>
  <c r="H48" i="104"/>
  <c r="J48" i="104" s="1"/>
  <c r="H47" i="104"/>
  <c r="J47" i="104" s="1"/>
  <c r="H46" i="104"/>
  <c r="J46" i="104" s="1"/>
  <c r="H45" i="104"/>
  <c r="J45" i="104" s="1"/>
  <c r="H44" i="104"/>
  <c r="J44" i="104" s="1"/>
  <c r="H43" i="104"/>
  <c r="J43" i="104" s="1"/>
  <c r="I32" i="104"/>
  <c r="I28" i="104" s="1"/>
  <c r="I492" i="104"/>
  <c r="H94" i="104" l="1"/>
  <c r="J94" i="104" s="1"/>
  <c r="H323" i="104"/>
  <c r="N95" i="104"/>
  <c r="M94" i="104"/>
  <c r="N94" i="104" s="1"/>
  <c r="J32" i="104"/>
  <c r="L389" i="104"/>
  <c r="K322" i="104"/>
  <c r="N43" i="104"/>
  <c r="M42" i="104"/>
  <c r="N42" i="104" s="1"/>
  <c r="G39" i="104"/>
  <c r="H39" i="104" s="1"/>
  <c r="J39" i="104" s="1"/>
  <c r="L323" i="104"/>
  <c r="G322" i="104"/>
  <c r="H322" i="104" s="1"/>
  <c r="L343" i="104"/>
  <c r="L32" i="104"/>
  <c r="L524" i="104"/>
  <c r="L426" i="104"/>
  <c r="M366" i="104"/>
  <c r="N366" i="104" s="1"/>
  <c r="M504" i="104"/>
  <c r="N504" i="104" s="1"/>
  <c r="M343" i="104"/>
  <c r="N343" i="104" s="1"/>
  <c r="M287" i="104"/>
  <c r="N287" i="104" s="1"/>
  <c r="L436" i="104"/>
  <c r="L504" i="104"/>
  <c r="L287" i="104"/>
  <c r="L310" i="104"/>
  <c r="L514" i="104"/>
  <c r="M383" i="104"/>
  <c r="N383" i="104" s="1"/>
  <c r="M80" i="104"/>
  <c r="N80" i="104" s="1"/>
  <c r="M389" i="104"/>
  <c r="N389" i="104" s="1"/>
  <c r="M323" i="104"/>
  <c r="N323" i="104" s="1"/>
  <c r="L366" i="104"/>
  <c r="M314" i="104"/>
  <c r="N314" i="104" s="1"/>
  <c r="M524" i="104"/>
  <c r="N524" i="104" s="1"/>
  <c r="M514" i="104"/>
  <c r="N514" i="104" s="1"/>
  <c r="M426" i="104"/>
  <c r="N426" i="104" s="1"/>
  <c r="M310" i="104"/>
  <c r="N310" i="104" s="1"/>
  <c r="L314" i="104"/>
  <c r="M32" i="104"/>
  <c r="N32" i="104" s="1"/>
  <c r="G502" i="104"/>
  <c r="H502" i="104" s="1"/>
  <c r="I16" i="104"/>
  <c r="H515" i="104"/>
  <c r="H521" i="104"/>
  <c r="G493" i="104"/>
  <c r="H494" i="104"/>
  <c r="J494" i="104" s="1"/>
  <c r="L493" i="104" l="1"/>
  <c r="M493" i="104"/>
  <c r="N493" i="104" s="1"/>
  <c r="I14" i="104"/>
  <c r="I528" i="104" s="1"/>
  <c r="L322" i="104"/>
  <c r="M502" i="104"/>
  <c r="N502" i="104" s="1"/>
  <c r="L502" i="104"/>
  <c r="M322" i="104"/>
  <c r="N322" i="104" s="1"/>
  <c r="M28" i="104"/>
  <c r="N28" i="104" s="1"/>
  <c r="L28" i="104"/>
  <c r="H493" i="104"/>
  <c r="G492" i="104"/>
  <c r="H28" i="104"/>
  <c r="J28" i="104" s="1"/>
  <c r="G432" i="104"/>
  <c r="G431" i="104" s="1"/>
  <c r="H431" i="104" s="1"/>
  <c r="G16" i="104"/>
  <c r="H492" i="104" l="1"/>
  <c r="L492" i="104"/>
  <c r="M492" i="104"/>
  <c r="N492" i="104" s="1"/>
  <c r="G14" i="104"/>
  <c r="M432" i="104"/>
  <c r="N432" i="104" s="1"/>
  <c r="L432" i="104"/>
  <c r="I10" i="104"/>
  <c r="H16" i="104"/>
  <c r="H495" i="104"/>
  <c r="H85" i="104"/>
  <c r="J85" i="104" s="1"/>
  <c r="H265" i="104"/>
  <c r="H266" i="104"/>
  <c r="H267" i="104"/>
  <c r="H279" i="104"/>
  <c r="H273" i="104" s="1"/>
  <c r="H282" i="104"/>
  <c r="H283" i="104"/>
  <c r="H284" i="104"/>
  <c r="H41" i="104"/>
  <c r="J41" i="104" s="1"/>
  <c r="H79" i="104"/>
  <c r="J79" i="104" s="1"/>
  <c r="H81" i="104"/>
  <c r="J81" i="104" s="1"/>
  <c r="H82" i="104"/>
  <c r="J82" i="104" s="1"/>
  <c r="H83" i="104"/>
  <c r="J83" i="104" s="1"/>
  <c r="H84" i="104"/>
  <c r="J84" i="104" s="1"/>
  <c r="H264" i="104" l="1"/>
  <c r="H80" i="104"/>
  <c r="J80" i="104" s="1"/>
  <c r="M431" i="104"/>
  <c r="N431" i="104" s="1"/>
  <c r="L431" i="104"/>
  <c r="H516" i="104"/>
  <c r="H517" i="104"/>
  <c r="H518" i="104"/>
  <c r="H519" i="104"/>
  <c r="H520" i="104"/>
  <c r="L25" i="104" l="1"/>
  <c r="L24" i="104"/>
  <c r="L23" i="104"/>
  <c r="L22" i="104"/>
  <c r="L21" i="104"/>
  <c r="L20" i="104"/>
  <c r="L19" i="104"/>
  <c r="L18" i="104"/>
  <c r="L17" i="104"/>
  <c r="L12" i="104"/>
  <c r="N25" i="104" l="1"/>
  <c r="N24" i="104"/>
  <c r="N23" i="104"/>
  <c r="N22" i="104"/>
  <c r="N21" i="104"/>
  <c r="N20" i="104"/>
  <c r="N19" i="104"/>
  <c r="N18" i="104"/>
  <c r="M17" i="104"/>
  <c r="N17" i="104" s="1"/>
  <c r="M12" i="104"/>
  <c r="J526" i="104"/>
  <c r="J525" i="104"/>
  <c r="J504" i="104"/>
  <c r="J503" i="104"/>
  <c r="J493" i="104"/>
  <c r="J492" i="104" s="1"/>
  <c r="H439" i="104"/>
  <c r="H438" i="104"/>
  <c r="H437" i="104"/>
  <c r="H434" i="104"/>
  <c r="J434" i="104" s="1"/>
  <c r="H433" i="104"/>
  <c r="J433" i="104" s="1"/>
  <c r="H432" i="104"/>
  <c r="J432" i="104" s="1"/>
  <c r="H428" i="104"/>
  <c r="J428" i="104" s="1"/>
  <c r="H427" i="104"/>
  <c r="J427" i="104" s="1"/>
  <c r="H383" i="104"/>
  <c r="J383" i="104" s="1"/>
  <c r="H382" i="104"/>
  <c r="J382" i="104" s="1"/>
  <c r="J315" i="104"/>
  <c r="J314" i="104" s="1"/>
  <c r="H40" i="104"/>
  <c r="J40" i="104" s="1"/>
  <c r="H25" i="104"/>
  <c r="J25" i="104" s="1"/>
  <c r="H24" i="104"/>
  <c r="J24" i="104" s="1"/>
  <c r="H23" i="104"/>
  <c r="J23" i="104" s="1"/>
  <c r="H22" i="104"/>
  <c r="J22" i="104" s="1"/>
  <c r="H21" i="104"/>
  <c r="J21" i="104" s="1"/>
  <c r="H20" i="104"/>
  <c r="J20" i="104" s="1"/>
  <c r="J19" i="104"/>
  <c r="H18" i="104"/>
  <c r="J18" i="104" s="1"/>
  <c r="H17" i="104"/>
  <c r="J17" i="104" s="1"/>
  <c r="H436" i="104" l="1"/>
  <c r="J431" i="104"/>
  <c r="J524" i="104"/>
  <c r="J502" i="104"/>
  <c r="J426" i="104"/>
  <c r="J16" i="104"/>
  <c r="N12" i="104"/>
  <c r="L16" i="104"/>
  <c r="M16" i="104"/>
  <c r="N16" i="104" s="1"/>
  <c r="J14" i="104" l="1"/>
  <c r="J528" i="104" s="1"/>
  <c r="G528" i="104"/>
  <c r="H528" i="104" s="1"/>
  <c r="G10" i="104"/>
  <c r="L267" i="104"/>
  <c r="M267" i="104"/>
  <c r="N267" i="104" s="1"/>
  <c r="L264" i="104"/>
  <c r="M264" i="104" l="1"/>
  <c r="N264" i="104" s="1"/>
  <c r="K39" i="104"/>
  <c r="L39" i="104" l="1"/>
  <c r="M39" i="104"/>
  <c r="N39" i="104" s="1"/>
  <c r="K14" i="104"/>
  <c r="K10" i="104" l="1"/>
  <c r="L14" i="104"/>
  <c r="K528" i="104"/>
  <c r="L528" i="104" s="1"/>
  <c r="M14" i="104"/>
  <c r="M10" i="104" l="1"/>
  <c r="N10" i="104" s="1"/>
  <c r="L10" i="104"/>
  <c r="N528" i="104"/>
  <c r="N14" i="104"/>
</calcChain>
</file>

<file path=xl/sharedStrings.xml><?xml version="1.0" encoding="utf-8"?>
<sst xmlns="http://schemas.openxmlformats.org/spreadsheetml/2006/main" count="601" uniqueCount="570">
  <si>
    <t>Program Pelayanan Administrasi Perkantoran</t>
  </si>
  <si>
    <t>KODE REKENING</t>
  </si>
  <si>
    <t>JUMLAH</t>
  </si>
  <si>
    <t>NO.</t>
  </si>
  <si>
    <t>BELANJA LANGSUNG</t>
  </si>
  <si>
    <t>BELANJA TIDAK LANGSUNG</t>
  </si>
  <si>
    <t>1. 03. 1. 03. 01. 01. 00. 00</t>
  </si>
  <si>
    <t>Perencanaan pembangunan jalan</t>
  </si>
  <si>
    <t>Survei kontur jalan dan jembatan</t>
  </si>
  <si>
    <t>Pembangunan jalan</t>
  </si>
  <si>
    <t>Perencanaan pembangunan jembatan</t>
  </si>
  <si>
    <t>Pembangunan jembatan</t>
  </si>
  <si>
    <t>Pemberdayaan petani pemakai air</t>
  </si>
  <si>
    <t>Peningkatan pembersihan dan pengerukan sungai/kali</t>
  </si>
  <si>
    <t>BELANJA</t>
  </si>
  <si>
    <t>URAIAN</t>
  </si>
  <si>
    <t>ANGGARAN</t>
  </si>
  <si>
    <t>Pengadaan peralatan dan perlengkapan bengkel alat-alat berat</t>
  </si>
  <si>
    <t>Rehabilitasi/pemeliharaan alat-alat berat</t>
  </si>
  <si>
    <t>KET</t>
  </si>
  <si>
    <t>Bop</t>
  </si>
  <si>
    <t>BOBOT (%)</t>
  </si>
  <si>
    <t>REALISASI S/D BULAN INI</t>
  </si>
  <si>
    <t>( % )</t>
  </si>
  <si>
    <t>SISA ANGGARAN</t>
  </si>
  <si>
    <t>%</t>
  </si>
  <si>
    <t>PROGRES KEGIATAN</t>
  </si>
  <si>
    <t>KEUANGAN</t>
  </si>
  <si>
    <t>TERTIMBANG KEGIATAN</t>
  </si>
  <si>
    <t>TERTIMBANG INSTANSI</t>
  </si>
  <si>
    <t>LAPORAN REKAPITULASI KEMAJUAN PELAKSANAAN KEGIATAN SATUAN KERJA PERANGKAT DAERAH</t>
  </si>
  <si>
    <t>Bulan :</t>
  </si>
  <si>
    <t>Triwulan :</t>
  </si>
  <si>
    <t>5 (4 / BL X 100)</t>
  </si>
  <si>
    <t>7 = 5X6</t>
  </si>
  <si>
    <t>9 = 8 : 4</t>
  </si>
  <si>
    <t>10 = 4 - 8</t>
  </si>
  <si>
    <t>11 = 10 : 4</t>
  </si>
  <si>
    <t xml:space="preserve">Kepala Dinas Pekerjaan Umum </t>
  </si>
  <si>
    <t>DINAS PEKERJAAN UMUM DAN PENATAAN RUANG KOTA SERANG</t>
  </si>
  <si>
    <t>BOP</t>
  </si>
  <si>
    <t>Pengadaan alat-alat ukur dan bahan labolatorium kebinamargaan</t>
  </si>
  <si>
    <t>Survey dan Pemetaan</t>
  </si>
  <si>
    <t>dan Penataan Ruang Kota Serang</t>
  </si>
  <si>
    <t>Ir. M.RIDWAN,MM</t>
  </si>
  <si>
    <t>NIP. 19630801 199403 1 005</t>
  </si>
  <si>
    <t xml:space="preserve">Bop </t>
  </si>
  <si>
    <t>28</t>
  </si>
  <si>
    <t>29</t>
  </si>
  <si>
    <t>55</t>
  </si>
  <si>
    <t>56</t>
  </si>
  <si>
    <t>57</t>
  </si>
  <si>
    <t>58</t>
  </si>
  <si>
    <t>1.03 . 1.11.03 . 01</t>
  </si>
  <si>
    <t>1.03 . 1.11.03 . 01 . 001</t>
  </si>
  <si>
    <t>Pelayanan Administrasi Perkantoran</t>
  </si>
  <si>
    <t>1.03 . 1.11.03 . 01 . 002</t>
  </si>
  <si>
    <t>Pemeliharaan Sarana dan Prasarana Kantor</t>
  </si>
  <si>
    <t>Rehabilitasi gedung kantor/rumah dinas/rumah jabatan</t>
  </si>
  <si>
    <t>Peningkatan Kapasitas Aparatur</t>
  </si>
  <si>
    <t>Penyediaan Dokumentasi, Informatika dan Komunikasi OPD</t>
  </si>
  <si>
    <t>Pengelolaan Barang Milik Daerah</t>
  </si>
  <si>
    <t>Penyediaan Makanan dan Minuman</t>
  </si>
  <si>
    <t>Rapat-Rapat Kordinasi dan Konsultasi Dalam dan Luar Daerah</t>
  </si>
  <si>
    <t>1.03 . 1.11.03 . 01 . 004</t>
  </si>
  <si>
    <t>1.03 . 1.11.03 . 01 . 003</t>
  </si>
  <si>
    <t>1.03 . 1.11.03 . 01 . 009</t>
  </si>
  <si>
    <t>1.03 . 1.11.03 . 01 . 010</t>
  </si>
  <si>
    <t>1.03 . 1.11.03 . 01 . 011</t>
  </si>
  <si>
    <t>1.03 . 1.11.03 . 01 . 012</t>
  </si>
  <si>
    <t>1.03 . 1.11.03 . 01 . 013</t>
  </si>
  <si>
    <t>Tahun Anggaran 2019</t>
  </si>
  <si>
    <t>1.03 . 1.11.03 . 02</t>
  </si>
  <si>
    <t>1.03 . 1.11.03 . 02 . 001</t>
  </si>
  <si>
    <t>Program Pengelolaan dan Pelaporan Keuangan</t>
  </si>
  <si>
    <t>Penyusunan Pelaporan Keuangan Triwulanan dan Semesteran</t>
  </si>
  <si>
    <t>Penyusunan Pelaporan Keuangan Akhir Tahun</t>
  </si>
  <si>
    <t>1.03 . 1.11.03 . 03</t>
  </si>
  <si>
    <t>1.03 . 1.11.03 . 03 . 001</t>
  </si>
  <si>
    <t>13</t>
  </si>
  <si>
    <t>14</t>
  </si>
  <si>
    <t>15</t>
  </si>
  <si>
    <t>16</t>
  </si>
  <si>
    <t>PROGRAM PENINGKATAN PERENCANAAN, PENGENDALIAN DAN PELAPORAN CAPAIAN KINERJA</t>
  </si>
  <si>
    <t>Penyusunan Dokumen Perencanaan Perangkat Daerah</t>
  </si>
  <si>
    <t>Penyusunan Rencana Kerja dan Anggaran Perangkat Daerah</t>
  </si>
  <si>
    <t>Pengendalian dan Evaluasi Kinerja</t>
  </si>
  <si>
    <t>Penyusunan Pelaporan Capaian Kinerja Tahunan Perangkat Daerah</t>
  </si>
  <si>
    <t>Penyusunan Data dan Profil Perangkat Daerah</t>
  </si>
  <si>
    <t>PROGRAM PEMBANGUNAN JALAN DAN JEMBATAN</t>
  </si>
  <si>
    <t>Pembangunan Jalan dan jembatan Pedesaan</t>
  </si>
  <si>
    <t>1.03 . 1.11.03 . 11</t>
  </si>
  <si>
    <t>1.03 . 1.03.01 . 11 . 001</t>
  </si>
  <si>
    <t>Belanja Jasa Konsultansi Pengawasan Peningkatan Jalan Jakung - Gedeg</t>
  </si>
  <si>
    <t>Peningkatan Jalan Nyapah - Silebu</t>
  </si>
  <si>
    <t>Peningkatan Jalan KPW Banten Lama</t>
  </si>
  <si>
    <t>Belanja Jasa Konsultansi Pengawasan Peningkatan Jalan Nyapah - Silebu</t>
  </si>
  <si>
    <t>Peningkatan Jalan Jakung - Gedeg</t>
  </si>
  <si>
    <t>Belanja Jasa Konsultansi Pengawasan Peningkatan Jalan KPW Banten Lama</t>
  </si>
  <si>
    <t>Peningkatan Jl.Khozin - Jl.Bhayangkara</t>
  </si>
  <si>
    <t>Belanja Jasa Konsultansi  Pengawasan Peningkatan Jl.Khozin -Jl.Bhayangkara</t>
  </si>
  <si>
    <t>Penataan Jalan Terowongan Terondol TBL</t>
  </si>
  <si>
    <t>Rehabilitasi Jalan Lingkungan Pasar Rau Terminal Cangkring</t>
  </si>
  <si>
    <t>Pengawasan Penataan Jalan Terowongan Terondol TBL &amp; Rehabilitasi Jalan LingkunganPasar Rau Terminal</t>
  </si>
  <si>
    <t>Belanja Jasa Konsultansi Pengawasan Struktur Jalan Kasemen - Priyayi (DAK)</t>
  </si>
  <si>
    <t>Belanja Jasa Konsultansi Pengawasan Jalan Silebu - Ampel (DAK)</t>
  </si>
  <si>
    <t>1.03 . 1.03.01 . 11 . 002</t>
  </si>
  <si>
    <t>1.03 . 1.03.01 . 11 . 003</t>
  </si>
  <si>
    <t>1.03 . 1.03.01 . 11 . 004</t>
  </si>
  <si>
    <t>1.03 . 1.03.01 . 11 . 005</t>
  </si>
  <si>
    <t xml:space="preserve"> Pembangunan Jembatan Gantung Kp. Baru</t>
  </si>
  <si>
    <t>Belanja Jasa Konsultansi Pengawasan Pembangunan Jembatan Gantung Kp. Baru</t>
  </si>
  <si>
    <t>Rehab Jembatan Kaujon Mesjid Kuno</t>
  </si>
  <si>
    <t>Pengawasan Rehabilitasi Jembatan Rehab Jembatan Kaujon Mesjid Kuno</t>
  </si>
  <si>
    <t>1.03 . 1.03.01 . 11 . 006</t>
  </si>
  <si>
    <t>Peningkatan Jalan Poros Kp. KarangdawaTimur Kel. Pancur Kec. Taktakan</t>
  </si>
  <si>
    <t>Pengawasan Peningkatan  Jalan Poros Kp.Karangdawa Timur Kel. Pancur  Kec. Taktakan</t>
  </si>
  <si>
    <t>Peningkatan  Jalan Poros Kp. Perahmatan Kel. Cilowong Kec. Taktakan</t>
  </si>
  <si>
    <t>Pengawasan Peningkatan  Jalan Poros Kp.Perahmatan Kel. Cilowong Kec. Taktakan</t>
  </si>
  <si>
    <t>Peningkatan  Jalan Poros Ciwiru - Sibera Cipete Kec. Curug</t>
  </si>
  <si>
    <t>Pengawasan Peningkatan  Jalan Poros Ciwiru- Sibera Kel. Cipete Kec. Curug</t>
  </si>
  <si>
    <t>Peningkatan  Jalan Poros Kebon Sawi Pedali Kel. Pabuaran Kec. Walantaka</t>
  </si>
  <si>
    <t>Pengawasan Peningkatan  Jalan Poros Kebon Sawi Pedali Kel. Pabuaran Kec. Walantaka</t>
  </si>
  <si>
    <t>Peningkatan  Jalan Poros Cipugur - Ciwuni Pabuaran</t>
  </si>
  <si>
    <t>Pengawasan Peningkatan  Jalan Poros Cipugur - Ciwuni Pabuaran</t>
  </si>
  <si>
    <t>Peningkatan  Jalan Poros Ciwiru - Cirungge Cigoong</t>
  </si>
  <si>
    <t>Pengawasan Peningkatan  Jalan Poros Ciwiru - Cirungge  Cigoong</t>
  </si>
  <si>
    <t xml:space="preserve"> Peningkatan  Jalan Poros Cilingsir Tegal Sari</t>
  </si>
  <si>
    <t>Pengawasan Peningkatan  Jalan Poros Cilingsir Tegal Sari</t>
  </si>
  <si>
    <t>Peningkatan  Jalan Poros Kp. Jabang Bayi Kasemen</t>
  </si>
  <si>
    <t>Pengawasan Peningkatan  Jalan Poros Kp.Jabang Bayi Kel. Kasemen</t>
  </si>
  <si>
    <t>Peningkatan  Jalan Poros Magelaran Cilik Kasunyatan</t>
  </si>
  <si>
    <t>Peningkatan  Jalan Poros KP. Limpar Akses SMAN 7 Kota Serang</t>
  </si>
  <si>
    <t>Peningkatan  Jalan Poros Legok -Cibuntung Pancalaksana</t>
  </si>
  <si>
    <t>Peningkatan  Jalan Poros Kp. Tanengko - Gelam</t>
  </si>
  <si>
    <t>Pengawasan Peningkatan Jalan Poros Legok - Cibuntung Pancalaksana dan  Kp. Tanengko Gelam</t>
  </si>
  <si>
    <t>Pengawasan Peningkatan  Jalan Poros Magelaran Cilik  Kasunyatan dan Jalan Poros KP. Limpar Akses SMAN 7 Kota Serang</t>
  </si>
  <si>
    <t>Peningkatan  Jalan Poros Lipacing Sukawana</t>
  </si>
  <si>
    <t>Peningkatan  Jalan Poros Winong - Ipik Kec. Cipocok Jaya</t>
  </si>
  <si>
    <t>Pengawasan Peningkatan   Jalan Poros Lipacing Sukawana dan Jalan Poros Winong -Ipik</t>
  </si>
  <si>
    <t>Peningkatan  Jalan Poros Kp. Pasuluhan</t>
  </si>
  <si>
    <t>Peningkatan  Jalan Poros Kp. Gadaraha -</t>
  </si>
  <si>
    <t>Pengawasan Peningkatan Jalan Poros Kp.Pasuluhan dan Jalan Poros Kp. Gadaraha -Curug Manis</t>
  </si>
  <si>
    <t>Peningkatan  Jalan Poros Kp. Tegal Dawa Margaluyu</t>
  </si>
  <si>
    <t>Pengawasan Peningkatan Jalan Poros KpDukuh Raden Walantaka dan Jalan Poros Kp.Tegal Dawa Margaluyu</t>
  </si>
  <si>
    <t>Peningkatan  Jalan Poros Bendung -Cibomo Bendung</t>
  </si>
  <si>
    <t>Peningkatan Jalan Poros Kp. Sukalela - Pasar Kalodran Pasuluhan</t>
  </si>
  <si>
    <t>Pengawasan Peningkatan Jalan Poros Bendung - Cibomo Bendung dan Jalan Poros Kp. Sukalela - Pasar Kalodran Pasuluhan</t>
  </si>
  <si>
    <t>Peningkatan  Jalan Poros Kp. Dukuh Raden Walantaka</t>
  </si>
  <si>
    <t>Pembangunan Jalan Poros Kubang -Cilowong</t>
  </si>
  <si>
    <t>Pembangunan Jalan Poros Kp.Baros Taktakan</t>
  </si>
  <si>
    <t>Pengawasan Pembangunan Jalan Poros Kubang - cilowong &amp; Kp.Baros Tktkn</t>
  </si>
  <si>
    <t>Pembangunan Jalan Poros Cibendung</t>
  </si>
  <si>
    <t>Pengawasan Pembangunan Jalan Poros Cibendung</t>
  </si>
  <si>
    <t>Pembangunan Jalan Poros Cilandak - Bojong</t>
  </si>
  <si>
    <t>Pembangunan Jalan Poros Kp. Got - Lialang</t>
  </si>
  <si>
    <t>Pengawasan Pembangunan Jalan Poros Cilandak - Bojong &amp; Kp. Got - Lialang</t>
  </si>
  <si>
    <t>Pembangunan Jalan Poros Kp.Lebak Jero Kel.Taman Baru</t>
  </si>
  <si>
    <t>Pengawasan Pembangunan Jalan Poros Kp.Lebak Jero Kel.Taman Baru</t>
  </si>
  <si>
    <t>Pembangunan Jalan Poros Ciayam - Ciemas Pancalaksana</t>
  </si>
  <si>
    <t>Pembangunan Jalan Poros Jagabaya - Kedayon Kemanisan</t>
  </si>
  <si>
    <t>Pengawasan Pembangunan Jalan Poros Ciayam - Ciemas Pancalaksana &amp; Jagabaya - Kedayon Kemanisan</t>
  </si>
  <si>
    <t>Pembangunan Jalan Poros Kp.Kebon Jati - Sandian Kel.Kemanisan</t>
  </si>
  <si>
    <t>Pembangunan Jalan Poros Kp. Jengkol - Cikoneng</t>
  </si>
  <si>
    <t>Pengawasan Pembangunan Jalan Poros Kp.Kebon Jati - Sandian Kel.Kemanisan &amp; Kp.Jengkol - Cikoneng</t>
  </si>
  <si>
    <t>Pembangunan Jalan Poros Jagarayu Kandang Kurung Kalang anyar</t>
  </si>
  <si>
    <t>Pembangunan Jalan Poros Jagarayu Tanengko</t>
  </si>
  <si>
    <t>Pengawasan Pembangunan Jalan Poros Jagarayu - Kandang Kurung Kalang anyar &amp;Jagarayu - Tanengko</t>
  </si>
  <si>
    <t>Pengawasan Pembangunan Jalan Poros Jagarayu Lor - Jagarayu &amp; Bangunan Pelengkap Jalan Jelupang Sewor</t>
  </si>
  <si>
    <t>Pembangunan Jalan Poros Jagarayu Lor -Jagarayu</t>
  </si>
  <si>
    <t>Pembangunan Bangunan Pelengkap Jalan Jelupang Sewor Kel,Banjarsari</t>
  </si>
  <si>
    <t>Pembangunan Jalan Poros Kp. Kepuren</t>
  </si>
  <si>
    <t>Pembangunan Jalan Poros Kampung Kiara Kec. Walantaka</t>
  </si>
  <si>
    <t>Pengawasan Pembangunan Jalan Poros Kampung Kiara Kec. Walantaka &amp; Kp.Kepuren</t>
  </si>
  <si>
    <t>Pembangunan Jalan Poros Kp. CIbeo - Kp Legok Kel. Pancalaksana</t>
  </si>
  <si>
    <t>Pembangunan Jalan Poros Kp. Kareo Kel. Tinggar - Kp. Pabuaran</t>
  </si>
  <si>
    <t>Pembangunan Jalan Poros Kp. Balebatu Lialang</t>
  </si>
  <si>
    <t>Pembangunan Jalan Poros Tembus Pekijing</t>
  </si>
  <si>
    <t>Pengawasan Pembangunan Jalan Poros  Kp Balebatu Lialang &amp;  Tembus Pekijing</t>
  </si>
  <si>
    <t xml:space="preserve"> Pembangunan Jalan Poros Kp. Buah Laler</t>
  </si>
  <si>
    <t>Pembangunan Jalan Poros Kp. Taman Baru</t>
  </si>
  <si>
    <t>Pengawasan Pembangunan Jalas Poros Kp. Buah Laler &amp;  Kp. Taman Baru</t>
  </si>
  <si>
    <t>Pembangunan Jalan Poros Sukalila Beberan</t>
  </si>
  <si>
    <t>Pembangunan Jalas Poros Puma Bakrti -Gruguy</t>
  </si>
  <si>
    <t>Pengawasan Pembangunan Jalan Poros Purna Bakti - Gruguy &amp; Sukalila Beberan</t>
  </si>
  <si>
    <t>Pembangunan Jalan Poros Kp Majalawang Kec. Taktakan</t>
  </si>
  <si>
    <t>Pembangunan Jalan Poros Sempu - Banten Girang</t>
  </si>
  <si>
    <t>Pengawasan Pembangunan Jalan Poros Sempu - Banten Girang</t>
  </si>
  <si>
    <t>Peningkatan Jalan Akses Terminal Kepandean</t>
  </si>
  <si>
    <t>Pengawasan Peningkatan Jalan Akses Terminal Kepandean</t>
  </si>
  <si>
    <t>Peningkatan jalan Pabuaran - kareo</t>
  </si>
  <si>
    <t>Peningkatan Jalan Jengkol - cikoneng</t>
  </si>
  <si>
    <t>Pengawasan Jalan  jalan Pabuaran - kareo dan Jalan Jengkol - cikoneng</t>
  </si>
  <si>
    <t>1.03 . 1.03.01 . 11 . 008</t>
  </si>
  <si>
    <t>DED Jalan Poros 2 paket x 100 jt</t>
  </si>
  <si>
    <t>Pembangunan Turap/talud/bronjong</t>
  </si>
  <si>
    <t>Pembangunan TPT Jalan Silebu - ampel</t>
  </si>
  <si>
    <t>Belanja Jasa Konsultansi Pengawasan Pembangunan TPT Jalan Silebu - ampel</t>
  </si>
  <si>
    <t>1.03 . 1.03.01 . 11 . 007</t>
  </si>
  <si>
    <t>Rehabilitasi/Pemeliharaan jalan dan jembatan</t>
  </si>
  <si>
    <t>Karya Bakti TNI</t>
  </si>
  <si>
    <t>TMMD Manunggal TNI</t>
  </si>
  <si>
    <t>Satata Sariksa Manunggal TNI</t>
  </si>
  <si>
    <t>Pembangunan jalan  (DAK FISIK)</t>
  </si>
  <si>
    <t>1.03 . 1.03.01 . 11 . 009</t>
  </si>
  <si>
    <t>1.03 . 1.03.01 . 11 . 010</t>
  </si>
  <si>
    <t>1.03 . 1.03.01 . 11 . 011</t>
  </si>
  <si>
    <t>1.03 . 1.03.01 . 11 . 013</t>
  </si>
  <si>
    <t>Peningkatan Struktur Jalan Kasemen - Priyayi</t>
  </si>
  <si>
    <t>Peningkatan Struktur Jalan Silebu - Ampel</t>
  </si>
  <si>
    <t>1.03 . 1.11.03 . 12</t>
  </si>
  <si>
    <t>PROGRAM REHABILITASI PEMELIHARAAN JALAN DAN JEMBATAN</t>
  </si>
  <si>
    <t>1.03 . 1.11.03 . 12.001</t>
  </si>
  <si>
    <t>1.03 . 1.11.03 . 12.002</t>
  </si>
  <si>
    <t>Rehabilitasi/Pemeliharaan Jalan</t>
  </si>
  <si>
    <t>Rehabilitasi/Pemeliharaan Jembatan</t>
  </si>
  <si>
    <t>1.03 . 1.11.03 . 13</t>
  </si>
  <si>
    <t>PENGADAAN SARANA DAN PRASARANA KEBINAMARGAAN</t>
  </si>
  <si>
    <t>30</t>
  </si>
  <si>
    <t>31</t>
  </si>
  <si>
    <t>32</t>
  </si>
  <si>
    <t>33</t>
  </si>
  <si>
    <t>1.03 . 1.11.03 . 13. 002</t>
  </si>
  <si>
    <t>1.03 . 1.11.03 . 13. 003</t>
  </si>
  <si>
    <t>1.03 . 1.11.03 . 13. 004</t>
  </si>
  <si>
    <t>1.03 . 1.11.03 . 13. 005</t>
  </si>
  <si>
    <t>1.03 . 1.11.03 . 13. 006</t>
  </si>
  <si>
    <t>1.03 . 1.11.03 . 13. 007</t>
  </si>
  <si>
    <t>Rehabilitasi/pemeliharaan gedung workshop</t>
  </si>
  <si>
    <t>Rehabilitasi/pemeliharaan laboratorium kebinamargaan</t>
  </si>
  <si>
    <t>Rehabilitasi/pemeliharaan alat-alat ukur dan bahan labolatorium kebinamargaan</t>
  </si>
  <si>
    <t>1.03 . 1.11.03 . 14</t>
  </si>
  <si>
    <t>PROGRAM PENINGKATAN PEMBANGUNAN GEDUNG PEMERINTAH DAN FASILITAS UMUM</t>
  </si>
  <si>
    <t>1.03 . 1.11.03 . 14. 001</t>
  </si>
  <si>
    <t>Pembangunan Gedung Kantor</t>
  </si>
  <si>
    <t>Pembangunan Gedung Kelurahan Terumbu</t>
  </si>
  <si>
    <t>Pengawasan Pembangunan Gedung Kelurahan Terumbu</t>
  </si>
  <si>
    <t>Pembangunan Gedung Kelurahan Banjar Agung</t>
  </si>
  <si>
    <t>Pengawasan Pembangunan Gedung Kelurahan Banjar Agung</t>
  </si>
  <si>
    <t>Pembangunan Gedung Kantor Kecamatan Kasemen</t>
  </si>
  <si>
    <t>Pematangan Lahan Ex. SDN Cijawa</t>
  </si>
  <si>
    <t>Pengawasan Pembangunan Gedung Kantor Kecamatan Kasemen</t>
  </si>
  <si>
    <t>Pengawasan Pematangan Lahan Ex. SDN Cijawa</t>
  </si>
  <si>
    <t>Rehabilitasi Berat/Sedang Gedung Kantor</t>
  </si>
  <si>
    <t>1.03 . 1.11.03 . 14. 002</t>
  </si>
  <si>
    <t>Rehab Gedung Kel. Dalung</t>
  </si>
  <si>
    <t>Rehab Gedung Kel. Cilaku</t>
  </si>
  <si>
    <t>Pengawasan Rehab Gedung Kel. Cilaku</t>
  </si>
  <si>
    <t>Pengawasan Rehab Kelurahan Dalung</t>
  </si>
  <si>
    <t>Perencanaan Teknis bangunan Gedung Prasarana Pemerintah</t>
  </si>
  <si>
    <t>DED Kelurahan Cibendung Kec. Taktakan</t>
  </si>
  <si>
    <t>Pemeliharaan Rutin/Berkala Gedung Kantor</t>
  </si>
  <si>
    <t>1.03 . 1.11.03 . 14. 003</t>
  </si>
  <si>
    <t>1.03 . 1.11.03 . 14. 004</t>
  </si>
  <si>
    <t>Penyusunan Rencana Tata Bangunan dan Lingkungan</t>
  </si>
  <si>
    <t>1.03 . 1.11.03 . 14. 006</t>
  </si>
  <si>
    <t>RTBL Koridor Jalan RSUD Kota Serang</t>
  </si>
  <si>
    <t>DED Penataan Kawasan Kepandean</t>
  </si>
  <si>
    <t>Pembangunan Fasilitas Umum</t>
  </si>
  <si>
    <t>1.03 . 1.11.03 . 14. 007</t>
  </si>
  <si>
    <t>Revitalisasi Taman Deduluran (EX Taman K3)</t>
  </si>
  <si>
    <t>Pengawasan Revitalisasi Taman Deduluran (EX Taman K3)</t>
  </si>
  <si>
    <t>Jasa Konsultansi pengawasan Rehabilitasi Los/Kios Pasar Lama</t>
  </si>
  <si>
    <t>Rehab Gedung Stadion Area Dalam Atletik dan Area Luar</t>
  </si>
  <si>
    <t>pengawasan Rehab Gedung Stadion Area Dalam Atletik dan Area Luar</t>
  </si>
  <si>
    <t>Rehabilitasi Los/Kios Pasar Lama</t>
  </si>
  <si>
    <t>PROGRAM PEMBINAAN JASA KONTRUKSI</t>
  </si>
  <si>
    <t>1.03 . 1.11.03 . 15</t>
  </si>
  <si>
    <t>1.03 . 1.11.03 . 15. 001</t>
  </si>
  <si>
    <t>1.03 . 1.11.03 . 15. 002</t>
  </si>
  <si>
    <t>1.03 . 1.11.03 . 15. 003</t>
  </si>
  <si>
    <t>Pemberdayaan Jasa Konstruksi</t>
  </si>
  <si>
    <t>Pemberdayaan Jasa Konstruksi Konstruksi</t>
  </si>
  <si>
    <t>1.03 . 1.11.03 . 16</t>
  </si>
  <si>
    <t>PROGRAM PEMBANGUNAN SALURAN DRAINASE/GORONG-GORONG</t>
  </si>
  <si>
    <t>Perencanaan Pembangunan saluran drainase/gorong-gorong</t>
  </si>
  <si>
    <t xml:space="preserve"> Ded Drainase Utama-Terondol-Sungai Ci banten</t>
  </si>
  <si>
    <t>1.03 . 1.11.03 . 16. 001</t>
  </si>
  <si>
    <t>Peningkatan Saluran Drainase Gorong-gorong</t>
  </si>
  <si>
    <t>1.03 . 1.11.03 . 16. 003</t>
  </si>
  <si>
    <t>Pembangunan Drainase Penancangan depan Masjid Al Muhajirin RW 12</t>
  </si>
  <si>
    <t>Pembangunan Drainase Mayabon - cibebek RT 04/16</t>
  </si>
  <si>
    <t>Pengawasan Pembangunan Drainase Penancangan depan Masjid Al Muhajirin RW 12 dan Pembangunan Drainase</t>
  </si>
  <si>
    <t>1.03 . 1.11.03 . 16. 004</t>
  </si>
  <si>
    <t>Pemeliharaan Saluran Drainase/gorong-gorong</t>
  </si>
  <si>
    <t>Perencanaan Talud  SDA</t>
  </si>
  <si>
    <t>1.03 . 1.11.03 . 17</t>
  </si>
  <si>
    <t>PROGRAM PENGEMBANGAN DAN PENGELOLAAN JARINGAN IRIGASI DAN PENGAIRAN LAINYA</t>
  </si>
  <si>
    <t>Perencanaan Pembangunan Jaringan irigasi</t>
  </si>
  <si>
    <t>Dokumen Perencaan D.I Baru Dikecamatan Taktakan</t>
  </si>
  <si>
    <t>1.03 . 1.11.03 . 17. 001</t>
  </si>
  <si>
    <t>1.03 . 1.11.03 . 17. 003</t>
  </si>
  <si>
    <t>Rehabilitasi Pemeliharaan Jaringan Irigasi</t>
  </si>
  <si>
    <t>1.03 . 1.11.03 . 17. 004</t>
  </si>
  <si>
    <t>Peningkatan Jaringan Irigasi</t>
  </si>
  <si>
    <t>1.03 . 1.11.03 . 17. 005</t>
  </si>
  <si>
    <t>Perencanaan Penyediaan dan Pengelolaan air baku</t>
  </si>
  <si>
    <t>1.03 . 1.11.03 . 17. 006</t>
  </si>
  <si>
    <t xml:space="preserve">PROGRAM PENGENDALIAN BANJIR </t>
  </si>
  <si>
    <t>1.03 . 1.11.03 . 18</t>
  </si>
  <si>
    <t>1.03 . 1.11.03 . 18. 002</t>
  </si>
  <si>
    <t>1.03 . 1.11.03 . 18. 003</t>
  </si>
  <si>
    <t>Peningkatan Pembangunan Pusat - pusat Pengendali banjir</t>
  </si>
  <si>
    <t>Belanja modal Pengadaan Bangunan  Rumah Pompa</t>
  </si>
  <si>
    <t>Pengawasan Pengadaan Bangunan  Rumah Pompa</t>
  </si>
  <si>
    <t>bop</t>
  </si>
  <si>
    <t>Peningkatan konservasi air Tanah</t>
  </si>
  <si>
    <t>1.03 . 1.11.03 . 18. 005</t>
  </si>
  <si>
    <t>PROGRAM PENATAAN RUANG</t>
  </si>
  <si>
    <t>59</t>
  </si>
  <si>
    <t>60</t>
  </si>
  <si>
    <t>61</t>
  </si>
  <si>
    <t>62</t>
  </si>
  <si>
    <t>Penetapan Kebijakan tentang RDTR, RDRK, dan RTBL</t>
  </si>
  <si>
    <t>Rapat Koordinasi tentang rencana Tata Ruang</t>
  </si>
  <si>
    <t>Sosialisasi Peraturan Perundang-undangan Tentang rencana tata ruang</t>
  </si>
  <si>
    <t>Pelatihan Aparat dalam Perencanaan Tata Ruang</t>
  </si>
  <si>
    <t>Pelatihan Aparat dalam pengendalian Pemanfaatan Ruang</t>
  </si>
  <si>
    <t>Pengawasan Pemanfaat Ruang</t>
  </si>
  <si>
    <t>Sosialisasi Kebijakan norma, Standar Prosedur dan Manual Pemanfaatan Ruang</t>
  </si>
  <si>
    <t>PROGRAM FASILITASI ADMINISTRASI PERTANAHAN</t>
  </si>
  <si>
    <t>1.03 . 12.04. 11</t>
  </si>
  <si>
    <t>1.03 . 12.04. 11. 002</t>
  </si>
  <si>
    <t>1.03 . 12.04. 11. 003</t>
  </si>
  <si>
    <t>1.03 . 12.04. 11. 004</t>
  </si>
  <si>
    <t>1.03 . 1.11.03 . 19</t>
  </si>
  <si>
    <t>1.03 . 1.11.03 . 19. 001</t>
  </si>
  <si>
    <t>1.03 . 1.11.03 . 19. 002</t>
  </si>
  <si>
    <t>1.03 . 1.11.03 . 19. 004</t>
  </si>
  <si>
    <t>1.03 . 1.11.03 . 19. 003</t>
  </si>
  <si>
    <t>1.03 . 1.11.03 . 19. 006</t>
  </si>
  <si>
    <t>1.03 . 1.11.03 . 19. 007</t>
  </si>
  <si>
    <t>1.03 . 1.11.03 . 19. 009</t>
  </si>
  <si>
    <t>1.03 . 1.11.03 . 19. 010</t>
  </si>
  <si>
    <t>1.03 . 1.11.03 . 03 . 002</t>
  </si>
  <si>
    <t>1.03 . 1.11.03 . 03 . 003</t>
  </si>
  <si>
    <t>1.03 . 1.11.03 . 03 . 004</t>
  </si>
  <si>
    <t>1.03 . 1.11.03 . 03 . 005</t>
  </si>
  <si>
    <t>Sosialisasi dan Diseminasi Peraturan Perundang-undangan Jasa Konstruksi dan Peraturan Lainnya yang Terkait</t>
  </si>
  <si>
    <t>Fasilitasi Penyelesaian Konflik-Konflik Pertanahan</t>
  </si>
  <si>
    <t>Penyususunan Sistem Informasi pertanahan handal</t>
  </si>
  <si>
    <t>Penataan Penguasaan,Pemilikan,Penggunaan, dan Pemanfaatan Tanah</t>
  </si>
  <si>
    <t>Pengadaan Sarana dan Prasarana Kantor</t>
  </si>
  <si>
    <t>1.03 . 1.03.01 . 11 . 014</t>
  </si>
  <si>
    <t xml:space="preserve">Pembangunan Jalan (BANPROV) -
</t>
  </si>
  <si>
    <t xml:space="preserve"> Peningkatan Jalan Cidadap - Walantaka (2.6 km)</t>
  </si>
  <si>
    <t xml:space="preserve"> Pengawasan Peningkatan Jalan Cidadap - Walantaka (2.6 km)</t>
  </si>
  <si>
    <t>BOP Honor Pejabat Pengadaan</t>
  </si>
  <si>
    <t>1.03 . 1.03.01 . 11 . 015</t>
  </si>
  <si>
    <t>PEMBANGUNAN JEMBATAN (BANPROV)</t>
  </si>
  <si>
    <t>Pembangunan Jembatan Kelunjukan (6M)</t>
  </si>
  <si>
    <t>Pengawasan Pembangunan Jembatan Kelunjukan (6M)</t>
  </si>
  <si>
    <t>1.03 . 1.03.01 . 11 . 016</t>
  </si>
  <si>
    <t>PEMBANGUNAN JALAN DAN JEMBATAN PERDESAAN (BANPROV)</t>
  </si>
  <si>
    <t>Pengawasan Pembangunan Jalan Pedestrian antar Kios PKL</t>
  </si>
  <si>
    <t>Pembangunan Jembatan Ciracas</t>
  </si>
  <si>
    <t>1.03 . 1.11.03 . 14. 008</t>
  </si>
  <si>
    <t>PEMBANGUNAN  FASILITAS UMUM (BANPROV)</t>
  </si>
  <si>
    <t>Pematangan Lahan KPW Banten Lama</t>
  </si>
  <si>
    <t>Pengawasan Pematangan Lahan KPW Banten Lama</t>
  </si>
  <si>
    <t>Pengawasan Pembangunan Mushola di Site Lokasi Kios PKL</t>
  </si>
  <si>
    <t>Pembangunan Toilet KPW Banten Lama</t>
  </si>
  <si>
    <t>Pengawasan Pembangunan Toilet KPW Banten Lama</t>
  </si>
  <si>
    <t>Pengawasan Pembangunan Gerbang Utama KPW Banten Lama</t>
  </si>
  <si>
    <t>1.03 . 1.11.03 . 16. 006</t>
  </si>
  <si>
    <t>PENINGKATAN SALURAN DRAINASE/GORONG-GORONG (BANPROV)</t>
  </si>
  <si>
    <t>Normalisasi Saluran (Jembatan Ciracas)</t>
  </si>
  <si>
    <t>Pengawasan Normalisasi Saluran Jembatan Ciracas</t>
  </si>
  <si>
    <t>Pembangunan Drainase Drainase SDN Lopang Domba</t>
  </si>
  <si>
    <t>Pengawasan Pembangunan Drainase Drainase SDN Lopang Domba</t>
  </si>
  <si>
    <t>RETENSI TA. 2018</t>
  </si>
  <si>
    <t>Pembangunan Jembatan Bedeng</t>
  </si>
  <si>
    <t>Peningkatan Jalan Ki Uju (Jembatan Kaujon - Buah Gede)</t>
  </si>
  <si>
    <t>Pengawasan Jalan Ki Uju (Jembatan Kaujon - Buah Gede)</t>
  </si>
  <si>
    <t>PEMBANGUNAN FRONTAGE TOL (BETON)</t>
  </si>
  <si>
    <t>PENINGKATAN JALAN AKSES JEMBATAN KEGANTERAN</t>
  </si>
  <si>
    <t>REHABILITASI JALAN DIPONEGORO</t>
  </si>
  <si>
    <t>REHABILITASI JALAN DALUNG - CIGINTUNG</t>
  </si>
  <si>
    <t>PENINGKATAN JALAN TAMAN - TAKTAKAN</t>
  </si>
  <si>
    <t>REHABILITASI JALAN NUNUNG BAKRI</t>
  </si>
  <si>
    <t>REHABILITASI JALAN TEMBONG - KEPUH</t>
  </si>
  <si>
    <t>REHABILITASI JALAN CIPOCOK - KARUNDANG</t>
  </si>
  <si>
    <t>RETENSI 2018 (BANPROV)</t>
  </si>
  <si>
    <t>Peningkatan Jalan Cidadap - Walantaka</t>
  </si>
  <si>
    <t>RETENSI 2018 (DAK)</t>
  </si>
  <si>
    <t>- Peningkatan Struktur Jalan Kasemen - Priyayi</t>
  </si>
  <si>
    <t>RETENSI 2018</t>
  </si>
  <si>
    <t xml:space="preserve">Peningkatan Jl. Poros Andamui Kec. Curug </t>
  </si>
  <si>
    <t>Peningkatan Jl. Poros Tegal Kembang RT 12 Kel. Pipitan</t>
  </si>
  <si>
    <t>Peningkatan Jl. Akses Kantor BPN Kel. Lontar Baru</t>
  </si>
  <si>
    <t xml:space="preserve"> Peningkatan Jl. Poros Suka lila Kec. Serang</t>
  </si>
  <si>
    <t>Peningkatan Jl. Poros Link. Cimareng Rt 001/005 - Cipete Kel. Lebak Wangi</t>
  </si>
  <si>
    <t>Peningkatan Jl. Poros Link. Katepeng rt 002/002 - Cibogo Kel. Lebak Wangi</t>
  </si>
  <si>
    <t>Jalan Poros Kasunyatan</t>
  </si>
  <si>
    <t>Pengawasan Peningkatan Jalan Poros Andamui dan Tegal Kembang</t>
  </si>
  <si>
    <t>Pengawasan Peningkatan Jalan Poros Jl. Akses Kantor BPN dan Suka lila Kec. Serang</t>
  </si>
  <si>
    <t>Pengawasan Peningkatan Jl. Poros Cimareng dan Katepeng</t>
  </si>
  <si>
    <t>Pengawasan Jalan Poros Kasunyatan</t>
  </si>
  <si>
    <t>Retensi TA 2018</t>
  </si>
  <si>
    <t>Pembangunan Jalan Kawasan Penunjang Wisata</t>
  </si>
  <si>
    <t>Pembangunan Pedestrian PKL dan Drainase</t>
  </si>
  <si>
    <t>Pembangunan Jalan Poros Ruas Jl. Kp. Mengger Kel. Tinggar - Kp. Malang Nengah Pancalaksana (lanjutan)</t>
  </si>
  <si>
    <t>Pembangunan Jalan Poros Cibetik Kec.Taktakan</t>
  </si>
  <si>
    <t>Pembangunan Jalan Poros Ciayam – Ciemas Kel. Sukalaksana Kec.Curug</t>
  </si>
  <si>
    <t xml:space="preserve">Pembangunan Jalan Poros Kel. Dalung Kec. Cipocok Jaya
</t>
  </si>
  <si>
    <t>Pembangunan Jalan Poros Kp. Pabuaran - Unyur Kec. Serang</t>
  </si>
  <si>
    <t>Pembangunan Jalan Bangunan Pelengkap Kel.Cipete Kec. Curug</t>
  </si>
  <si>
    <t xml:space="preserve">Pembangunan Jalan Ciceri Permai (depan
SMP 1 Serang)
</t>
  </si>
  <si>
    <t>Pembangunan Jalan Poros Taman Sijaga Kec. Taktakan</t>
  </si>
  <si>
    <t>Pembangunan Jalan Poros Kel. Tembong Pabuaran Kec. Cipocok Jaya</t>
  </si>
  <si>
    <t>Pembangunan Jalan Poros Kp. Bojot Kel.Pancalaksana Kec. Curug</t>
  </si>
  <si>
    <t>Pembangunan Jalan Poros Tegal Jering Kel.
Pasuluhan Kec. Walantaka</t>
  </si>
  <si>
    <t>Pembangunan Jalan Bangunan Pelengkap Kel. Cigoong</t>
  </si>
  <si>
    <t>Pembangunan Jalan Poros Bojong Honje -Ciwuni Kel.Pasuluhan Kec. Walantaka</t>
  </si>
  <si>
    <t>Pembangunan Jalan Bengkalok RT 01-04 kel.pasuluhan kec.walantaka</t>
  </si>
  <si>
    <t xml:space="preserve">Pembangunan Jalan Poros 
Kaligandu Masjid RT 03/19 Kel.
Kaligandu
</t>
  </si>
  <si>
    <t>Pembangunan Jalan Poros Karang Dawa Kec. Taktaktan</t>
  </si>
  <si>
    <t>Pembangunan Jalan Poros Kp. Beberan Drangong Kec. Taktakan</t>
  </si>
  <si>
    <t>Pembangunan Jl. Poros Kp.Perahmatan Kec. Taktakan</t>
  </si>
  <si>
    <t xml:space="preserve"> Pembangunan Jl Akses Akper Untirta Kec. Taktakan</t>
  </si>
  <si>
    <t>Pembangunan Jalan Poros Pakel Gelam Kec. Cipocok Jaya</t>
  </si>
  <si>
    <t>Pembangunan Jalan Poros Samping Komplek Taman Banten Lestari</t>
  </si>
  <si>
    <t>Pembangunan Jl. Poros Sadik - Jl. Raya Walantaka Kec. Walantaka</t>
  </si>
  <si>
    <t>Pembangunan Jalan Poros Balebatu - Lialang Cilik</t>
  </si>
  <si>
    <t>Pembangunan Jalan Poros Cikoneng - Singapandu Kec. Curug</t>
  </si>
  <si>
    <t>Pembangunan Jalan Poros Kel. Terumbu Kec. Kasemen</t>
  </si>
  <si>
    <t>Pembangunan Jalan Poros Puji Sukamandi - Kecacang Kec. Kasemen</t>
  </si>
  <si>
    <t>Pembangunan Jalan Poros Kebon Sawo - Cigerem Kel. Pabuaran Kec. Walantaka</t>
  </si>
  <si>
    <t>Pembangunan Bangunan Pelengkap Jalan Link. Beberan Kec. Cipocok Jaya</t>
  </si>
  <si>
    <t>Pembangunan Bangunan Pelengkap Jalan Cipugur - Ciwuni</t>
  </si>
  <si>
    <t>Pembangunan Jalan Poros Cimoyan Kec. Taktakan</t>
  </si>
  <si>
    <t>Pembangunan Jalan Poros Pelabuhan Karangantu Kec. Kasemen</t>
  </si>
  <si>
    <t>Pembangunan Jalan Poros Majalawang Kec. Taktakan</t>
  </si>
  <si>
    <t>Pembangunan Jl Poros Kepandean (Suzuki) - Kelapa Dua Kec. Serang</t>
  </si>
  <si>
    <t>Pembangunan Jalan Poros Kp.Baros Buah Laler RT 03/01 Kel.Taktakan</t>
  </si>
  <si>
    <t>Pembangunan Jalan Poros lopang Indah - Kidemang Kec. Serang</t>
  </si>
  <si>
    <t>Pembangunan Jalan Poros Kemeranggen Kec. Taktakan</t>
  </si>
  <si>
    <t>Pembangunan Jalan Poros KP. Sadik Kel. PagerAgung Kec. Walantaka</t>
  </si>
  <si>
    <t>Belanja modal Pengadaan Jembatan Desa</t>
  </si>
  <si>
    <t>Pembangunan Jembatan Pagedangan Kel. Curugmanis Kec. Curug</t>
  </si>
  <si>
    <t>Pembangunan Jembatan Krutug Kec. Walantaka</t>
  </si>
  <si>
    <t>Pembangunan Jembatan Lemah Abang Warung Jaud (P2WKSS)</t>
  </si>
  <si>
    <t>Pembangunan Jembatan Cipandu Kel. Sukawana Kec. Curug</t>
  </si>
  <si>
    <t>Pembangunan Jembatan Lingk. Beberan Kec.Cipocok Jaya</t>
  </si>
  <si>
    <t>Pembangunan Jembatan Kali Gegurung Karundang Masjid Kel. Karundang Kec.Cipocok Jaya</t>
  </si>
  <si>
    <t>Pembangunan Jembatan Sukabela Kec. Kasemen</t>
  </si>
  <si>
    <t>Pembangunan Jembatan Puji - Kecacang Kel. Terumbu</t>
  </si>
  <si>
    <t>2. Pembangunan TPT Jalan Lingkungan Jagarayu Kel. Dalung</t>
  </si>
  <si>
    <t>Belanja Jasa Konsultansi Pengawasan TPT Jalan Lingkungan Jagarayu Kel. Dalung</t>
  </si>
  <si>
    <t>PEMBANGUNAN TPT JALAN SILEBU - AMPEL</t>
  </si>
  <si>
    <t>PEMBANGUNAN TPT JALAN KASEMEN - WARUNG JAUD</t>
  </si>
  <si>
    <t>PEMBANGUNAN TPT JALAN CIBENING - CIBOMO</t>
  </si>
  <si>
    <t>PEMBANGUNAN TPT JALAN PARUNG - SADIK</t>
  </si>
  <si>
    <t>PEMBANGUNAN TPT JALAN CIBOMO - TERUMBU</t>
  </si>
  <si>
    <t>Pembangunan Landscape Kios KPW</t>
  </si>
  <si>
    <t>Pembangunan Landscape Gedung DPRD Kota Serang</t>
  </si>
  <si>
    <t>Pembangunan Gedung Diskominfo Kota</t>
  </si>
  <si>
    <t>Pembangunan Pagar Luar Kawasan Penunjang Wisata dan sekitar PKL</t>
  </si>
  <si>
    <t>Pembangunan Gedung Kantor Kel. Kagungan</t>
  </si>
  <si>
    <t>Landscape Pemagaran Gedung Kantor Kelurahan Pancalaksana Kec. Curug</t>
  </si>
  <si>
    <t>3. Rehab. Gedung Kantor Kel. Cimuncang</t>
  </si>
  <si>
    <t>Pengawasan Rehab. Gedung Kantor Kel.Cimuncang</t>
  </si>
  <si>
    <t>Rehabilitasi Gedung Kantor Kel. Taman Baru</t>
  </si>
  <si>
    <t>Rehabilitasi Ged.Kantor Kel. Pipitan</t>
  </si>
  <si>
    <t>Rehabilitasi Kantor Kel. Kiara</t>
  </si>
  <si>
    <t>Rehabilitasi Ged.Kantor Kel. Nyapah</t>
  </si>
  <si>
    <t>Rehabilitasi Ged.Kantor Kel. Pasuluhan</t>
  </si>
  <si>
    <t>Rehabilitasi Ged.Kantor Kel. Walantaka</t>
  </si>
  <si>
    <t>Rehabilitasi Ged.Kantor Kel. Pabuaran</t>
  </si>
  <si>
    <t>Rehabilitas Gedung Kantor Kel. Sepang</t>
  </si>
  <si>
    <t>Rehabilitasi Ged.Kantor Kel. Teritih</t>
  </si>
  <si>
    <t>Rehabilitasi Ged.Kantor Kel. Kasemen</t>
  </si>
  <si>
    <t>1. Review DED Gedung DBMPTSP</t>
  </si>
  <si>
    <t>2. DED Gedung Kantor Kelurahan Cigoong</t>
  </si>
  <si>
    <t>3. Review DED Gedung Kantor Kelurahan Lebak Wangi</t>
  </si>
  <si>
    <t>4. DED Penataan dan Penerangan Lampu Hias Jembatan Magersari dan Jembatan Calung</t>
  </si>
  <si>
    <t>5. Site Plan Stadion Maulana Yusuf</t>
  </si>
  <si>
    <t>6. DED Pedestrian Jalan Utama KPW</t>
  </si>
  <si>
    <t>7. DED Parkir Terminal Kendaraan KPW</t>
  </si>
  <si>
    <t>8. DED Gedung Kantor Kec. Curug</t>
  </si>
  <si>
    <t>9. DED UPT Gudang Obat DINKES Kota Serang</t>
  </si>
  <si>
    <t>10. DED Pematagan Lahan Batok Bali</t>
  </si>
  <si>
    <t>11. DED Landscape Kantor Kec. Kasemen</t>
  </si>
  <si>
    <t xml:space="preserve">DED Pematangan Lahan Batok Bali </t>
  </si>
  <si>
    <t>Penataan dan Penerangan Lampu Hias Jembatan Karundang</t>
  </si>
  <si>
    <t>Pengawasan Penataan dan Penerangan Lampu Hias Jembatan Kaujon dan Jembatan Karundang</t>
  </si>
  <si>
    <t>Penataan Pedestrian Gerbang Utama Pasar Kepandean</t>
  </si>
  <si>
    <t>Penataan Pedestrian Gerbang Utama Stadion Maulana Yusuf</t>
  </si>
  <si>
    <t>Pengawasan Penataan Pedestrian Gerbang Utama Pasar Kepandean dan Penataan Pedestrian Gerbang Utama Stadion Maulana Yusuf</t>
  </si>
  <si>
    <t>Patok Batas Batok Bali</t>
  </si>
  <si>
    <t>Pengawasan Patok Batas Batok Bali</t>
  </si>
  <si>
    <t>Peningkatan Saluran Drainase Bumi Agung</t>
  </si>
  <si>
    <t>Peningkatan Saluran Drainase Bogeg</t>
  </si>
  <si>
    <t>Pengawasan Peningkatan Saluran Drainase Bumi Agung dan Bogeg</t>
  </si>
  <si>
    <t>RETENSI</t>
  </si>
  <si>
    <t>Peningkatan Saluran Drainase / Gorong - Gorong Kp. Angsana</t>
  </si>
  <si>
    <t>Peningkatan Saluran Drainase / Gorong - Gorong Kp. Cibomo - Kp. Lamaran</t>
  </si>
  <si>
    <t>Peningkatan Saluran Drainase / Gorong - Gorong Kelurahan Warung Jaud Kp. Lemah Abang</t>
  </si>
  <si>
    <t>Peningkatan Saluran Drainase / Gorong - Gorong Kp. Masigit</t>
  </si>
  <si>
    <t>Peningkatan Saluran Drainase / Gorong - Gorong Kp. Sampang</t>
  </si>
  <si>
    <t>Peningkatan Saluran Drainase / Gorong - Gorong Ciceri Kesawon (Selatri - Kubang Apu)</t>
  </si>
  <si>
    <t>Peningkatan Saluran Drainase / Gorong - Gorong Kelurahan Unyur</t>
  </si>
  <si>
    <t>Peningkatan Saluran Drainase / Gorong - Gorong Kelurahan Trondol (Lontar Baru - Sumur Bor)</t>
  </si>
  <si>
    <t>Peningkatan Saluran Drainase / Gorong - Gorong Kelurahan Unyur (Bumi Agung)</t>
  </si>
  <si>
    <t>Peningkatan Saluran Drainase / Gorong - Gorong Kelurahan Lopang (Samping Rel Gg. Al -Amin)</t>
  </si>
  <si>
    <t>Peningkatan Saluran Drainase / Gorong - Gorong Kelurahan Penancangan Kemang</t>
  </si>
  <si>
    <t>Peningkatan Saluran Drainase / Gorong - Gorong Kelurahan Banjar Agung Lingk. Benda</t>
  </si>
  <si>
    <t>Peningkatan Saluran Drainase / Gorong - Gorong Kelurahan Banjarsari (Lingk. Kubang RW. 6)</t>
  </si>
  <si>
    <t>Peningkatan Saluran Drainase / Gorong - Gorong Kelurahan Dalung (Kp. Jagarayu)</t>
  </si>
  <si>
    <t>Peningkatan Saluran Drainase / Gorong - Gorong Kelurahan Karundang - Kali Cigeplak (Komp. Citra Gading)</t>
  </si>
  <si>
    <t>Peningkatan Saluran Drainase / Gorong - Gorong Kp. Karundang - Kel. Karundang</t>
  </si>
  <si>
    <t>Peningkatan Saluran Drainase / Gorong - Gorong Lingk. Ciwuni Masjid</t>
  </si>
  <si>
    <t>Peningkatan Saluran Drainase / Gorong - Gorong Kp. Kepuren Kel. Kepuren</t>
  </si>
  <si>
    <t>Peningkatan Saluran Drainase / Gorong - Gorong Kel. Walantaka RT. 04. II dan 05</t>
  </si>
  <si>
    <t>Peningkatan Saluran Drainase / Gorong - Gorong Kp. Kadu Ciung Kel. Cilaku</t>
  </si>
  <si>
    <t>Peningkatan Saluran Drainase / Gorong - Gorong Cideheng RW. 03 Kel. Kemanisan</t>
  </si>
  <si>
    <t>Peningkatan Saluran Drainase / Gorong - Gorong Dragong RW. 01 Kel. Curug Manis</t>
  </si>
  <si>
    <t>Peningkatan Saluran Drainase / Gorong - Gorong Kp. Lisangku RW. 03 Kel. Curug Manis</t>
  </si>
  <si>
    <t>Peningkatan Saluran Drainase Pembuang Cikentang</t>
  </si>
  <si>
    <t>Peningkatan Saluran Drainase / Gorong - Gorong Panggung Jati Desa Kamalaka</t>
  </si>
  <si>
    <t>Peningkatan Saluran Drainase / Gorong - Gorong Desa Sepang</t>
  </si>
  <si>
    <t>Peningkatan Saluran Drainase / Gorong - Gorong Pancur Melati Kel. Pancur</t>
  </si>
  <si>
    <t>Peningkatan Saluran Drainase / Gorong - Gorong Kp. Buah Gede Kel. Kalang Anyar</t>
  </si>
  <si>
    <t>Peningkatan Saluran Drainase / Gorong - Gorong Kp. Kebedilan Kel. Kalang Anyar</t>
  </si>
  <si>
    <t>Peningkatan Saluran Drainase Pembuang Ciola</t>
  </si>
  <si>
    <t>YANG BELUM DIBAYARKAN T.A. 2018</t>
  </si>
  <si>
    <t>Pembangunan Drainase Badamussalam Kec. Kasemen</t>
  </si>
  <si>
    <t>Pengawasan  Jasa Konsultansi Pembangunan Drainase Badamussalam Kec. Kasemen</t>
  </si>
  <si>
    <t>Sumur Serapan ( Absorpations wells ) (750 mm x 85 mm x 1000 mm )</t>
  </si>
  <si>
    <t>IV</t>
  </si>
  <si>
    <t xml:space="preserve"> Pek. Penataan Jalan terowongan Trondol TBL Kec. Serang</t>
  </si>
  <si>
    <t xml:space="preserve"> Pekerjaan Peningkatan Jalan Khozin - Jalan Bhayangkara</t>
  </si>
  <si>
    <t xml:space="preserve"> Rehabilitasi Jalan Link. Pasar Rau Terminal Cangkring Kec. Serang</t>
  </si>
  <si>
    <t xml:space="preserve"> Rehab.Jembatan Kaujon Mesjid Kuno Kec. Serang;</t>
  </si>
  <si>
    <t>RETENSI TA. 2019</t>
  </si>
  <si>
    <t>Retensi 2019</t>
  </si>
  <si>
    <t xml:space="preserve">PekerjaanPembangunan Jalan Poros Kp. Kepuren Kec.Walantaka
</t>
  </si>
  <si>
    <t>Pembangunan Jalan Poros Jagabaya Kedayon Kemanisan</t>
  </si>
  <si>
    <t>Pembangunan Bangunan Pelengkap Jalan Jelupang Sewor</t>
  </si>
  <si>
    <t>Pembangunan Jalan Poros Purna Bakti - Gruguy</t>
  </si>
  <si>
    <t>Pembangunan Jalan Poros Kp. Buah Laler</t>
  </si>
  <si>
    <t>Pembangunan Jalan Poros Kubang Cilowong;</t>
  </si>
  <si>
    <t>Pembangunan Jalan Poros Kp. Cibeo - Kp. Legok</t>
  </si>
  <si>
    <t>Peningkatan jalan poros Kp. Dukuh Raden Walantaka</t>
  </si>
  <si>
    <t xml:space="preserve">Pembangunan Jalan Poros Kp. Taman Baru
</t>
  </si>
  <si>
    <t xml:space="preserve">Pembangunan Jalan Poros Jagarayu - Tanengko </t>
  </si>
  <si>
    <t>Pengikatan Jalan Poros Kp. Tegal Dawa Margaluyu</t>
  </si>
  <si>
    <t>Pembangunana Jalan Poros Kp. Kebon Jati Sandian</t>
  </si>
  <si>
    <t xml:space="preserve">Peningkatan Jalan Poros Tanengko Gelam;
</t>
  </si>
  <si>
    <t>Peningkatan Jalan Pabuaran - Kareo Kec. Curug</t>
  </si>
  <si>
    <t>Pembangunan Jalan Poros Kp.Baros Buah Laler</t>
  </si>
  <si>
    <t xml:space="preserve">Peningkatan Jl. Akses Kantor BPN Kel. Lontar Baru </t>
  </si>
  <si>
    <t xml:space="preserve">Pembangunan TPT Jalan Silebu - Ampel </t>
  </si>
  <si>
    <t>RETENSI TA 2019</t>
  </si>
  <si>
    <t>Pembangunan Jalan Pedestrian antar
Kios PKL</t>
  </si>
  <si>
    <t>Pejabat Pengadaan</t>
  </si>
  <si>
    <t xml:space="preserve">Pembayaran Retensi 5% TA.2019  Pekerjaan Pembangunan Jalan Pedestrian Antar Kios PKL Kec. Kasemen; Kgt. Pembangunan Jalan dan Jembatan Perdesaan (BANPROV)
</t>
  </si>
  <si>
    <t>Pembayaran Retensi 5% TA.2019 Pembangunan Jembatan Ciracas Kec. Serang; Kgt. Pembangunan Jalan dan Jembatan Perdesaan (BANPROV)</t>
  </si>
  <si>
    <t>Pengawasan Pembangunan Jembatan Ciracas</t>
  </si>
  <si>
    <t>Penataan dan Penerangan Lampu Hias Jembatan Kubang Kaujon</t>
  </si>
  <si>
    <t>Penataan Gerbang Utama Stadion Maulana yusuf</t>
  </si>
  <si>
    <t>RETENSI 2019</t>
  </si>
  <si>
    <t>Pembangunan Mushola di Site Lokasi
Kios PKL</t>
  </si>
  <si>
    <t>Pembangunan Gerbang Utama KPW Banten Lama</t>
  </si>
  <si>
    <t>Pembayaran Retensi TA. 2019 Pematangan Lahan KPW Banten Lama; Kgt. Pembangunan Fasilitas Umum (BANPROV)</t>
  </si>
  <si>
    <t>Pembayaran Retensi 5% TA. 2019 Pembangunan Gerbang Kawasan KPW Banten Lama Kec. Kasemen; Kgt.
Pembangunan Fasilitas Umum (Banprov)</t>
  </si>
  <si>
    <t>Pembayaran Retensi 5% TA. 2019 Pekerjaan Pembangunan Mushola Di Site Lokasi Kios PKL; Kgt. Pembangunan Fasilitas Umum (BANPROV )</t>
  </si>
  <si>
    <t>Serang,  31 Desember 2019</t>
  </si>
  <si>
    <t xml:space="preserve"> </t>
  </si>
  <si>
    <t>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</si>
</sst>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_(* #,##0.000_);_(* \(#,##0.000\);_(* &quot;-&quot;??_);_(@_)"/>
    <numFmt numFmtId="167" formatCode="_(* #,##0.000_);_(* \(#,##0.000\);_(* &quot;-&quot;???_);_(@_)"/>
    <numFmt numFmtId="168" formatCode="_(* #,##0.00_);_(* \(#,##0.00\);_(* &quot;-&quot;_);_(@_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u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</cellStyleXfs>
  <cellXfs count="280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43" fontId="4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NumberFormat="1" applyFont="1" applyFill="1"/>
    <xf numFmtId="0" fontId="9" fillId="0" borderId="0" xfId="0" applyFont="1" applyFill="1"/>
    <xf numFmtId="0" fontId="10" fillId="0" borderId="4" xfId="0" applyNumberFormat="1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center" vertical="top" wrapText="1"/>
    </xf>
    <xf numFmtId="39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41" fontId="9" fillId="0" borderId="0" xfId="2" applyFont="1" applyFill="1"/>
    <xf numFmtId="0" fontId="2" fillId="0" borderId="7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15" fontId="4" fillId="0" borderId="11" xfId="0" quotePrefix="1" applyNumberFormat="1" applyFont="1" applyFill="1" applyBorder="1" applyAlignment="1">
      <alignment horizontal="left"/>
    </xf>
    <xf numFmtId="15" fontId="1" fillId="0" borderId="11" xfId="0" quotePrefix="1" applyNumberFormat="1" applyFont="1" applyFill="1" applyBorder="1" applyAlignment="1"/>
    <xf numFmtId="165" fontId="9" fillId="0" borderId="0" xfId="0" applyNumberFormat="1" applyFont="1" applyFill="1" applyBorder="1"/>
    <xf numFmtId="0" fontId="7" fillId="2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/>
    <xf numFmtId="0" fontId="1" fillId="0" borderId="2" xfId="0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165" fontId="1" fillId="0" borderId="2" xfId="1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left" vertical="center"/>
    </xf>
    <xf numFmtId="0" fontId="4" fillId="0" borderId="9" xfId="0" applyNumberFormat="1" applyFont="1" applyFill="1" applyBorder="1" applyAlignment="1">
      <alignment horizontal="center" vertical="center"/>
    </xf>
    <xf numFmtId="37" fontId="1" fillId="0" borderId="8" xfId="0" applyNumberFormat="1" applyFont="1" applyFill="1" applyBorder="1" applyAlignment="1">
      <alignment vertical="center"/>
    </xf>
    <xf numFmtId="166" fontId="1" fillId="0" borderId="8" xfId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39" fontId="1" fillId="0" borderId="8" xfId="0" applyNumberFormat="1" applyFont="1" applyFill="1" applyBorder="1" applyAlignment="1">
      <alignment vertical="center"/>
    </xf>
    <xf numFmtId="166" fontId="3" fillId="0" borderId="8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165" fontId="9" fillId="0" borderId="2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0" fontId="4" fillId="0" borderId="4" xfId="0" quotePrefix="1" applyNumberFormat="1" applyFont="1" applyFill="1" applyBorder="1" applyAlignment="1">
      <alignment vertical="center"/>
    </xf>
    <xf numFmtId="0" fontId="4" fillId="0" borderId="7" xfId="0" quotePrefix="1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 wrapText="1"/>
    </xf>
    <xf numFmtId="165" fontId="9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/>
    </xf>
    <xf numFmtId="3" fontId="4" fillId="0" borderId="7" xfId="0" quotePrefix="1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65" fontId="2" fillId="0" borderId="2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3" fillId="0" borderId="3" xfId="0" applyNumberFormat="1" applyFont="1" applyFill="1" applyBorder="1" applyAlignment="1">
      <alignment vertical="center"/>
    </xf>
    <xf numFmtId="0" fontId="11" fillId="0" borderId="7" xfId="0" quotePrefix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0" fontId="9" fillId="0" borderId="7" xfId="0" applyNumberFormat="1" applyFont="1" applyFill="1" applyBorder="1" applyAlignment="1">
      <alignment horizontal="left" vertical="center"/>
    </xf>
    <xf numFmtId="0" fontId="9" fillId="0" borderId="7" xfId="0" quotePrefix="1" applyFont="1" applyFill="1" applyBorder="1" applyAlignment="1">
      <alignment horizontal="left" vertical="center"/>
    </xf>
    <xf numFmtId="0" fontId="9" fillId="0" borderId="4" xfId="0" quotePrefix="1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0" xfId="0" applyNumberFormat="1" applyFont="1" applyFill="1"/>
    <xf numFmtId="0" fontId="1" fillId="0" borderId="0" xfId="0" applyFont="1" applyFill="1"/>
    <xf numFmtId="0" fontId="13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37" fontId="4" fillId="0" borderId="8" xfId="0" applyNumberFormat="1" applyFont="1" applyFill="1" applyBorder="1" applyAlignment="1">
      <alignment vertical="center"/>
    </xf>
    <xf numFmtId="165" fontId="9" fillId="0" borderId="8" xfId="1" applyNumberFormat="1" applyFont="1" applyFill="1" applyBorder="1" applyAlignment="1">
      <alignment vertical="center"/>
    </xf>
    <xf numFmtId="165" fontId="1" fillId="0" borderId="8" xfId="0" quotePrefix="1" applyNumberFormat="1" applyFont="1" applyFill="1" applyBorder="1" applyAlignment="1">
      <alignment vertical="center"/>
    </xf>
    <xf numFmtId="165" fontId="1" fillId="0" borderId="8" xfId="0" applyNumberFormat="1" applyFont="1" applyFill="1" applyBorder="1" applyAlignment="1">
      <alignment vertical="center"/>
    </xf>
    <xf numFmtId="165" fontId="9" fillId="0" borderId="8" xfId="0" applyNumberFormat="1" applyFont="1" applyFill="1" applyBorder="1" applyAlignment="1">
      <alignment vertical="center"/>
    </xf>
    <xf numFmtId="165" fontId="1" fillId="0" borderId="8" xfId="0" applyNumberFormat="1" applyFont="1" applyFill="1" applyBorder="1" applyAlignment="1">
      <alignment vertical="center" wrapText="1"/>
    </xf>
    <xf numFmtId="165" fontId="1" fillId="0" borderId="8" xfId="1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3" fontId="1" fillId="0" borderId="8" xfId="0" applyNumberFormat="1" applyFont="1" applyFill="1" applyBorder="1" applyAlignment="1">
      <alignment vertical="center"/>
    </xf>
    <xf numFmtId="43" fontId="1" fillId="0" borderId="8" xfId="0" quotePrefix="1" applyNumberFormat="1" applyFont="1" applyFill="1" applyBorder="1" applyAlignment="1">
      <alignment vertical="center"/>
    </xf>
    <xf numFmtId="43" fontId="1" fillId="0" borderId="8" xfId="0" applyNumberFormat="1" applyFont="1" applyFill="1" applyBorder="1" applyAlignment="1">
      <alignment vertical="center" wrapText="1"/>
    </xf>
    <xf numFmtId="43" fontId="1" fillId="0" borderId="8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2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37" fontId="2" fillId="0" borderId="8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vertical="center" wrapText="1"/>
    </xf>
    <xf numFmtId="165" fontId="2" fillId="0" borderId="2" xfId="0" quotePrefix="1" applyNumberFormat="1" applyFont="1" applyFill="1" applyBorder="1" applyAlignment="1">
      <alignment vertical="center"/>
    </xf>
    <xf numFmtId="165" fontId="2" fillId="0" borderId="2" xfId="5" applyNumberFormat="1" applyFont="1" applyFill="1" applyBorder="1" applyAlignment="1">
      <alignment vertical="center"/>
    </xf>
    <xf numFmtId="165" fontId="2" fillId="0" borderId="2" xfId="1" applyNumberFormat="1" applyFont="1" applyFill="1" applyBorder="1" applyAlignment="1">
      <alignment horizontal="center" vertical="center"/>
    </xf>
    <xf numFmtId="37" fontId="2" fillId="0" borderId="5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4" fillId="0" borderId="0" xfId="0" applyFont="1" applyFill="1" applyAlignment="1"/>
    <xf numFmtId="0" fontId="4" fillId="0" borderId="0" xfId="0" applyNumberFormat="1" applyFont="1" applyFill="1" applyAlignment="1"/>
    <xf numFmtId="0" fontId="2" fillId="0" borderId="9" xfId="0" applyNumberFormat="1" applyFont="1" applyFill="1" applyBorder="1" applyAlignment="1">
      <alignment vertical="center"/>
    </xf>
    <xf numFmtId="0" fontId="4" fillId="0" borderId="9" xfId="0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/>
    <xf numFmtId="0" fontId="10" fillId="0" borderId="0" xfId="0" applyNumberFormat="1" applyFont="1" applyFill="1" applyAlignment="1"/>
    <xf numFmtId="0" fontId="9" fillId="0" borderId="0" xfId="0" applyNumberFormat="1" applyFont="1" applyFill="1" applyAlignment="1"/>
    <xf numFmtId="0" fontId="4" fillId="0" borderId="0" xfId="0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2" fillId="0" borderId="4" xfId="0" quotePrefix="1" applyNumberFormat="1" applyFont="1" applyFill="1" applyBorder="1" applyAlignment="1">
      <alignment vertical="center"/>
    </xf>
    <xf numFmtId="0" fontId="2" fillId="0" borderId="7" xfId="0" quotePrefix="1" applyNumberFormat="1" applyFont="1" applyFill="1" applyBorder="1" applyAlignment="1">
      <alignment vertical="center"/>
    </xf>
    <xf numFmtId="166" fontId="2" fillId="0" borderId="8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quotePrefix="1" applyNumberFormat="1" applyFont="1" applyFill="1" applyBorder="1" applyAlignment="1">
      <alignment vertical="center"/>
    </xf>
    <xf numFmtId="0" fontId="1" fillId="0" borderId="7" xfId="0" quotePrefix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165" fontId="1" fillId="2" borderId="2" xfId="0" applyNumberFormat="1" applyFont="1" applyFill="1" applyBorder="1" applyAlignment="1">
      <alignment vertical="center"/>
    </xf>
    <xf numFmtId="43" fontId="2" fillId="0" borderId="8" xfId="0" applyNumberFormat="1" applyFont="1" applyFill="1" applyBorder="1" applyAlignment="1">
      <alignment vertical="center"/>
    </xf>
    <xf numFmtId="43" fontId="2" fillId="0" borderId="8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43" fontId="2" fillId="0" borderId="8" xfId="1" applyNumberFormat="1" applyFont="1" applyFill="1" applyBorder="1" applyAlignment="1">
      <alignment horizontal="center" vertical="center"/>
    </xf>
    <xf numFmtId="165" fontId="2" fillId="0" borderId="8" xfId="0" quotePrefix="1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165" fontId="1" fillId="3" borderId="8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165" fontId="1" fillId="0" borderId="19" xfId="0" applyNumberFormat="1" applyFont="1" applyFill="1" applyBorder="1" applyAlignment="1">
      <alignment vertical="center"/>
    </xf>
    <xf numFmtId="165" fontId="1" fillId="0" borderId="19" xfId="0" quotePrefix="1" applyNumberFormat="1" applyFont="1" applyFill="1" applyBorder="1" applyAlignment="1">
      <alignment vertical="center"/>
    </xf>
    <xf numFmtId="166" fontId="1" fillId="0" borderId="19" xfId="1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vertical="center"/>
    </xf>
    <xf numFmtId="43" fontId="1" fillId="0" borderId="19" xfId="0" applyNumberFormat="1" applyFont="1" applyFill="1" applyBorder="1" applyAlignment="1">
      <alignment vertical="center" wrapText="1"/>
    </xf>
    <xf numFmtId="43" fontId="1" fillId="0" borderId="1" xfId="0" applyNumberFormat="1" applyFont="1" applyFill="1" applyBorder="1" applyAlignment="1">
      <alignment vertical="center" wrapText="1"/>
    </xf>
    <xf numFmtId="165" fontId="1" fillId="0" borderId="22" xfId="0" applyNumberFormat="1" applyFont="1" applyFill="1" applyBorder="1" applyAlignment="1">
      <alignment vertical="center"/>
    </xf>
    <xf numFmtId="165" fontId="9" fillId="0" borderId="19" xfId="0" applyNumberFormat="1" applyFont="1" applyFill="1" applyBorder="1" applyAlignment="1">
      <alignment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3" fontId="5" fillId="0" borderId="4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2" fillId="0" borderId="2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7" xfId="0" applyNumberFormat="1" applyFont="1" applyFill="1" applyBorder="1" applyAlignment="1">
      <alignment horizontal="left" vertical="center"/>
    </xf>
    <xf numFmtId="165" fontId="17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/>
    </xf>
    <xf numFmtId="0" fontId="3" fillId="0" borderId="24" xfId="0" applyNumberFormat="1" applyFont="1" applyFill="1" applyBorder="1" applyAlignment="1">
      <alignment vertical="center"/>
    </xf>
    <xf numFmtId="0" fontId="4" fillId="0" borderId="24" xfId="0" quotePrefix="1" applyNumberFormat="1" applyFont="1" applyFill="1" applyBorder="1" applyAlignment="1">
      <alignment horizontal="left" vertical="center"/>
    </xf>
    <xf numFmtId="0" fontId="4" fillId="0" borderId="24" xfId="0" applyNumberFormat="1" applyFont="1" applyFill="1" applyBorder="1" applyAlignment="1">
      <alignment horizontal="left" vertical="center"/>
    </xf>
    <xf numFmtId="0" fontId="4" fillId="0" borderId="23" xfId="0" applyNumberFormat="1" applyFont="1" applyFill="1" applyBorder="1" applyAlignment="1">
      <alignment horizontal="left" vertical="center"/>
    </xf>
    <xf numFmtId="164" fontId="0" fillId="0" borderId="1" xfId="2" applyNumberFormat="1" applyFont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167" fontId="1" fillId="0" borderId="0" xfId="0" applyNumberFormat="1" applyFont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168" fontId="14" fillId="0" borderId="0" xfId="2" applyNumberFormat="1" applyFont="1" applyFill="1" applyAlignment="1">
      <alignment horizontal="center"/>
    </xf>
    <xf numFmtId="168" fontId="9" fillId="0" borderId="0" xfId="2" applyNumberFormat="1" applyFont="1" applyFill="1" applyAlignment="1">
      <alignment horizontal="center"/>
    </xf>
    <xf numFmtId="168" fontId="8" fillId="2" borderId="1" xfId="2" applyNumberFormat="1" applyFont="1" applyFill="1" applyBorder="1" applyAlignment="1">
      <alignment horizontal="center"/>
    </xf>
    <xf numFmtId="168" fontId="4" fillId="0" borderId="8" xfId="2" applyNumberFormat="1" applyFont="1" applyFill="1" applyBorder="1" applyAlignment="1">
      <alignment horizontal="center" vertical="center"/>
    </xf>
    <xf numFmtId="168" fontId="1" fillId="0" borderId="8" xfId="2" applyNumberFormat="1" applyFont="1" applyFill="1" applyBorder="1" applyAlignment="1">
      <alignment horizontal="center" vertical="center"/>
    </xf>
    <xf numFmtId="168" fontId="9" fillId="0" borderId="8" xfId="2" applyNumberFormat="1" applyFont="1" applyFill="1" applyBorder="1" applyAlignment="1">
      <alignment horizontal="center" vertical="center"/>
    </xf>
    <xf numFmtId="168" fontId="1" fillId="0" borderId="8" xfId="2" quotePrefix="1" applyNumberFormat="1" applyFont="1" applyFill="1" applyBorder="1" applyAlignment="1">
      <alignment horizontal="center" vertical="center"/>
    </xf>
    <xf numFmtId="168" fontId="2" fillId="0" borderId="8" xfId="2" applyNumberFormat="1" applyFont="1" applyFill="1" applyBorder="1" applyAlignment="1">
      <alignment horizontal="center" vertical="center"/>
    </xf>
    <xf numFmtId="168" fontId="1" fillId="0" borderId="19" xfId="2" applyNumberFormat="1" applyFont="1" applyFill="1" applyBorder="1" applyAlignment="1">
      <alignment horizontal="center" vertical="center"/>
    </xf>
    <xf numFmtId="168" fontId="14" fillId="0" borderId="1" xfId="2" applyNumberFormat="1" applyFont="1" applyFill="1" applyBorder="1" applyAlignment="1">
      <alignment horizontal="center" vertical="center"/>
    </xf>
    <xf numFmtId="168" fontId="9" fillId="0" borderId="0" xfId="2" applyNumberFormat="1" applyFont="1" applyFill="1" applyBorder="1" applyAlignment="1">
      <alignment horizontal="center" vertical="top"/>
    </xf>
    <xf numFmtId="168" fontId="9" fillId="0" borderId="0" xfId="2" applyNumberFormat="1" applyFont="1" applyFill="1" applyBorder="1" applyAlignment="1">
      <alignment horizontal="center"/>
    </xf>
    <xf numFmtId="168" fontId="1" fillId="0" borderId="0" xfId="2" applyNumberFormat="1" applyFont="1" applyFill="1" applyAlignment="1">
      <alignment horizontal="center"/>
    </xf>
    <xf numFmtId="165" fontId="11" fillId="0" borderId="2" xfId="0" applyNumberFormat="1" applyFont="1" applyFill="1" applyBorder="1" applyAlignment="1">
      <alignment vertical="center"/>
    </xf>
    <xf numFmtId="165" fontId="9" fillId="0" borderId="2" xfId="0" applyNumberFormat="1" applyFont="1" applyFill="1" applyBorder="1" applyAlignment="1">
      <alignment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168" fontId="2" fillId="2" borderId="18" xfId="2" applyNumberFormat="1" applyFont="1" applyFill="1" applyBorder="1" applyAlignment="1">
      <alignment horizontal="center" vertical="center"/>
    </xf>
    <xf numFmtId="168" fontId="2" fillId="2" borderId="19" xfId="2" applyNumberFormat="1" applyFont="1" applyFill="1" applyBorder="1" applyAlignment="1">
      <alignment horizontal="center" vertical="center"/>
    </xf>
    <xf numFmtId="168" fontId="2" fillId="2" borderId="20" xfId="2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8">
    <cellStyle name="Comma" xfId="1" builtinId="3"/>
    <cellStyle name="Comma [0]" xfId="2" builtinId="6"/>
    <cellStyle name="Comma [0] 2" xfId="3"/>
    <cellStyle name="Comma [0] 3" xfId="4"/>
    <cellStyle name="Comma 2" xfId="5"/>
    <cellStyle name="Comma 3" xfId="6"/>
    <cellStyle name="Normal" xfId="0" builtinId="0"/>
    <cellStyle name="Normal 2" xfId="7"/>
  </cellStyles>
  <dxfs count="0"/>
  <tableStyles count="0" defaultTableStyle="TableStyleMedium9" defaultPivotStyle="PivotStyleLight16"/>
  <colors>
    <mruColors>
      <color rgb="FF79F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542"/>
  <sheetViews>
    <sheetView tabSelected="1" view="pageBreakPreview" zoomScale="89" zoomScaleNormal="89" zoomScaleSheetLayoutView="89" zoomScalePageLayoutView="80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I20" sqref="I20"/>
    </sheetView>
  </sheetViews>
  <sheetFormatPr defaultColWidth="9.140625" defaultRowHeight="12.75" x14ac:dyDescent="0.2"/>
  <cols>
    <col min="1" max="1" width="4.28515625" style="5" customWidth="1"/>
    <col min="2" max="2" width="21.28515625" style="12" customWidth="1"/>
    <col min="3" max="3" width="3.7109375" style="140" customWidth="1"/>
    <col min="4" max="4" width="57.85546875" style="13" customWidth="1"/>
    <col min="5" max="5" width="3.28515625" style="13" customWidth="1"/>
    <col min="6" max="6" width="5.85546875" style="13" customWidth="1"/>
    <col min="7" max="7" width="21.28515625" style="14" bestFit="1" customWidth="1"/>
    <col min="8" max="8" width="17.28515625" style="14" customWidth="1"/>
    <col min="9" max="9" width="15" style="14" customWidth="1"/>
    <col min="10" max="10" width="17.28515625" style="14" customWidth="1"/>
    <col min="11" max="11" width="21.28515625" style="14" bestFit="1" customWidth="1"/>
    <col min="12" max="12" width="8.85546875" style="221" bestFit="1" customWidth="1"/>
    <col min="13" max="13" width="20" style="14" bestFit="1" customWidth="1"/>
    <col min="14" max="14" width="11" style="14" customWidth="1"/>
    <col min="15" max="15" width="19" style="1" bestFit="1" customWidth="1"/>
    <col min="16" max="16" width="2.7109375" style="2" customWidth="1"/>
    <col min="17" max="17" width="17.28515625" style="2" customWidth="1"/>
    <col min="18" max="18" width="9.5703125" style="2" bestFit="1" customWidth="1"/>
    <col min="19" max="19" width="17" style="2" customWidth="1"/>
    <col min="20" max="78" width="9.140625" style="2"/>
    <col min="79" max="16384" width="9.140625" style="1"/>
  </cols>
  <sheetData>
    <row r="1" spans="1:78" ht="15.75" x14ac:dyDescent="0.25">
      <c r="A1" s="9"/>
      <c r="B1" s="253" t="s">
        <v>30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</row>
    <row r="2" spans="1:78" ht="15.75" x14ac:dyDescent="0.25">
      <c r="A2" s="29"/>
      <c r="B2" s="253" t="s">
        <v>39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</row>
    <row r="3" spans="1:78" ht="15.75" x14ac:dyDescent="0.25">
      <c r="A3" s="29"/>
      <c r="B3" s="253" t="s">
        <v>71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</row>
    <row r="4" spans="1:78" ht="15.75" x14ac:dyDescent="0.25">
      <c r="A4" s="29"/>
      <c r="B4" s="97"/>
      <c r="C4" s="130"/>
      <c r="D4" s="97"/>
      <c r="E4" s="97"/>
      <c r="F4" s="97"/>
      <c r="G4" s="97"/>
      <c r="H4" s="97"/>
      <c r="I4" s="97"/>
      <c r="J4" s="97"/>
      <c r="K4" s="97"/>
      <c r="L4" s="220"/>
      <c r="M4" s="30" t="s">
        <v>31</v>
      </c>
      <c r="N4" s="30" t="s">
        <v>569</v>
      </c>
      <c r="O4" s="97"/>
    </row>
    <row r="5" spans="1:78" x14ac:dyDescent="0.2">
      <c r="A5" s="9"/>
      <c r="B5" s="25"/>
      <c r="C5" s="131"/>
      <c r="D5" s="26"/>
      <c r="M5" s="30" t="s">
        <v>32</v>
      </c>
      <c r="N5" s="30" t="s">
        <v>529</v>
      </c>
    </row>
    <row r="6" spans="1:78" s="5" customFormat="1" ht="15.75" customHeight="1" x14ac:dyDescent="0.2">
      <c r="A6" s="238" t="s">
        <v>3</v>
      </c>
      <c r="B6" s="238" t="s">
        <v>1</v>
      </c>
      <c r="C6" s="239" t="s">
        <v>15</v>
      </c>
      <c r="D6" s="239"/>
      <c r="E6" s="239"/>
      <c r="F6" s="239"/>
      <c r="G6" s="254" t="s">
        <v>16</v>
      </c>
      <c r="H6" s="254" t="s">
        <v>21</v>
      </c>
      <c r="I6" s="257" t="s">
        <v>22</v>
      </c>
      <c r="J6" s="258"/>
      <c r="K6" s="258"/>
      <c r="L6" s="259" t="s">
        <v>23</v>
      </c>
      <c r="M6" s="254" t="s">
        <v>24</v>
      </c>
      <c r="N6" s="262" t="s">
        <v>25</v>
      </c>
      <c r="O6" s="254" t="s">
        <v>19</v>
      </c>
      <c r="P6" s="8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</row>
    <row r="7" spans="1:78" s="5" customFormat="1" ht="15.75" customHeight="1" x14ac:dyDescent="0.2">
      <c r="A7" s="238"/>
      <c r="B7" s="238"/>
      <c r="C7" s="239"/>
      <c r="D7" s="239"/>
      <c r="E7" s="239"/>
      <c r="F7" s="239"/>
      <c r="G7" s="255"/>
      <c r="H7" s="255"/>
      <c r="I7" s="238" t="s">
        <v>26</v>
      </c>
      <c r="J7" s="238"/>
      <c r="K7" s="265" t="s">
        <v>27</v>
      </c>
      <c r="L7" s="260"/>
      <c r="M7" s="255"/>
      <c r="N7" s="263"/>
      <c r="O7" s="255"/>
      <c r="P7" s="8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</row>
    <row r="8" spans="1:78" s="5" customFormat="1" ht="27" customHeight="1" x14ac:dyDescent="0.2">
      <c r="A8" s="238"/>
      <c r="B8" s="238"/>
      <c r="C8" s="239"/>
      <c r="D8" s="239"/>
      <c r="E8" s="239"/>
      <c r="F8" s="239"/>
      <c r="G8" s="256"/>
      <c r="H8" s="256"/>
      <c r="I8" s="106" t="s">
        <v>28</v>
      </c>
      <c r="J8" s="106" t="s">
        <v>29</v>
      </c>
      <c r="K8" s="266"/>
      <c r="L8" s="261"/>
      <c r="M8" s="256"/>
      <c r="N8" s="264"/>
      <c r="O8" s="256"/>
      <c r="P8" s="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</row>
    <row r="9" spans="1:78" s="11" customFormat="1" ht="9.75" x14ac:dyDescent="0.2">
      <c r="A9" s="28">
        <v>1</v>
      </c>
      <c r="B9" s="28">
        <v>2</v>
      </c>
      <c r="C9" s="242">
        <v>3</v>
      </c>
      <c r="D9" s="242"/>
      <c r="E9" s="242"/>
      <c r="F9" s="242"/>
      <c r="G9" s="28">
        <v>4</v>
      </c>
      <c r="H9" s="28" t="s">
        <v>33</v>
      </c>
      <c r="I9" s="111">
        <v>6</v>
      </c>
      <c r="J9" s="111" t="s">
        <v>34</v>
      </c>
      <c r="K9" s="112">
        <v>8</v>
      </c>
      <c r="L9" s="222" t="s">
        <v>35</v>
      </c>
      <c r="M9" s="111" t="s">
        <v>36</v>
      </c>
      <c r="N9" s="113" t="s">
        <v>37</v>
      </c>
      <c r="O9" s="114">
        <v>12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</row>
    <row r="10" spans="1:78" s="44" customFormat="1" x14ac:dyDescent="0.2">
      <c r="A10" s="40"/>
      <c r="B10" s="41"/>
      <c r="C10" s="60" t="s">
        <v>14</v>
      </c>
      <c r="D10" s="42"/>
      <c r="E10" s="43"/>
      <c r="F10" s="43"/>
      <c r="G10" s="126">
        <f>G12+G14</f>
        <v>119026360567.05</v>
      </c>
      <c r="H10" s="126">
        <v>82</v>
      </c>
      <c r="I10" s="126">
        <f>I12+I14</f>
        <v>0</v>
      </c>
      <c r="J10" s="126"/>
      <c r="K10" s="126">
        <f>K12+K14</f>
        <v>111703598564</v>
      </c>
      <c r="L10" s="223">
        <f>(K10/G10)*100</f>
        <v>93.847781308137243</v>
      </c>
      <c r="M10" s="98">
        <f>G10-K10</f>
        <v>7322762003.0500031</v>
      </c>
      <c r="N10" s="98">
        <f>(M10/G10)*100</f>
        <v>6.1522186918627497</v>
      </c>
      <c r="O10" s="49"/>
    </row>
    <row r="11" spans="1:78" s="44" customFormat="1" x14ac:dyDescent="0.2">
      <c r="A11" s="45"/>
      <c r="B11" s="50"/>
      <c r="C11" s="132"/>
      <c r="D11" s="46"/>
      <c r="E11" s="168"/>
      <c r="F11" s="168"/>
      <c r="G11" s="119"/>
      <c r="H11" s="126"/>
      <c r="I11" s="119"/>
      <c r="J11" s="119"/>
      <c r="K11" s="119"/>
      <c r="L11" s="223"/>
      <c r="M11" s="98"/>
      <c r="N11" s="98"/>
      <c r="O11" s="49"/>
    </row>
    <row r="12" spans="1:78" s="44" customFormat="1" x14ac:dyDescent="0.2">
      <c r="A12" s="45"/>
      <c r="B12" s="94" t="s">
        <v>6</v>
      </c>
      <c r="C12" s="132" t="s">
        <v>5</v>
      </c>
      <c r="D12" s="46"/>
      <c r="E12" s="47"/>
      <c r="F12" s="47"/>
      <c r="G12" s="119">
        <v>5087348007</v>
      </c>
      <c r="H12" s="126">
        <v>82</v>
      </c>
      <c r="I12" s="119"/>
      <c r="J12" s="119"/>
      <c r="K12" s="119">
        <v>4847845490</v>
      </c>
      <c r="L12" s="224">
        <f>(K12/G12)*100</f>
        <v>95.292193168809106</v>
      </c>
      <c r="M12" s="48">
        <f t="shared" ref="M12:M428" si="0">G12-K12</f>
        <v>239502517</v>
      </c>
      <c r="N12" s="48">
        <f t="shared" ref="N12:N429" si="1">(M12/G12)*100</f>
        <v>4.707806831190898</v>
      </c>
      <c r="O12" s="49"/>
    </row>
    <row r="13" spans="1:78" s="44" customFormat="1" x14ac:dyDescent="0.2">
      <c r="A13" s="45"/>
      <c r="B13" s="50"/>
      <c r="C13" s="133"/>
      <c r="D13" s="47"/>
      <c r="E13" s="47"/>
      <c r="F13" s="47"/>
      <c r="G13" s="51"/>
      <c r="H13" s="126">
        <v>82</v>
      </c>
      <c r="I13" s="51"/>
      <c r="J13" s="51"/>
      <c r="K13" s="51"/>
      <c r="L13" s="224"/>
      <c r="M13" s="51"/>
      <c r="N13" s="51"/>
      <c r="O13" s="52"/>
    </row>
    <row r="14" spans="1:78" s="44" customFormat="1" x14ac:dyDescent="0.2">
      <c r="A14" s="45"/>
      <c r="B14" s="23"/>
      <c r="C14" s="132" t="s">
        <v>4</v>
      </c>
      <c r="D14" s="46"/>
      <c r="E14" s="47"/>
      <c r="F14" s="47"/>
      <c r="G14" s="119">
        <f>G16+G28+G32+G39+G310+G314+G322+G426+G431+G492+G502+G514+G524</f>
        <v>113939012560.05</v>
      </c>
      <c r="H14" s="126">
        <v>82</v>
      </c>
      <c r="I14" s="119">
        <f>I16+I28+I32+I39+I310+I314+I322+I426+I431+I492+I502+I514+I524</f>
        <v>0</v>
      </c>
      <c r="J14" s="119">
        <f>J16+J28+J32+J39+J310+J314+J322+J426+J431+J492+J502+J514+J524</f>
        <v>0</v>
      </c>
      <c r="K14" s="119">
        <f>K16+K28+K32+K39+K310+K314+K322+K426+K431+K492+K502+K514+K524</f>
        <v>106855753074</v>
      </c>
      <c r="L14" s="224">
        <f t="shared" ref="L14:L429" si="2">(K14/G14)*100</f>
        <v>93.78328868497357</v>
      </c>
      <c r="M14" s="48">
        <f t="shared" si="0"/>
        <v>7083259486.0500031</v>
      </c>
      <c r="N14" s="48">
        <f t="shared" si="1"/>
        <v>6.216711315026421</v>
      </c>
      <c r="O14" s="49"/>
    </row>
    <row r="15" spans="1:78" s="58" customFormat="1" ht="36" customHeight="1" x14ac:dyDescent="0.2">
      <c r="A15" s="53"/>
      <c r="B15" s="54"/>
      <c r="C15" s="134"/>
      <c r="D15" s="16"/>
      <c r="E15" s="55"/>
      <c r="F15" s="56"/>
      <c r="G15" s="57">
        <f>G16+G28+G32</f>
        <v>3871237000</v>
      </c>
      <c r="H15" s="107"/>
      <c r="I15" s="99"/>
      <c r="J15" s="99"/>
      <c r="K15" s="57">
        <f>K16+K28+K32</f>
        <v>3698643380</v>
      </c>
      <c r="L15" s="224">
        <f t="shared" si="2"/>
        <v>95.541641599313081</v>
      </c>
      <c r="M15" s="99"/>
      <c r="N15" s="99"/>
      <c r="O15" s="49"/>
    </row>
    <row r="16" spans="1:78" s="58" customFormat="1" x14ac:dyDescent="0.2">
      <c r="A16" s="53">
        <v>1</v>
      </c>
      <c r="B16" s="23" t="s">
        <v>53</v>
      </c>
      <c r="C16" s="59" t="s">
        <v>0</v>
      </c>
      <c r="D16" s="60"/>
      <c r="E16" s="60"/>
      <c r="F16" s="61"/>
      <c r="G16" s="123">
        <f>SUM(G17:G25)</f>
        <v>3290511400</v>
      </c>
      <c r="H16" s="107">
        <f>G16/148828603853*100</f>
        <v>2.2109401787105942</v>
      </c>
      <c r="I16" s="123">
        <f>SUM(I17:I25)</f>
        <v>0</v>
      </c>
      <c r="J16" s="123">
        <f>SUM(J17:J25)</f>
        <v>0</v>
      </c>
      <c r="K16" s="123">
        <f>SUM(K17:K25)</f>
        <v>3142996780</v>
      </c>
      <c r="L16" s="226">
        <f t="shared" si="2"/>
        <v>95.516969793813814</v>
      </c>
      <c r="M16" s="100">
        <f t="shared" si="0"/>
        <v>147514620</v>
      </c>
      <c r="N16" s="100">
        <f t="shared" si="1"/>
        <v>4.4830302061861875</v>
      </c>
      <c r="O16" s="49"/>
    </row>
    <row r="17" spans="1:16" s="44" customFormat="1" x14ac:dyDescent="0.2">
      <c r="A17" s="31">
        <v>1</v>
      </c>
      <c r="B17" s="64" t="s">
        <v>54</v>
      </c>
      <c r="C17" s="35" t="s">
        <v>55</v>
      </c>
      <c r="D17" s="35"/>
      <c r="E17" s="60"/>
      <c r="F17" s="61"/>
      <c r="G17" s="39">
        <v>793000000</v>
      </c>
      <c r="H17" s="108">
        <f t="shared" ref="H17:H25" si="3">G17/148828603853*100</f>
        <v>0.53282768195773489</v>
      </c>
      <c r="I17" s="100"/>
      <c r="J17" s="48">
        <f t="shared" ref="J17:J80" si="4">H17*I17</f>
        <v>0</v>
      </c>
      <c r="K17" s="100">
        <v>784182582</v>
      </c>
      <c r="L17" s="226">
        <f t="shared" si="2"/>
        <v>98.888093568726347</v>
      </c>
      <c r="M17" s="100">
        <f t="shared" si="0"/>
        <v>8817418</v>
      </c>
      <c r="N17" s="100">
        <f t="shared" si="1"/>
        <v>1.1119064312736444</v>
      </c>
      <c r="O17" s="49"/>
    </row>
    <row r="18" spans="1:16" s="44" customFormat="1" x14ac:dyDescent="0.2">
      <c r="A18" s="31">
        <v>2</v>
      </c>
      <c r="B18" s="64" t="s">
        <v>56</v>
      </c>
      <c r="C18" s="35" t="s">
        <v>342</v>
      </c>
      <c r="D18" s="35"/>
      <c r="E18" s="62"/>
      <c r="F18" s="63"/>
      <c r="G18" s="39">
        <v>248050000</v>
      </c>
      <c r="H18" s="107">
        <f t="shared" si="3"/>
        <v>0.16666823015084001</v>
      </c>
      <c r="I18" s="101"/>
      <c r="J18" s="48">
        <f t="shared" si="4"/>
        <v>0</v>
      </c>
      <c r="K18" s="101">
        <v>229655500</v>
      </c>
      <c r="L18" s="224">
        <f t="shared" si="2"/>
        <v>92.584357992340244</v>
      </c>
      <c r="M18" s="100">
        <f t="shared" si="0"/>
        <v>18394500</v>
      </c>
      <c r="N18" s="101">
        <f t="shared" si="1"/>
        <v>7.4156420076597467</v>
      </c>
      <c r="O18" s="49"/>
    </row>
    <row r="19" spans="1:16" s="44" customFormat="1" x14ac:dyDescent="0.2">
      <c r="A19" s="31">
        <v>3</v>
      </c>
      <c r="B19" s="64" t="s">
        <v>65</v>
      </c>
      <c r="C19" s="35" t="s">
        <v>57</v>
      </c>
      <c r="D19" s="35"/>
      <c r="E19" s="62"/>
      <c r="F19" s="63"/>
      <c r="G19" s="39">
        <v>1380390000</v>
      </c>
      <c r="H19" s="107">
        <f>G19/148828603853*100</f>
        <v>0.92750315750017354</v>
      </c>
      <c r="I19" s="101"/>
      <c r="J19" s="48">
        <f t="shared" si="4"/>
        <v>0</v>
      </c>
      <c r="K19" s="101">
        <v>1282710198</v>
      </c>
      <c r="L19" s="224">
        <f t="shared" si="2"/>
        <v>92.923753287114508</v>
      </c>
      <c r="M19" s="100">
        <f t="shared" si="0"/>
        <v>97679802</v>
      </c>
      <c r="N19" s="101">
        <f t="shared" si="1"/>
        <v>7.0762467128854896</v>
      </c>
      <c r="O19" s="49"/>
    </row>
    <row r="20" spans="1:16" s="44" customFormat="1" x14ac:dyDescent="0.2">
      <c r="A20" s="31">
        <v>4</v>
      </c>
      <c r="B20" s="64" t="s">
        <v>64</v>
      </c>
      <c r="C20" s="248" t="s">
        <v>58</v>
      </c>
      <c r="D20" s="249"/>
      <c r="E20" s="62"/>
      <c r="F20" s="63"/>
      <c r="G20" s="39">
        <v>75800000</v>
      </c>
      <c r="H20" s="107">
        <f t="shared" si="3"/>
        <v>5.093106972559433E-2</v>
      </c>
      <c r="I20" s="101"/>
      <c r="J20" s="48">
        <f t="shared" si="4"/>
        <v>0</v>
      </c>
      <c r="K20" s="101">
        <v>75800000</v>
      </c>
      <c r="L20" s="224">
        <f t="shared" si="2"/>
        <v>100</v>
      </c>
      <c r="M20" s="100">
        <f t="shared" si="0"/>
        <v>0</v>
      </c>
      <c r="N20" s="101">
        <f t="shared" si="1"/>
        <v>0</v>
      </c>
      <c r="O20" s="49"/>
    </row>
    <row r="21" spans="1:16" s="44" customFormat="1" x14ac:dyDescent="0.2">
      <c r="A21" s="31">
        <v>5</v>
      </c>
      <c r="B21" s="64" t="s">
        <v>66</v>
      </c>
      <c r="C21" s="35" t="s">
        <v>59</v>
      </c>
      <c r="D21" s="35"/>
      <c r="E21" s="62"/>
      <c r="F21" s="63"/>
      <c r="G21" s="39">
        <v>25600000</v>
      </c>
      <c r="H21" s="107">
        <f t="shared" si="3"/>
        <v>1.7200994524738982E-2</v>
      </c>
      <c r="I21" s="101"/>
      <c r="J21" s="48">
        <f t="shared" si="4"/>
        <v>0</v>
      </c>
      <c r="K21" s="101">
        <v>15900000</v>
      </c>
      <c r="L21" s="224">
        <f t="shared" si="2"/>
        <v>62.109375</v>
      </c>
      <c r="M21" s="100">
        <f t="shared" si="0"/>
        <v>9700000</v>
      </c>
      <c r="N21" s="101">
        <f t="shared" si="1"/>
        <v>37.890625</v>
      </c>
      <c r="O21" s="49"/>
    </row>
    <row r="22" spans="1:16" s="44" customFormat="1" x14ac:dyDescent="0.2">
      <c r="A22" s="31">
        <v>6</v>
      </c>
      <c r="B22" s="64" t="s">
        <v>67</v>
      </c>
      <c r="C22" s="267" t="s">
        <v>60</v>
      </c>
      <c r="D22" s="268"/>
      <c r="E22" s="62"/>
      <c r="F22" s="63"/>
      <c r="G22" s="39">
        <v>249759400</v>
      </c>
      <c r="H22" s="107">
        <f t="shared" si="3"/>
        <v>0.16781679968367552</v>
      </c>
      <c r="I22" s="101"/>
      <c r="J22" s="48">
        <f t="shared" si="4"/>
        <v>0</v>
      </c>
      <c r="K22" s="101">
        <v>243877000</v>
      </c>
      <c r="L22" s="224">
        <f t="shared" si="2"/>
        <v>97.644773329852654</v>
      </c>
      <c r="M22" s="100">
        <f t="shared" si="0"/>
        <v>5882400</v>
      </c>
      <c r="N22" s="101">
        <f t="shared" si="1"/>
        <v>2.3552266701473501</v>
      </c>
      <c r="O22" s="49"/>
    </row>
    <row r="23" spans="1:16" s="44" customFormat="1" x14ac:dyDescent="0.2">
      <c r="A23" s="31">
        <v>7</v>
      </c>
      <c r="B23" s="64" t="s">
        <v>68</v>
      </c>
      <c r="C23" s="35" t="s">
        <v>61</v>
      </c>
      <c r="D23" s="35"/>
      <c r="E23" s="62"/>
      <c r="F23" s="63"/>
      <c r="G23" s="39">
        <v>50000000</v>
      </c>
      <c r="H23" s="107">
        <f t="shared" si="3"/>
        <v>3.3595692431130829E-2</v>
      </c>
      <c r="I23" s="101"/>
      <c r="J23" s="48">
        <f t="shared" si="4"/>
        <v>0</v>
      </c>
      <c r="K23" s="101">
        <v>43070000</v>
      </c>
      <c r="L23" s="224">
        <f t="shared" si="2"/>
        <v>86.14</v>
      </c>
      <c r="M23" s="100">
        <f t="shared" si="0"/>
        <v>6930000</v>
      </c>
      <c r="N23" s="101">
        <f t="shared" si="1"/>
        <v>13.86</v>
      </c>
      <c r="O23" s="49"/>
    </row>
    <row r="24" spans="1:16" s="44" customFormat="1" x14ac:dyDescent="0.2">
      <c r="A24" s="31">
        <v>8</v>
      </c>
      <c r="B24" s="64" t="s">
        <v>69</v>
      </c>
      <c r="C24" s="35" t="s">
        <v>62</v>
      </c>
      <c r="D24" s="35"/>
      <c r="E24" s="62"/>
      <c r="F24" s="63"/>
      <c r="G24" s="39">
        <v>189710000</v>
      </c>
      <c r="H24" s="107">
        <f t="shared" si="3"/>
        <v>0.12746877622219657</v>
      </c>
      <c r="I24" s="101"/>
      <c r="J24" s="48">
        <f t="shared" si="4"/>
        <v>0</v>
      </c>
      <c r="K24" s="101">
        <v>189710000</v>
      </c>
      <c r="L24" s="224">
        <f t="shared" si="2"/>
        <v>100</v>
      </c>
      <c r="M24" s="100">
        <f t="shared" si="0"/>
        <v>0</v>
      </c>
      <c r="N24" s="101">
        <f t="shared" si="1"/>
        <v>0</v>
      </c>
      <c r="O24" s="49"/>
    </row>
    <row r="25" spans="1:16" s="44" customFormat="1" x14ac:dyDescent="0.2">
      <c r="A25" s="31">
        <v>9</v>
      </c>
      <c r="B25" s="64" t="s">
        <v>70</v>
      </c>
      <c r="C25" s="248" t="s">
        <v>63</v>
      </c>
      <c r="D25" s="249"/>
      <c r="E25" s="62"/>
      <c r="F25" s="63"/>
      <c r="G25" s="39">
        <v>278202000</v>
      </c>
      <c r="H25" s="107">
        <f t="shared" si="3"/>
        <v>0.18692777651450915</v>
      </c>
      <c r="I25" s="101"/>
      <c r="J25" s="48">
        <f t="shared" si="4"/>
        <v>0</v>
      </c>
      <c r="K25" s="101">
        <v>278091500</v>
      </c>
      <c r="L25" s="224">
        <f t="shared" si="2"/>
        <v>99.960280659377005</v>
      </c>
      <c r="M25" s="100">
        <f t="shared" si="0"/>
        <v>110500</v>
      </c>
      <c r="N25" s="101">
        <f t="shared" si="1"/>
        <v>3.9719340623000553E-2</v>
      </c>
      <c r="O25" s="49"/>
    </row>
    <row r="26" spans="1:16" s="44" customFormat="1" ht="8.1" customHeight="1" x14ac:dyDescent="0.2">
      <c r="A26" s="31"/>
      <c r="B26" s="154"/>
      <c r="C26" s="78"/>
      <c r="D26" s="65"/>
      <c r="E26" s="65"/>
      <c r="F26" s="65"/>
      <c r="G26" s="66"/>
      <c r="H26" s="107"/>
      <c r="I26" s="102"/>
      <c r="J26" s="48">
        <f t="shared" si="4"/>
        <v>0</v>
      </c>
      <c r="K26" s="102"/>
      <c r="L26" s="224"/>
      <c r="M26" s="100">
        <f t="shared" si="0"/>
        <v>0</v>
      </c>
      <c r="N26" s="101"/>
      <c r="O26" s="49"/>
      <c r="P26" s="67"/>
    </row>
    <row r="27" spans="1:16" s="44" customFormat="1" ht="8.1" customHeight="1" x14ac:dyDescent="0.2">
      <c r="A27" s="31"/>
      <c r="B27" s="154"/>
      <c r="C27" s="78"/>
      <c r="D27" s="65"/>
      <c r="E27" s="65"/>
      <c r="F27" s="65"/>
      <c r="G27" s="66"/>
      <c r="H27" s="107"/>
      <c r="I27" s="102"/>
      <c r="J27" s="48">
        <f t="shared" si="4"/>
        <v>0</v>
      </c>
      <c r="K27" s="102"/>
      <c r="L27" s="224"/>
      <c r="M27" s="100">
        <f t="shared" si="0"/>
        <v>0</v>
      </c>
      <c r="N27" s="101"/>
      <c r="O27" s="49"/>
      <c r="P27" s="67"/>
    </row>
    <row r="28" spans="1:16" s="58" customFormat="1" x14ac:dyDescent="0.2">
      <c r="A28" s="53">
        <v>2</v>
      </c>
      <c r="B28" s="23" t="s">
        <v>72</v>
      </c>
      <c r="C28" s="59" t="s">
        <v>74</v>
      </c>
      <c r="D28" s="60"/>
      <c r="E28" s="60"/>
      <c r="F28" s="61"/>
      <c r="G28" s="123">
        <f>SUM(G29:G30)</f>
        <v>44025600</v>
      </c>
      <c r="H28" s="107">
        <f>G28/148828603853*100</f>
        <v>2.9581410333919866E-2</v>
      </c>
      <c r="I28" s="123">
        <f>SUM(I29:I37)</f>
        <v>0</v>
      </c>
      <c r="J28" s="48">
        <f t="shared" si="4"/>
        <v>0</v>
      </c>
      <c r="K28" s="123">
        <f>SUM(K29:K30)</f>
        <v>44025600</v>
      </c>
      <c r="L28" s="224">
        <f t="shared" si="2"/>
        <v>100</v>
      </c>
      <c r="M28" s="100">
        <f t="shared" si="0"/>
        <v>0</v>
      </c>
      <c r="N28" s="101">
        <f t="shared" si="1"/>
        <v>0</v>
      </c>
      <c r="O28" s="49"/>
    </row>
    <row r="29" spans="1:16" s="160" customFormat="1" x14ac:dyDescent="0.2">
      <c r="A29" s="31">
        <v>10</v>
      </c>
      <c r="B29" s="64" t="s">
        <v>73</v>
      </c>
      <c r="C29" s="251" t="s">
        <v>75</v>
      </c>
      <c r="D29" s="252"/>
      <c r="E29" s="158"/>
      <c r="F29" s="159"/>
      <c r="G29" s="39">
        <v>22207000</v>
      </c>
      <c r="H29" s="107">
        <f>G29/148828603853*100</f>
        <v>1.4921190836362445E-2</v>
      </c>
      <c r="I29" s="39"/>
      <c r="J29" s="48">
        <f t="shared" si="4"/>
        <v>0</v>
      </c>
      <c r="K29" s="39">
        <v>22207000</v>
      </c>
      <c r="L29" s="224">
        <f t="shared" si="2"/>
        <v>100</v>
      </c>
      <c r="M29" s="100">
        <f t="shared" si="0"/>
        <v>0</v>
      </c>
      <c r="N29" s="101">
        <f t="shared" si="1"/>
        <v>0</v>
      </c>
      <c r="O29" s="49"/>
    </row>
    <row r="30" spans="1:16" s="160" customFormat="1" x14ac:dyDescent="0.2">
      <c r="A30" s="31">
        <v>11</v>
      </c>
      <c r="B30" s="64" t="s">
        <v>73</v>
      </c>
      <c r="C30" s="157" t="s">
        <v>76</v>
      </c>
      <c r="D30" s="84"/>
      <c r="E30" s="158"/>
      <c r="F30" s="159"/>
      <c r="G30" s="39">
        <v>21818600</v>
      </c>
      <c r="H30" s="107">
        <f>G30/148828603853*100</f>
        <v>1.4660219497557419E-2</v>
      </c>
      <c r="I30" s="39"/>
      <c r="J30" s="48">
        <f t="shared" si="4"/>
        <v>0</v>
      </c>
      <c r="K30" s="39">
        <v>21818600</v>
      </c>
      <c r="L30" s="224">
        <f t="shared" si="2"/>
        <v>100</v>
      </c>
      <c r="M30" s="100">
        <f t="shared" si="0"/>
        <v>0</v>
      </c>
      <c r="N30" s="101">
        <f t="shared" si="1"/>
        <v>0</v>
      </c>
      <c r="O30" s="49"/>
    </row>
    <row r="31" spans="1:16" s="44" customFormat="1" x14ac:dyDescent="0.2">
      <c r="A31" s="53"/>
      <c r="B31" s="155"/>
      <c r="C31" s="75"/>
      <c r="D31" s="68"/>
      <c r="E31" s="62"/>
      <c r="F31" s="63"/>
      <c r="G31" s="73"/>
      <c r="H31" s="107"/>
      <c r="I31" s="73"/>
      <c r="J31" s="48">
        <f t="shared" si="4"/>
        <v>0</v>
      </c>
      <c r="K31" s="73"/>
      <c r="L31" s="224"/>
      <c r="M31" s="100">
        <f t="shared" si="0"/>
        <v>0</v>
      </c>
      <c r="N31" s="101"/>
      <c r="O31" s="49"/>
    </row>
    <row r="32" spans="1:16" s="58" customFormat="1" ht="24.75" customHeight="1" x14ac:dyDescent="0.2">
      <c r="A32" s="53">
        <v>3</v>
      </c>
      <c r="B32" s="23" t="s">
        <v>77</v>
      </c>
      <c r="C32" s="240" t="s">
        <v>83</v>
      </c>
      <c r="D32" s="241"/>
      <c r="E32" s="60"/>
      <c r="F32" s="61"/>
      <c r="G32" s="123">
        <f>SUM(G33:G37)</f>
        <v>536700000</v>
      </c>
      <c r="H32" s="107">
        <f t="shared" ref="H32:H39" si="5">G32/148828603853*100</f>
        <v>0.36061616255575829</v>
      </c>
      <c r="I32" s="123">
        <f>SUM(I33:I37)</f>
        <v>0</v>
      </c>
      <c r="J32" s="48">
        <f t="shared" si="4"/>
        <v>0</v>
      </c>
      <c r="K32" s="123">
        <f>SUM(K33:K37)</f>
        <v>511621000</v>
      </c>
      <c r="L32" s="224">
        <f t="shared" si="2"/>
        <v>95.327184646916336</v>
      </c>
      <c r="M32" s="100">
        <f t="shared" si="0"/>
        <v>25079000</v>
      </c>
      <c r="N32" s="101">
        <f t="shared" si="1"/>
        <v>4.6728153530836591</v>
      </c>
      <c r="O32" s="49"/>
    </row>
    <row r="33" spans="1:17" s="160" customFormat="1" x14ac:dyDescent="0.2">
      <c r="A33" s="31">
        <v>12</v>
      </c>
      <c r="B33" s="64" t="s">
        <v>78</v>
      </c>
      <c r="C33" s="251" t="s">
        <v>84</v>
      </c>
      <c r="D33" s="252"/>
      <c r="E33" s="158"/>
      <c r="F33" s="159"/>
      <c r="G33" s="39">
        <v>100000000</v>
      </c>
      <c r="H33" s="107">
        <f t="shared" si="5"/>
        <v>6.7191384862261658E-2</v>
      </c>
      <c r="I33" s="39"/>
      <c r="J33" s="48">
        <f t="shared" si="4"/>
        <v>0</v>
      </c>
      <c r="K33" s="39">
        <v>98749000</v>
      </c>
      <c r="L33" s="224">
        <f t="shared" si="2"/>
        <v>98.748999999999995</v>
      </c>
      <c r="M33" s="100">
        <f t="shared" si="0"/>
        <v>1251000</v>
      </c>
      <c r="N33" s="101">
        <f t="shared" si="1"/>
        <v>1.2510000000000001</v>
      </c>
      <c r="O33" s="49"/>
    </row>
    <row r="34" spans="1:17" s="160" customFormat="1" x14ac:dyDescent="0.2">
      <c r="A34" s="143" t="s">
        <v>79</v>
      </c>
      <c r="B34" s="64" t="s">
        <v>334</v>
      </c>
      <c r="C34" s="157" t="s">
        <v>85</v>
      </c>
      <c r="D34" s="84"/>
      <c r="E34" s="158"/>
      <c r="F34" s="159"/>
      <c r="G34" s="39">
        <v>100000000</v>
      </c>
      <c r="H34" s="107">
        <f t="shared" si="5"/>
        <v>6.7191384862261658E-2</v>
      </c>
      <c r="I34" s="39"/>
      <c r="J34" s="48">
        <f t="shared" si="4"/>
        <v>0</v>
      </c>
      <c r="K34" s="39">
        <v>93984000</v>
      </c>
      <c r="L34" s="224">
        <f t="shared" si="2"/>
        <v>93.983999999999995</v>
      </c>
      <c r="M34" s="100">
        <f t="shared" si="0"/>
        <v>6016000</v>
      </c>
      <c r="N34" s="101">
        <f t="shared" si="1"/>
        <v>6.016</v>
      </c>
      <c r="O34" s="49"/>
    </row>
    <row r="35" spans="1:17" s="160" customFormat="1" x14ac:dyDescent="0.2">
      <c r="A35" s="143" t="s">
        <v>80</v>
      </c>
      <c r="B35" s="64" t="s">
        <v>335</v>
      </c>
      <c r="C35" s="157" t="s">
        <v>86</v>
      </c>
      <c r="D35" s="84"/>
      <c r="E35" s="158"/>
      <c r="F35" s="159"/>
      <c r="G35" s="39">
        <v>88000000</v>
      </c>
      <c r="H35" s="107">
        <f t="shared" si="5"/>
        <v>5.9128418678790248E-2</v>
      </c>
      <c r="I35" s="39"/>
      <c r="J35" s="48">
        <f t="shared" si="4"/>
        <v>0</v>
      </c>
      <c r="K35" s="39">
        <v>87715000</v>
      </c>
      <c r="L35" s="224">
        <f t="shared" si="2"/>
        <v>99.67613636363636</v>
      </c>
      <c r="M35" s="100">
        <f t="shared" si="0"/>
        <v>285000</v>
      </c>
      <c r="N35" s="101">
        <f t="shared" si="1"/>
        <v>0.32386363636363635</v>
      </c>
      <c r="O35" s="49"/>
    </row>
    <row r="36" spans="1:17" s="160" customFormat="1" x14ac:dyDescent="0.2">
      <c r="A36" s="143" t="s">
        <v>81</v>
      </c>
      <c r="B36" s="64" t="s">
        <v>336</v>
      </c>
      <c r="C36" s="157" t="s">
        <v>87</v>
      </c>
      <c r="D36" s="84"/>
      <c r="E36" s="158"/>
      <c r="F36" s="159"/>
      <c r="G36" s="39">
        <v>169060000</v>
      </c>
      <c r="H36" s="107">
        <f t="shared" si="5"/>
        <v>0.11359375524813956</v>
      </c>
      <c r="I36" s="39"/>
      <c r="J36" s="48">
        <f t="shared" si="4"/>
        <v>0</v>
      </c>
      <c r="K36" s="39">
        <v>151857000</v>
      </c>
      <c r="L36" s="224">
        <f t="shared" si="2"/>
        <v>89.824322725659528</v>
      </c>
      <c r="M36" s="100">
        <f t="shared" si="0"/>
        <v>17203000</v>
      </c>
      <c r="N36" s="101">
        <f t="shared" si="1"/>
        <v>10.175677274340471</v>
      </c>
      <c r="O36" s="49"/>
    </row>
    <row r="37" spans="1:17" s="160" customFormat="1" x14ac:dyDescent="0.2">
      <c r="A37" s="143" t="s">
        <v>82</v>
      </c>
      <c r="B37" s="64" t="s">
        <v>337</v>
      </c>
      <c r="C37" s="157" t="s">
        <v>88</v>
      </c>
      <c r="D37" s="84"/>
      <c r="E37" s="158"/>
      <c r="F37" s="159"/>
      <c r="G37" s="39">
        <v>79640000</v>
      </c>
      <c r="H37" s="107">
        <f t="shared" si="5"/>
        <v>5.3511218904305172E-2</v>
      </c>
      <c r="I37" s="39"/>
      <c r="J37" s="48">
        <f t="shared" si="4"/>
        <v>0</v>
      </c>
      <c r="K37" s="39">
        <v>79316000</v>
      </c>
      <c r="L37" s="224">
        <f t="shared" si="2"/>
        <v>99.593169261677545</v>
      </c>
      <c r="M37" s="100">
        <f t="shared" si="0"/>
        <v>324000</v>
      </c>
      <c r="N37" s="101">
        <f t="shared" si="1"/>
        <v>0.40683073832245104</v>
      </c>
      <c r="O37" s="49"/>
    </row>
    <row r="38" spans="1:17" s="44" customFormat="1" ht="22.15" customHeight="1" x14ac:dyDescent="0.2">
      <c r="A38" s="53"/>
      <c r="B38" s="155"/>
      <c r="C38" s="75"/>
      <c r="D38" s="68"/>
      <c r="E38" s="62"/>
      <c r="F38" s="63"/>
      <c r="G38" s="233">
        <f>G39+G60</f>
        <v>69917953732.050003</v>
      </c>
      <c r="H38" s="107">
        <f t="shared" si="5"/>
        <v>46.97884137991975</v>
      </c>
      <c r="I38" s="73"/>
      <c r="J38" s="48"/>
      <c r="K38" s="233">
        <f>K39+K60</f>
        <v>65297602039</v>
      </c>
      <c r="L38" s="224">
        <f t="shared" si="2"/>
        <v>93.391752123128768</v>
      </c>
      <c r="M38" s="100">
        <f t="shared" si="0"/>
        <v>4620351693.0500031</v>
      </c>
      <c r="N38" s="101"/>
      <c r="O38" s="49"/>
    </row>
    <row r="39" spans="1:17" s="44" customFormat="1" x14ac:dyDescent="0.2">
      <c r="A39" s="53">
        <v>3</v>
      </c>
      <c r="B39" s="23" t="s">
        <v>91</v>
      </c>
      <c r="C39" s="241" t="s">
        <v>89</v>
      </c>
      <c r="D39" s="241"/>
      <c r="E39" s="62"/>
      <c r="F39" s="63"/>
      <c r="G39" s="73">
        <f>G40+G41+G42+G79+G80+G94+G264+G282+G283+G284+G285+G287+G291+G296+G301</f>
        <v>68626852217.050003</v>
      </c>
      <c r="H39" s="107">
        <f t="shared" si="5"/>
        <v>46.111332392013608</v>
      </c>
      <c r="I39" s="73"/>
      <c r="J39" s="48">
        <f t="shared" si="4"/>
        <v>0</v>
      </c>
      <c r="K39" s="73">
        <f>K40+K41+K42+K79+K80+K94+K264+K282+K283+K284+K285+K287+K291+K296+K301</f>
        <v>64006500524</v>
      </c>
      <c r="L39" s="224">
        <f t="shared" si="2"/>
        <v>93.267428792396075</v>
      </c>
      <c r="M39" s="100">
        <f t="shared" si="0"/>
        <v>4620351693.0500031</v>
      </c>
      <c r="N39" s="101">
        <f t="shared" si="1"/>
        <v>6.7325712076039226</v>
      </c>
      <c r="O39" s="49"/>
    </row>
    <row r="40" spans="1:17" s="44" customFormat="1" x14ac:dyDescent="0.2">
      <c r="A40" s="31">
        <v>14</v>
      </c>
      <c r="B40" s="64" t="s">
        <v>92</v>
      </c>
      <c r="C40" s="35" t="s">
        <v>7</v>
      </c>
      <c r="D40" s="35"/>
      <c r="E40" s="62"/>
      <c r="F40" s="69"/>
      <c r="G40" s="39">
        <v>1051600000</v>
      </c>
      <c r="H40" s="107">
        <f t="shared" ref="H40:H285" si="6">G40/148828603853*100</f>
        <v>0.70658460321154348</v>
      </c>
      <c r="I40" s="101"/>
      <c r="J40" s="48">
        <f t="shared" si="4"/>
        <v>0</v>
      </c>
      <c r="K40" s="101">
        <v>1041783900</v>
      </c>
      <c r="L40" s="224">
        <f t="shared" si="2"/>
        <v>99.066555724610112</v>
      </c>
      <c r="M40" s="100">
        <f t="shared" si="0"/>
        <v>9816100</v>
      </c>
      <c r="N40" s="101">
        <f t="shared" si="1"/>
        <v>0.93344427538988206</v>
      </c>
      <c r="O40" s="49"/>
    </row>
    <row r="41" spans="1:17" s="44" customFormat="1" x14ac:dyDescent="0.2">
      <c r="A41" s="31">
        <v>15</v>
      </c>
      <c r="B41" s="64" t="s">
        <v>106</v>
      </c>
      <c r="C41" s="35" t="s">
        <v>8</v>
      </c>
      <c r="D41" s="70"/>
      <c r="E41" s="71"/>
      <c r="F41" s="72"/>
      <c r="G41" s="39">
        <v>150000000</v>
      </c>
      <c r="H41" s="107">
        <f t="shared" si="6"/>
        <v>0.10078707729339247</v>
      </c>
      <c r="I41" s="101"/>
      <c r="J41" s="48">
        <f t="shared" si="4"/>
        <v>0</v>
      </c>
      <c r="K41" s="101">
        <v>145194875</v>
      </c>
      <c r="L41" s="224">
        <f t="shared" si="2"/>
        <v>96.796583333333331</v>
      </c>
      <c r="M41" s="100">
        <f t="shared" si="0"/>
        <v>4805125</v>
      </c>
      <c r="N41" s="101">
        <f t="shared" si="1"/>
        <v>3.203416666666667</v>
      </c>
      <c r="O41" s="49"/>
    </row>
    <row r="42" spans="1:17" s="44" customFormat="1" x14ac:dyDescent="0.2">
      <c r="A42" s="31">
        <v>16</v>
      </c>
      <c r="B42" s="64" t="s">
        <v>107</v>
      </c>
      <c r="C42" s="35" t="s">
        <v>9</v>
      </c>
      <c r="D42" s="70"/>
      <c r="E42" s="71"/>
      <c r="F42" s="72"/>
      <c r="G42" s="39">
        <f>SUM(G43:G60)</f>
        <v>19248648515</v>
      </c>
      <c r="H42" s="107">
        <f t="shared" si="6"/>
        <v>12.933433504497662</v>
      </c>
      <c r="I42" s="39">
        <f>SUM(I43:I60)</f>
        <v>0</v>
      </c>
      <c r="J42" s="48">
        <f t="shared" si="4"/>
        <v>0</v>
      </c>
      <c r="K42" s="39">
        <f>SUM(K43:K60)</f>
        <v>18039203415</v>
      </c>
      <c r="L42" s="224">
        <f t="shared" si="2"/>
        <v>93.716727181871974</v>
      </c>
      <c r="M42" s="39">
        <f>SUM(M43:M60)</f>
        <v>1209445100</v>
      </c>
      <c r="N42" s="101">
        <f t="shared" si="1"/>
        <v>6.2832728181280313</v>
      </c>
      <c r="O42" s="49"/>
    </row>
    <row r="43" spans="1:17" s="44" customFormat="1" x14ac:dyDescent="0.2">
      <c r="A43" s="31"/>
      <c r="B43" s="161">
        <v>1</v>
      </c>
      <c r="C43" s="35" t="s">
        <v>97</v>
      </c>
      <c r="D43" s="70"/>
      <c r="E43" s="71"/>
      <c r="F43" s="72"/>
      <c r="G43" s="39">
        <v>1438253000</v>
      </c>
      <c r="H43" s="107">
        <f t="shared" si="6"/>
        <v>0.96638210852302409</v>
      </c>
      <c r="I43" s="101"/>
      <c r="J43" s="48">
        <f t="shared" si="4"/>
        <v>0</v>
      </c>
      <c r="K43" s="101">
        <v>1349842650</v>
      </c>
      <c r="L43" s="224">
        <f t="shared" si="2"/>
        <v>93.852934775731384</v>
      </c>
      <c r="M43" s="100">
        <f t="shared" si="0"/>
        <v>88410350</v>
      </c>
      <c r="N43" s="101">
        <f t="shared" si="1"/>
        <v>6.1470652242686095</v>
      </c>
      <c r="O43" s="49"/>
    </row>
    <row r="44" spans="1:17" s="44" customFormat="1" ht="12.75" customHeight="1" x14ac:dyDescent="0.2">
      <c r="A44" s="31"/>
      <c r="B44" s="161"/>
      <c r="C44" s="248" t="s">
        <v>93</v>
      </c>
      <c r="D44" s="249"/>
      <c r="E44" s="249"/>
      <c r="F44" s="250"/>
      <c r="G44" s="39">
        <v>64000000</v>
      </c>
      <c r="H44" s="107">
        <f t="shared" si="6"/>
        <v>4.3002486311847457E-2</v>
      </c>
      <c r="I44" s="101"/>
      <c r="J44" s="48">
        <f t="shared" si="4"/>
        <v>0</v>
      </c>
      <c r="K44" s="101">
        <v>63800000</v>
      </c>
      <c r="L44" s="224">
        <f t="shared" si="2"/>
        <v>99.6875</v>
      </c>
      <c r="M44" s="100">
        <f t="shared" si="0"/>
        <v>200000</v>
      </c>
      <c r="N44" s="101">
        <f t="shared" si="1"/>
        <v>0.3125</v>
      </c>
      <c r="O44" s="49"/>
    </row>
    <row r="45" spans="1:17" s="44" customFormat="1" x14ac:dyDescent="0.2">
      <c r="A45" s="31"/>
      <c r="B45" s="161">
        <v>2</v>
      </c>
      <c r="C45" s="35" t="s">
        <v>94</v>
      </c>
      <c r="D45" s="70"/>
      <c r="E45" s="71"/>
      <c r="F45" s="72"/>
      <c r="G45" s="39">
        <v>6298418000</v>
      </c>
      <c r="H45" s="107">
        <f t="shared" si="6"/>
        <v>4.2319942786139633</v>
      </c>
      <c r="I45" s="101"/>
      <c r="J45" s="48">
        <f t="shared" si="4"/>
        <v>0</v>
      </c>
      <c r="K45" s="101">
        <v>5812676650</v>
      </c>
      <c r="L45" s="224">
        <f t="shared" si="2"/>
        <v>92.287883243061984</v>
      </c>
      <c r="M45" s="100">
        <f t="shared" si="0"/>
        <v>485741350</v>
      </c>
      <c r="N45" s="101">
        <f t="shared" si="1"/>
        <v>7.7121167569380118</v>
      </c>
      <c r="O45" s="49"/>
    </row>
    <row r="46" spans="1:17" s="44" customFormat="1" x14ac:dyDescent="0.2">
      <c r="A46" s="31"/>
      <c r="B46" s="161"/>
      <c r="C46" s="35" t="s">
        <v>96</v>
      </c>
      <c r="D46" s="70"/>
      <c r="E46" s="71"/>
      <c r="F46" s="72"/>
      <c r="G46" s="39">
        <v>188320000</v>
      </c>
      <c r="H46" s="107">
        <f t="shared" si="6"/>
        <v>0.12653481597261113</v>
      </c>
      <c r="I46" s="101"/>
      <c r="J46" s="48">
        <f t="shared" si="4"/>
        <v>0</v>
      </c>
      <c r="K46" s="101">
        <v>188155000</v>
      </c>
      <c r="L46" s="224">
        <f t="shared" si="2"/>
        <v>99.912383177570092</v>
      </c>
      <c r="M46" s="100">
        <f t="shared" si="0"/>
        <v>165000</v>
      </c>
      <c r="N46" s="101">
        <f t="shared" si="1"/>
        <v>8.7616822429906538E-2</v>
      </c>
      <c r="O46" s="49"/>
    </row>
    <row r="47" spans="1:17" s="44" customFormat="1" x14ac:dyDescent="0.2">
      <c r="A47" s="31"/>
      <c r="B47" s="161">
        <v>3</v>
      </c>
      <c r="C47" s="35" t="s">
        <v>95</v>
      </c>
      <c r="D47" s="70"/>
      <c r="E47" s="71"/>
      <c r="F47" s="72"/>
      <c r="G47" s="39">
        <v>8176157000</v>
      </c>
      <c r="H47" s="107">
        <f t="shared" si="6"/>
        <v>5.4936731168127455</v>
      </c>
      <c r="I47" s="101"/>
      <c r="J47" s="48">
        <f t="shared" si="4"/>
        <v>0</v>
      </c>
      <c r="K47" s="101">
        <v>7752350400</v>
      </c>
      <c r="L47" s="224">
        <f t="shared" si="2"/>
        <v>94.816555014782622</v>
      </c>
      <c r="M47" s="100">
        <f t="shared" si="0"/>
        <v>423806600</v>
      </c>
      <c r="N47" s="101">
        <f t="shared" si="1"/>
        <v>5.1834449852173829</v>
      </c>
      <c r="O47" s="49"/>
      <c r="Q47" s="217"/>
    </row>
    <row r="48" spans="1:17" s="44" customFormat="1" x14ac:dyDescent="0.2">
      <c r="A48" s="31"/>
      <c r="B48" s="161"/>
      <c r="C48" s="35" t="s">
        <v>98</v>
      </c>
      <c r="D48" s="70"/>
      <c r="E48" s="71"/>
      <c r="F48" s="72"/>
      <c r="G48" s="39">
        <v>268569000</v>
      </c>
      <c r="H48" s="107">
        <f t="shared" si="6"/>
        <v>0.18045523041072747</v>
      </c>
      <c r="I48" s="101"/>
      <c r="J48" s="48">
        <f t="shared" si="4"/>
        <v>0</v>
      </c>
      <c r="K48" s="101">
        <v>214855200</v>
      </c>
      <c r="L48" s="224">
        <f t="shared" si="2"/>
        <v>80</v>
      </c>
      <c r="M48" s="100">
        <f t="shared" si="0"/>
        <v>53713800</v>
      </c>
      <c r="N48" s="101">
        <f t="shared" si="1"/>
        <v>20</v>
      </c>
      <c r="O48" s="49"/>
    </row>
    <row r="49" spans="1:15" s="44" customFormat="1" x14ac:dyDescent="0.2">
      <c r="A49" s="31"/>
      <c r="B49" s="161">
        <v>4</v>
      </c>
      <c r="C49" s="35" t="s">
        <v>99</v>
      </c>
      <c r="D49" s="153"/>
      <c r="E49" s="71"/>
      <c r="F49" s="72"/>
      <c r="G49" s="39">
        <v>198850000</v>
      </c>
      <c r="H49" s="107">
        <f t="shared" si="6"/>
        <v>0.13361006879860729</v>
      </c>
      <c r="I49" s="101"/>
      <c r="J49" s="48">
        <f t="shared" si="4"/>
        <v>0</v>
      </c>
      <c r="K49" s="101">
        <v>188462900</v>
      </c>
      <c r="L49" s="224">
        <f t="shared" si="2"/>
        <v>94.776414382700523</v>
      </c>
      <c r="M49" s="100">
        <f t="shared" si="0"/>
        <v>10387100</v>
      </c>
      <c r="N49" s="101">
        <f t="shared" si="1"/>
        <v>5.2235856172994719</v>
      </c>
      <c r="O49" s="49"/>
    </row>
    <row r="50" spans="1:15" s="44" customFormat="1" x14ac:dyDescent="0.2">
      <c r="A50" s="31"/>
      <c r="B50" s="161"/>
      <c r="C50" s="35" t="s">
        <v>100</v>
      </c>
      <c r="D50" s="153"/>
      <c r="E50" s="71"/>
      <c r="F50" s="72"/>
      <c r="G50" s="39">
        <v>28941000</v>
      </c>
      <c r="H50" s="107">
        <f t="shared" si="6"/>
        <v>1.9445858692987143E-2</v>
      </c>
      <c r="I50" s="101"/>
      <c r="J50" s="48">
        <f t="shared" si="4"/>
        <v>0</v>
      </c>
      <c r="K50" s="101">
        <v>28941000</v>
      </c>
      <c r="L50" s="224">
        <f t="shared" si="2"/>
        <v>100</v>
      </c>
      <c r="M50" s="100">
        <f t="shared" si="0"/>
        <v>0</v>
      </c>
      <c r="N50" s="101">
        <f t="shared" si="1"/>
        <v>0</v>
      </c>
      <c r="O50" s="49"/>
    </row>
    <row r="51" spans="1:15" s="44" customFormat="1" x14ac:dyDescent="0.2">
      <c r="A51" s="31"/>
      <c r="B51" s="161">
        <v>5</v>
      </c>
      <c r="C51" s="35" t="s">
        <v>101</v>
      </c>
      <c r="D51" s="153"/>
      <c r="E51" s="71"/>
      <c r="F51" s="72"/>
      <c r="G51" s="39">
        <v>198900000</v>
      </c>
      <c r="H51" s="107">
        <f t="shared" si="6"/>
        <v>0.13364366449103843</v>
      </c>
      <c r="I51" s="101"/>
      <c r="J51" s="48">
        <f t="shared" si="4"/>
        <v>0</v>
      </c>
      <c r="K51" s="101">
        <v>184357000</v>
      </c>
      <c r="L51" s="224">
        <f t="shared" si="2"/>
        <v>92.688285570638513</v>
      </c>
      <c r="M51" s="100">
        <f t="shared" si="0"/>
        <v>14543000</v>
      </c>
      <c r="N51" s="101">
        <f t="shared" si="1"/>
        <v>7.311714429361488</v>
      </c>
      <c r="O51" s="49"/>
    </row>
    <row r="52" spans="1:15" s="44" customFormat="1" x14ac:dyDescent="0.2">
      <c r="A52" s="31"/>
      <c r="B52" s="161">
        <v>6</v>
      </c>
      <c r="C52" s="35" t="s">
        <v>102</v>
      </c>
      <c r="D52" s="153"/>
      <c r="E52" s="71"/>
      <c r="F52" s="72"/>
      <c r="G52" s="39">
        <v>199100000</v>
      </c>
      <c r="H52" s="107">
        <f t="shared" si="6"/>
        <v>0.13377804726076295</v>
      </c>
      <c r="I52" s="101"/>
      <c r="J52" s="48">
        <f t="shared" si="4"/>
        <v>0</v>
      </c>
      <c r="K52" s="101">
        <v>188299500</v>
      </c>
      <c r="L52" s="224">
        <f t="shared" si="2"/>
        <v>94.575339025615264</v>
      </c>
      <c r="M52" s="100">
        <f t="shared" si="0"/>
        <v>10800500</v>
      </c>
      <c r="N52" s="101">
        <f t="shared" si="1"/>
        <v>5.4246609743847314</v>
      </c>
      <c r="O52" s="49"/>
    </row>
    <row r="53" spans="1:15" s="44" customFormat="1" ht="27.75" customHeight="1" x14ac:dyDescent="0.2">
      <c r="A53" s="31"/>
      <c r="B53" s="161"/>
      <c r="C53" s="248" t="s">
        <v>103</v>
      </c>
      <c r="D53" s="249"/>
      <c r="E53" s="71"/>
      <c r="F53" s="72"/>
      <c r="G53" s="39">
        <v>39809000</v>
      </c>
      <c r="H53" s="107">
        <f t="shared" si="6"/>
        <v>2.6748218399817742E-2</v>
      </c>
      <c r="I53" s="101"/>
      <c r="J53" s="48">
        <f t="shared" si="4"/>
        <v>0</v>
      </c>
      <c r="K53" s="101">
        <v>39809000</v>
      </c>
      <c r="L53" s="224">
        <f t="shared" si="2"/>
        <v>100</v>
      </c>
      <c r="M53" s="100">
        <f t="shared" si="0"/>
        <v>0</v>
      </c>
      <c r="N53" s="101">
        <f t="shared" si="1"/>
        <v>0</v>
      </c>
      <c r="O53" s="49"/>
    </row>
    <row r="54" spans="1:15" s="44" customFormat="1" ht="20.25" customHeight="1" x14ac:dyDescent="0.2">
      <c r="A54" s="31"/>
      <c r="B54" s="161"/>
      <c r="C54" s="272" t="s">
        <v>104</v>
      </c>
      <c r="D54" s="273"/>
      <c r="E54" s="273"/>
      <c r="F54" s="72"/>
      <c r="G54" s="39">
        <v>300000000</v>
      </c>
      <c r="H54" s="107">
        <f t="shared" si="6"/>
        <v>0.20157415458678493</v>
      </c>
      <c r="I54" s="101"/>
      <c r="J54" s="48">
        <f t="shared" si="4"/>
        <v>0</v>
      </c>
      <c r="K54" s="101">
        <v>277035000</v>
      </c>
      <c r="L54" s="224">
        <f t="shared" si="2"/>
        <v>92.344999999999999</v>
      </c>
      <c r="M54" s="100">
        <f t="shared" si="0"/>
        <v>22965000</v>
      </c>
      <c r="N54" s="101">
        <f t="shared" si="1"/>
        <v>7.6550000000000011</v>
      </c>
      <c r="O54" s="49"/>
    </row>
    <row r="55" spans="1:15" s="44" customFormat="1" ht="11.25" customHeight="1" x14ac:dyDescent="0.2">
      <c r="A55" s="31"/>
      <c r="B55" s="161"/>
      <c r="C55" s="248" t="s">
        <v>105</v>
      </c>
      <c r="D55" s="249"/>
      <c r="E55" s="71"/>
      <c r="F55" s="72"/>
      <c r="G55" s="39">
        <v>100000000</v>
      </c>
      <c r="H55" s="107">
        <f t="shared" si="6"/>
        <v>6.7191384862261658E-2</v>
      </c>
      <c r="I55" s="101"/>
      <c r="J55" s="48">
        <f t="shared" si="4"/>
        <v>0</v>
      </c>
      <c r="K55" s="101">
        <v>98780000</v>
      </c>
      <c r="L55" s="224">
        <f t="shared" si="2"/>
        <v>98.78</v>
      </c>
      <c r="M55" s="100">
        <f t="shared" si="0"/>
        <v>1220000</v>
      </c>
      <c r="N55" s="101">
        <f t="shared" si="1"/>
        <v>1.22</v>
      </c>
      <c r="O55" s="49"/>
    </row>
    <row r="56" spans="1:15" s="44" customFormat="1" ht="11.25" customHeight="1" x14ac:dyDescent="0.2">
      <c r="A56" s="31"/>
      <c r="B56" s="161"/>
      <c r="C56" s="248" t="s">
        <v>372</v>
      </c>
      <c r="D56" s="249"/>
      <c r="E56" s="71"/>
      <c r="F56" s="72"/>
      <c r="G56" s="39">
        <v>198430000</v>
      </c>
      <c r="H56" s="107">
        <f t="shared" si="6"/>
        <v>0.13332786498218577</v>
      </c>
      <c r="I56" s="101"/>
      <c r="J56" s="48">
        <f t="shared" si="4"/>
        <v>0</v>
      </c>
      <c r="K56" s="101">
        <v>156267400</v>
      </c>
      <c r="L56" s="224">
        <f t="shared" si="2"/>
        <v>78.751902434107748</v>
      </c>
      <c r="M56" s="100">
        <f t="shared" si="0"/>
        <v>42162600</v>
      </c>
      <c r="N56" s="101">
        <f t="shared" si="1"/>
        <v>21.248097565892255</v>
      </c>
      <c r="O56" s="49"/>
    </row>
    <row r="57" spans="1:15" s="44" customFormat="1" ht="18.75" customHeight="1" x14ac:dyDescent="0.2">
      <c r="A57" s="31"/>
      <c r="B57" s="161"/>
      <c r="C57" s="248" t="s">
        <v>373</v>
      </c>
      <c r="D57" s="249"/>
      <c r="E57" s="71"/>
      <c r="F57" s="72"/>
      <c r="G57" s="39">
        <v>20000000</v>
      </c>
      <c r="H57" s="107">
        <f t="shared" si="6"/>
        <v>1.3438276972452329E-2</v>
      </c>
      <c r="I57" s="101"/>
      <c r="J57" s="48">
        <f t="shared" si="4"/>
        <v>0</v>
      </c>
      <c r="K57" s="101">
        <v>19880000</v>
      </c>
      <c r="L57" s="224">
        <f t="shared" si="2"/>
        <v>99.4</v>
      </c>
      <c r="M57" s="100">
        <f t="shared" si="0"/>
        <v>120000</v>
      </c>
      <c r="N57" s="101">
        <f t="shared" si="1"/>
        <v>0.6</v>
      </c>
      <c r="O57" s="49"/>
    </row>
    <row r="58" spans="1:15" s="44" customFormat="1" ht="11.25" customHeight="1" x14ac:dyDescent="0.2">
      <c r="A58" s="31"/>
      <c r="B58" s="161"/>
      <c r="C58" s="248" t="s">
        <v>40</v>
      </c>
      <c r="D58" s="249"/>
      <c r="E58" s="71"/>
      <c r="F58" s="72"/>
      <c r="G58" s="39">
        <v>239800000</v>
      </c>
      <c r="H58" s="107">
        <f t="shared" si="6"/>
        <v>0.16112494089970342</v>
      </c>
      <c r="I58" s="101"/>
      <c r="J58" s="48">
        <f t="shared" si="4"/>
        <v>0</v>
      </c>
      <c r="K58" s="101">
        <v>184590200</v>
      </c>
      <c r="L58" s="224">
        <f t="shared" si="2"/>
        <v>76.976730608840711</v>
      </c>
      <c r="M58" s="100">
        <f t="shared" si="0"/>
        <v>55209800</v>
      </c>
      <c r="N58" s="101">
        <f t="shared" si="1"/>
        <v>23.0232693911593</v>
      </c>
      <c r="O58" s="49"/>
    </row>
    <row r="59" spans="1:15" s="44" customFormat="1" ht="11.25" customHeight="1" x14ac:dyDescent="0.2">
      <c r="A59" s="31"/>
      <c r="B59" s="161"/>
      <c r="C59" s="187"/>
      <c r="D59" s="187"/>
      <c r="E59" s="71"/>
      <c r="F59" s="72"/>
      <c r="G59" s="39"/>
      <c r="H59" s="107">
        <f t="shared" si="6"/>
        <v>0</v>
      </c>
      <c r="I59" s="101"/>
      <c r="J59" s="48"/>
      <c r="K59" s="101"/>
      <c r="L59" s="224"/>
      <c r="M59" s="100">
        <f t="shared" si="0"/>
        <v>0</v>
      </c>
      <c r="N59" s="101"/>
      <c r="O59" s="49"/>
    </row>
    <row r="60" spans="1:15" s="58" customFormat="1" ht="11.25" customHeight="1" x14ac:dyDescent="0.2">
      <c r="A60" s="53"/>
      <c r="B60" s="195"/>
      <c r="C60" s="185"/>
      <c r="D60" s="185" t="s">
        <v>386</v>
      </c>
      <c r="E60" s="24"/>
      <c r="F60" s="196"/>
      <c r="G60" s="73">
        <f>SUM(G61:G77)</f>
        <v>1291101515</v>
      </c>
      <c r="H60" s="107">
        <f t="shared" si="6"/>
        <v>0.86750898790614073</v>
      </c>
      <c r="I60" s="73">
        <f>SUM(I61:I77)</f>
        <v>0</v>
      </c>
      <c r="J60" s="73">
        <f>SUM(J61:J77)</f>
        <v>0</v>
      </c>
      <c r="K60" s="73">
        <f>SUM(K61:K77)</f>
        <v>1291101515</v>
      </c>
      <c r="L60" s="224">
        <f t="shared" si="2"/>
        <v>100</v>
      </c>
      <c r="M60" s="167">
        <f t="shared" si="0"/>
        <v>0</v>
      </c>
      <c r="N60" s="101">
        <f t="shared" si="1"/>
        <v>0</v>
      </c>
      <c r="O60" s="146"/>
    </row>
    <row r="61" spans="1:15" s="44" customFormat="1" ht="11.25" customHeight="1" x14ac:dyDescent="0.2">
      <c r="A61" s="31"/>
      <c r="B61" s="161"/>
      <c r="C61" s="187"/>
      <c r="D61" s="187" t="s">
        <v>374</v>
      </c>
      <c r="E61" s="71"/>
      <c r="F61" s="72"/>
      <c r="G61" s="39">
        <v>367415950</v>
      </c>
      <c r="H61" s="107">
        <f t="shared" si="6"/>
        <v>0.24687186500983482</v>
      </c>
      <c r="I61" s="101"/>
      <c r="J61" s="48">
        <f t="shared" si="4"/>
        <v>0</v>
      </c>
      <c r="K61" s="101">
        <v>367415950</v>
      </c>
      <c r="L61" s="224">
        <f t="shared" si="2"/>
        <v>100</v>
      </c>
      <c r="M61" s="100">
        <f t="shared" si="0"/>
        <v>0</v>
      </c>
      <c r="N61" s="101">
        <f t="shared" si="1"/>
        <v>0</v>
      </c>
      <c r="O61" s="49"/>
    </row>
    <row r="62" spans="1:15" s="44" customFormat="1" ht="11.25" customHeight="1" x14ac:dyDescent="0.2">
      <c r="A62" s="31"/>
      <c r="B62" s="161"/>
      <c r="C62" s="187"/>
      <c r="D62" s="187" t="s">
        <v>375</v>
      </c>
      <c r="E62" s="71"/>
      <c r="F62" s="72"/>
      <c r="G62" s="39">
        <v>136815150</v>
      </c>
      <c r="H62" s="107">
        <f t="shared" si="6"/>
        <v>9.192799398638056E-2</v>
      </c>
      <c r="I62" s="101"/>
      <c r="J62" s="48">
        <f t="shared" si="4"/>
        <v>0</v>
      </c>
      <c r="K62" s="101">
        <v>136815150</v>
      </c>
      <c r="L62" s="224">
        <f t="shared" si="2"/>
        <v>100</v>
      </c>
      <c r="M62" s="100">
        <f t="shared" si="0"/>
        <v>0</v>
      </c>
      <c r="N62" s="101">
        <f t="shared" si="1"/>
        <v>0</v>
      </c>
      <c r="O62" s="49"/>
    </row>
    <row r="63" spans="1:15" s="44" customFormat="1" ht="11.25" customHeight="1" x14ac:dyDescent="0.2">
      <c r="A63" s="31"/>
      <c r="B63" s="161"/>
      <c r="C63" s="187"/>
      <c r="D63" s="187" t="s">
        <v>376</v>
      </c>
      <c r="E63" s="71"/>
      <c r="F63" s="72"/>
      <c r="G63" s="39">
        <v>53910300</v>
      </c>
      <c r="H63" s="107">
        <f t="shared" si="6"/>
        <v>3.6223077153399841E-2</v>
      </c>
      <c r="I63" s="101"/>
      <c r="J63" s="48">
        <f t="shared" si="4"/>
        <v>0</v>
      </c>
      <c r="K63" s="101">
        <v>53910300</v>
      </c>
      <c r="L63" s="224">
        <f t="shared" si="2"/>
        <v>100</v>
      </c>
      <c r="M63" s="100">
        <f t="shared" si="0"/>
        <v>0</v>
      </c>
      <c r="N63" s="101">
        <f t="shared" si="1"/>
        <v>0</v>
      </c>
      <c r="O63" s="49"/>
    </row>
    <row r="64" spans="1:15" s="44" customFormat="1" ht="11.25" customHeight="1" x14ac:dyDescent="0.2">
      <c r="A64" s="31"/>
      <c r="B64" s="161"/>
      <c r="C64" s="187"/>
      <c r="D64" s="187" t="s">
        <v>377</v>
      </c>
      <c r="E64" s="71"/>
      <c r="F64" s="72"/>
      <c r="G64" s="39">
        <v>50294200</v>
      </c>
      <c r="H64" s="107">
        <f t="shared" si="6"/>
        <v>3.3793369485395602E-2</v>
      </c>
      <c r="I64" s="101"/>
      <c r="J64" s="48">
        <f t="shared" si="4"/>
        <v>0</v>
      </c>
      <c r="K64" s="101">
        <v>50294200</v>
      </c>
      <c r="L64" s="224">
        <f t="shared" si="2"/>
        <v>100</v>
      </c>
      <c r="M64" s="100">
        <f t="shared" si="0"/>
        <v>0</v>
      </c>
      <c r="N64" s="101">
        <f t="shared" si="1"/>
        <v>0</v>
      </c>
      <c r="O64" s="49"/>
    </row>
    <row r="65" spans="1:15" s="44" customFormat="1" ht="11.25" customHeight="1" x14ac:dyDescent="0.2">
      <c r="A65" s="31"/>
      <c r="B65" s="161"/>
      <c r="C65" s="187"/>
      <c r="D65" s="187" t="s">
        <v>378</v>
      </c>
      <c r="E65" s="71"/>
      <c r="F65" s="72"/>
      <c r="G65" s="39">
        <v>158641550</v>
      </c>
      <c r="H65" s="107">
        <f t="shared" si="6"/>
        <v>0.10659345441195725</v>
      </c>
      <c r="I65" s="101"/>
      <c r="J65" s="48">
        <f t="shared" si="4"/>
        <v>0</v>
      </c>
      <c r="K65" s="101">
        <v>158641550</v>
      </c>
      <c r="L65" s="224">
        <f t="shared" si="2"/>
        <v>100</v>
      </c>
      <c r="M65" s="100">
        <f t="shared" si="0"/>
        <v>0</v>
      </c>
      <c r="N65" s="101">
        <f t="shared" si="1"/>
        <v>0</v>
      </c>
      <c r="O65" s="49"/>
    </row>
    <row r="66" spans="1:15" s="44" customFormat="1" ht="11.25" customHeight="1" x14ac:dyDescent="0.2">
      <c r="A66" s="31"/>
      <c r="B66" s="161"/>
      <c r="C66" s="187"/>
      <c r="D66" s="187" t="s">
        <v>379</v>
      </c>
      <c r="E66" s="71"/>
      <c r="F66" s="72"/>
      <c r="G66" s="39">
        <v>19773150</v>
      </c>
      <c r="H66" s="107">
        <f t="shared" si="6"/>
        <v>1.328585331589229E-2</v>
      </c>
      <c r="I66" s="101"/>
      <c r="J66" s="48">
        <f t="shared" si="4"/>
        <v>0</v>
      </c>
      <c r="K66" s="101">
        <v>19773150</v>
      </c>
      <c r="L66" s="224">
        <f t="shared" si="2"/>
        <v>100</v>
      </c>
      <c r="M66" s="100">
        <f t="shared" si="0"/>
        <v>0</v>
      </c>
      <c r="N66" s="101">
        <f t="shared" si="1"/>
        <v>0</v>
      </c>
      <c r="O66" s="49"/>
    </row>
    <row r="67" spans="1:15" s="44" customFormat="1" ht="11.25" customHeight="1" x14ac:dyDescent="0.2">
      <c r="A67" s="31"/>
      <c r="B67" s="161"/>
      <c r="C67" s="187"/>
      <c r="D67" s="187" t="s">
        <v>380</v>
      </c>
      <c r="E67" s="71"/>
      <c r="F67" s="72"/>
      <c r="G67" s="39">
        <v>125978400</v>
      </c>
      <c r="H67" s="107">
        <f t="shared" si="6"/>
        <v>8.4646631587319429E-2</v>
      </c>
      <c r="I67" s="101"/>
      <c r="J67" s="48">
        <f t="shared" si="4"/>
        <v>0</v>
      </c>
      <c r="K67" s="101">
        <v>125978400</v>
      </c>
      <c r="L67" s="224">
        <f t="shared" si="2"/>
        <v>100</v>
      </c>
      <c r="M67" s="100">
        <f t="shared" si="0"/>
        <v>0</v>
      </c>
      <c r="N67" s="101">
        <f t="shared" si="1"/>
        <v>0</v>
      </c>
      <c r="O67" s="49"/>
    </row>
    <row r="68" spans="1:15" s="44" customFormat="1" ht="11.25" customHeight="1" x14ac:dyDescent="0.2">
      <c r="A68" s="31"/>
      <c r="B68" s="161"/>
      <c r="C68" s="187"/>
      <c r="D68" s="187" t="s">
        <v>381</v>
      </c>
      <c r="E68" s="71"/>
      <c r="F68" s="72"/>
      <c r="G68" s="39">
        <v>42469400</v>
      </c>
      <c r="H68" s="107">
        <f t="shared" si="6"/>
        <v>2.8535778002693347E-2</v>
      </c>
      <c r="I68" s="101"/>
      <c r="J68" s="48">
        <f t="shared" si="4"/>
        <v>0</v>
      </c>
      <c r="K68" s="101">
        <v>42469400</v>
      </c>
      <c r="L68" s="224">
        <f t="shared" si="2"/>
        <v>100</v>
      </c>
      <c r="M68" s="100">
        <f t="shared" si="0"/>
        <v>0</v>
      </c>
      <c r="N68" s="101">
        <f t="shared" si="1"/>
        <v>0</v>
      </c>
      <c r="O68" s="49"/>
    </row>
    <row r="69" spans="1:15" s="44" customFormat="1" ht="11.25" customHeight="1" x14ac:dyDescent="0.2">
      <c r="A69" s="31"/>
      <c r="B69" s="161"/>
      <c r="C69" s="210"/>
      <c r="D69" s="210" t="s">
        <v>530</v>
      </c>
      <c r="E69" s="71"/>
      <c r="F69" s="72"/>
      <c r="G69" s="39">
        <v>9703000</v>
      </c>
      <c r="H69" s="107">
        <f t="shared" si="6"/>
        <v>6.5195800731852474E-3</v>
      </c>
      <c r="I69" s="101"/>
      <c r="J69" s="48">
        <f t="shared" si="4"/>
        <v>0</v>
      </c>
      <c r="K69" s="101">
        <v>9703000</v>
      </c>
      <c r="L69" s="224">
        <f t="shared" si="2"/>
        <v>100</v>
      </c>
      <c r="M69" s="100">
        <f t="shared" si="0"/>
        <v>0</v>
      </c>
      <c r="N69" s="101">
        <f t="shared" si="1"/>
        <v>0</v>
      </c>
      <c r="O69" s="49"/>
    </row>
    <row r="70" spans="1:15" s="44" customFormat="1" ht="11.25" customHeight="1" x14ac:dyDescent="0.2">
      <c r="A70" s="31"/>
      <c r="B70" s="161"/>
      <c r="C70" s="210"/>
      <c r="D70" s="210" t="s">
        <v>531</v>
      </c>
      <c r="E70" s="71"/>
      <c r="F70" s="72"/>
      <c r="G70" s="39">
        <v>9919100</v>
      </c>
      <c r="H70" s="107">
        <f t="shared" si="6"/>
        <v>6.6647806558725953E-3</v>
      </c>
      <c r="I70" s="101"/>
      <c r="J70" s="48">
        <f t="shared" si="4"/>
        <v>0</v>
      </c>
      <c r="K70" s="39">
        <v>9919100</v>
      </c>
      <c r="L70" s="224">
        <f t="shared" si="2"/>
        <v>100</v>
      </c>
      <c r="M70" s="100"/>
      <c r="N70" s="101"/>
      <c r="O70" s="49"/>
    </row>
    <row r="71" spans="1:15" s="44" customFormat="1" ht="11.25" customHeight="1" x14ac:dyDescent="0.2">
      <c r="A71" s="31"/>
      <c r="B71" s="161"/>
      <c r="C71" s="210"/>
      <c r="D71" s="249" t="s">
        <v>532</v>
      </c>
      <c r="E71" s="249"/>
      <c r="F71" s="250"/>
      <c r="G71" s="39">
        <v>9910500</v>
      </c>
      <c r="H71" s="107">
        <f t="shared" si="6"/>
        <v>6.6590021967744412E-3</v>
      </c>
      <c r="I71" s="101"/>
      <c r="J71" s="48">
        <f t="shared" si="4"/>
        <v>0</v>
      </c>
      <c r="K71" s="39">
        <v>9910500</v>
      </c>
      <c r="L71" s="224">
        <f t="shared" si="2"/>
        <v>100</v>
      </c>
      <c r="M71" s="100"/>
      <c r="N71" s="101"/>
      <c r="O71" s="49"/>
    </row>
    <row r="72" spans="1:15" s="44" customFormat="1" ht="11.25" customHeight="1" x14ac:dyDescent="0.2">
      <c r="A72" s="31"/>
      <c r="B72" s="161"/>
      <c r="C72" s="210"/>
      <c r="D72" s="210"/>
      <c r="E72" s="71"/>
      <c r="F72" s="72"/>
      <c r="G72" s="39"/>
      <c r="H72" s="107"/>
      <c r="I72" s="101"/>
      <c r="J72" s="48"/>
      <c r="K72" s="101"/>
      <c r="L72" s="224"/>
      <c r="M72" s="100"/>
      <c r="N72" s="101"/>
      <c r="O72" s="49"/>
    </row>
    <row r="73" spans="1:15" s="44" customFormat="1" ht="11.25" customHeight="1" x14ac:dyDescent="0.2">
      <c r="A73" s="31"/>
      <c r="B73" s="161"/>
      <c r="C73" s="187"/>
      <c r="D73" s="187" t="s">
        <v>382</v>
      </c>
      <c r="E73" s="71"/>
      <c r="F73" s="72"/>
      <c r="G73" s="39"/>
      <c r="H73" s="107">
        <f t="shared" si="6"/>
        <v>0</v>
      </c>
      <c r="I73" s="101"/>
      <c r="J73" s="48">
        <f t="shared" si="4"/>
        <v>0</v>
      </c>
      <c r="K73" s="101"/>
      <c r="L73" s="224"/>
      <c r="M73" s="100">
        <f t="shared" si="0"/>
        <v>0</v>
      </c>
      <c r="N73" s="101"/>
      <c r="O73" s="49"/>
    </row>
    <row r="74" spans="1:15" s="44" customFormat="1" ht="11.25" customHeight="1" x14ac:dyDescent="0.2">
      <c r="A74" s="31"/>
      <c r="B74" s="161"/>
      <c r="C74" s="187"/>
      <c r="D74" s="187" t="s">
        <v>383</v>
      </c>
      <c r="E74" s="71"/>
      <c r="F74" s="72"/>
      <c r="G74" s="39">
        <v>122745815</v>
      </c>
      <c r="H74" s="107">
        <f t="shared" si="6"/>
        <v>8.2474612958969684E-2</v>
      </c>
      <c r="I74" s="101"/>
      <c r="J74" s="48">
        <f t="shared" si="4"/>
        <v>0</v>
      </c>
      <c r="K74" s="101">
        <v>122745815</v>
      </c>
      <c r="L74" s="224">
        <f t="shared" si="2"/>
        <v>100</v>
      </c>
      <c r="M74" s="100">
        <f t="shared" si="0"/>
        <v>0</v>
      </c>
      <c r="N74" s="101">
        <f t="shared" si="1"/>
        <v>0</v>
      </c>
      <c r="O74" s="49"/>
    </row>
    <row r="75" spans="1:15" s="44" customFormat="1" ht="11.25" customHeight="1" x14ac:dyDescent="0.2">
      <c r="A75" s="31"/>
      <c r="B75" s="161"/>
      <c r="C75" s="187"/>
      <c r="D75" s="187"/>
      <c r="E75" s="71"/>
      <c r="F75" s="72"/>
      <c r="G75" s="39"/>
      <c r="H75" s="107">
        <f t="shared" si="6"/>
        <v>0</v>
      </c>
      <c r="I75" s="101"/>
      <c r="J75" s="48">
        <f t="shared" si="4"/>
        <v>0</v>
      </c>
      <c r="K75" s="101"/>
      <c r="L75" s="224"/>
      <c r="M75" s="100">
        <f t="shared" si="0"/>
        <v>0</v>
      </c>
      <c r="N75" s="101"/>
      <c r="O75" s="49"/>
    </row>
    <row r="76" spans="1:15" s="44" customFormat="1" ht="11.25" customHeight="1" x14ac:dyDescent="0.2">
      <c r="A76" s="31"/>
      <c r="B76" s="161"/>
      <c r="C76" s="187"/>
      <c r="D76" s="187" t="s">
        <v>384</v>
      </c>
      <c r="E76" s="71"/>
      <c r="F76" s="72"/>
      <c r="G76" s="39"/>
      <c r="H76" s="107">
        <f t="shared" si="6"/>
        <v>0</v>
      </c>
      <c r="I76" s="101"/>
      <c r="J76" s="48">
        <f t="shared" si="4"/>
        <v>0</v>
      </c>
      <c r="K76" s="101"/>
      <c r="L76" s="224"/>
      <c r="M76" s="100">
        <f t="shared" si="0"/>
        <v>0</v>
      </c>
      <c r="N76" s="101"/>
      <c r="O76" s="49"/>
    </row>
    <row r="77" spans="1:15" s="44" customFormat="1" ht="11.25" customHeight="1" x14ac:dyDescent="0.2">
      <c r="A77" s="31"/>
      <c r="B77" s="161"/>
      <c r="C77" s="187"/>
      <c r="D77" s="187" t="s">
        <v>385</v>
      </c>
      <c r="E77" s="71"/>
      <c r="F77" s="72"/>
      <c r="G77" s="39">
        <v>183525000</v>
      </c>
      <c r="H77" s="107">
        <f t="shared" si="6"/>
        <v>0.1233129890684657</v>
      </c>
      <c r="I77" s="101"/>
      <c r="J77" s="48">
        <f t="shared" si="4"/>
        <v>0</v>
      </c>
      <c r="K77" s="101">
        <v>183525000</v>
      </c>
      <c r="L77" s="224">
        <f t="shared" si="2"/>
        <v>100</v>
      </c>
      <c r="M77" s="100">
        <f t="shared" si="0"/>
        <v>0</v>
      </c>
      <c r="N77" s="101">
        <f t="shared" si="1"/>
        <v>0</v>
      </c>
      <c r="O77" s="49"/>
    </row>
    <row r="78" spans="1:15" s="44" customFormat="1" ht="11.25" customHeight="1" x14ac:dyDescent="0.2">
      <c r="A78" s="31"/>
      <c r="B78" s="161"/>
      <c r="C78" s="149"/>
      <c r="D78" s="149"/>
      <c r="E78" s="71"/>
      <c r="F78" s="72"/>
      <c r="G78" s="39"/>
      <c r="H78" s="107"/>
      <c r="I78" s="101"/>
      <c r="J78" s="48">
        <f t="shared" si="4"/>
        <v>0</v>
      </c>
      <c r="K78" s="101"/>
      <c r="L78" s="224"/>
      <c r="M78" s="100">
        <f t="shared" si="0"/>
        <v>0</v>
      </c>
      <c r="N78" s="101"/>
      <c r="O78" s="49"/>
    </row>
    <row r="79" spans="1:15" s="58" customFormat="1" x14ac:dyDescent="0.2">
      <c r="A79" s="31">
        <v>17</v>
      </c>
      <c r="B79" s="64" t="s">
        <v>108</v>
      </c>
      <c r="C79" s="35" t="s">
        <v>10</v>
      </c>
      <c r="D79" s="70"/>
      <c r="E79" s="71"/>
      <c r="F79" s="72"/>
      <c r="G79" s="39">
        <v>430000000</v>
      </c>
      <c r="H79" s="107">
        <f t="shared" si="6"/>
        <v>0.28892295490772507</v>
      </c>
      <c r="I79" s="101"/>
      <c r="J79" s="48">
        <f t="shared" si="4"/>
        <v>0</v>
      </c>
      <c r="K79" s="101">
        <v>422817800</v>
      </c>
      <c r="L79" s="224">
        <f t="shared" si="2"/>
        <v>98.329720930232554</v>
      </c>
      <c r="M79" s="100">
        <f t="shared" si="0"/>
        <v>7182200</v>
      </c>
      <c r="N79" s="101">
        <f t="shared" si="1"/>
        <v>1.6702790697674421</v>
      </c>
      <c r="O79" s="49"/>
    </row>
    <row r="80" spans="1:15" s="58" customFormat="1" x14ac:dyDescent="0.2">
      <c r="A80" s="31">
        <v>18</v>
      </c>
      <c r="B80" s="64" t="s">
        <v>109</v>
      </c>
      <c r="C80" s="35" t="s">
        <v>11</v>
      </c>
      <c r="D80" s="70"/>
      <c r="E80" s="71"/>
      <c r="F80" s="71"/>
      <c r="G80" s="39">
        <f>SUM(G81:G88)</f>
        <v>2097294450</v>
      </c>
      <c r="H80" s="39">
        <f>SUM(H81:H88)</f>
        <v>1.4092011855943536</v>
      </c>
      <c r="I80" s="39">
        <f>SUM(I81:I88)</f>
        <v>0</v>
      </c>
      <c r="J80" s="48">
        <f t="shared" si="4"/>
        <v>0</v>
      </c>
      <c r="K80" s="39">
        <f>SUM(K81:K90)</f>
        <v>1946684500</v>
      </c>
      <c r="L80" s="224">
        <f t="shared" si="2"/>
        <v>92.818845727646874</v>
      </c>
      <c r="M80" s="100">
        <f t="shared" si="0"/>
        <v>150609950</v>
      </c>
      <c r="N80" s="101">
        <f t="shared" si="1"/>
        <v>7.181154272353127</v>
      </c>
      <c r="O80" s="49"/>
    </row>
    <row r="81" spans="1:26" s="44" customFormat="1" x14ac:dyDescent="0.2">
      <c r="A81" s="31"/>
      <c r="B81" s="64"/>
      <c r="C81" s="135">
        <v>1</v>
      </c>
      <c r="D81" s="150" t="s">
        <v>110</v>
      </c>
      <c r="E81" s="36"/>
      <c r="F81" s="74"/>
      <c r="G81" s="39">
        <v>1610339000</v>
      </c>
      <c r="H81" s="107">
        <f t="shared" si="6"/>
        <v>1.0820090750770957</v>
      </c>
      <c r="I81" s="101"/>
      <c r="J81" s="48">
        <f t="shared" ref="J81:J95" si="7">H81*I81</f>
        <v>0</v>
      </c>
      <c r="K81" s="101">
        <v>1529822050</v>
      </c>
      <c r="L81" s="224">
        <f t="shared" si="2"/>
        <v>95</v>
      </c>
      <c r="M81" s="100">
        <f t="shared" si="0"/>
        <v>80516950</v>
      </c>
      <c r="N81" s="101">
        <f t="shared" si="1"/>
        <v>5</v>
      </c>
      <c r="O81" s="49"/>
      <c r="P81" s="67"/>
      <c r="Q81" s="218"/>
      <c r="R81" s="67"/>
      <c r="S81" s="67"/>
      <c r="T81" s="67"/>
      <c r="U81" s="67"/>
      <c r="V81" s="67"/>
      <c r="W81" s="67"/>
      <c r="X81" s="67"/>
      <c r="Y81" s="67"/>
      <c r="Z81" s="67"/>
    </row>
    <row r="82" spans="1:26" s="44" customFormat="1" ht="25.5" x14ac:dyDescent="0.2">
      <c r="A82" s="31"/>
      <c r="B82" s="64"/>
      <c r="C82" s="135"/>
      <c r="D82" s="150" t="s">
        <v>111</v>
      </c>
      <c r="E82" s="36"/>
      <c r="F82" s="74"/>
      <c r="G82" s="39">
        <v>70000000</v>
      </c>
      <c r="H82" s="107">
        <f t="shared" si="6"/>
        <v>4.7033969403583155E-2</v>
      </c>
      <c r="I82" s="101"/>
      <c r="J82" s="48">
        <f t="shared" si="7"/>
        <v>0</v>
      </c>
      <c r="K82" s="101">
        <v>69025000</v>
      </c>
      <c r="L82" s="224">
        <f t="shared" si="2"/>
        <v>98.607142857142861</v>
      </c>
      <c r="M82" s="100">
        <f t="shared" si="0"/>
        <v>975000</v>
      </c>
      <c r="N82" s="101">
        <f t="shared" si="1"/>
        <v>1.3928571428571428</v>
      </c>
      <c r="O82" s="49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spans="1:26" s="44" customFormat="1" x14ac:dyDescent="0.2">
      <c r="A83" s="31"/>
      <c r="B83" s="64"/>
      <c r="C83" s="135">
        <v>2</v>
      </c>
      <c r="D83" s="150" t="s">
        <v>112</v>
      </c>
      <c r="E83" s="36"/>
      <c r="F83" s="74"/>
      <c r="G83" s="39">
        <v>199350000</v>
      </c>
      <c r="H83" s="107">
        <f t="shared" si="6"/>
        <v>0.13394602572291861</v>
      </c>
      <c r="I83" s="101"/>
      <c r="J83" s="48">
        <f t="shared" si="7"/>
        <v>0</v>
      </c>
      <c r="K83" s="101">
        <v>189382500</v>
      </c>
      <c r="L83" s="224">
        <f t="shared" si="2"/>
        <v>95</v>
      </c>
      <c r="M83" s="100">
        <f t="shared" si="0"/>
        <v>9967500</v>
      </c>
      <c r="N83" s="101">
        <f t="shared" si="1"/>
        <v>5</v>
      </c>
      <c r="O83" s="49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spans="1:26" s="44" customFormat="1" ht="25.5" x14ac:dyDescent="0.2">
      <c r="A84" s="31"/>
      <c r="B84" s="64"/>
      <c r="C84" s="135"/>
      <c r="D84" s="150" t="s">
        <v>113</v>
      </c>
      <c r="E84" s="36"/>
      <c r="F84" s="74"/>
      <c r="G84" s="39">
        <v>29040000</v>
      </c>
      <c r="H84" s="107">
        <f t="shared" si="6"/>
        <v>1.9512378164000782E-2</v>
      </c>
      <c r="I84" s="101"/>
      <c r="J84" s="48">
        <f t="shared" si="7"/>
        <v>0</v>
      </c>
      <c r="K84" s="101">
        <v>29040000</v>
      </c>
      <c r="L84" s="224">
        <f t="shared" si="2"/>
        <v>100</v>
      </c>
      <c r="M84" s="100">
        <f t="shared" si="0"/>
        <v>0</v>
      </c>
      <c r="N84" s="101">
        <f t="shared" si="1"/>
        <v>0</v>
      </c>
      <c r="O84" s="49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spans="1:26" s="44" customFormat="1" x14ac:dyDescent="0.2">
      <c r="A85" s="31"/>
      <c r="B85" s="96"/>
      <c r="C85" s="246" t="s">
        <v>40</v>
      </c>
      <c r="D85" s="247"/>
      <c r="E85" s="36"/>
      <c r="F85" s="74"/>
      <c r="G85" s="39">
        <v>120240000</v>
      </c>
      <c r="H85" s="107">
        <f t="shared" si="6"/>
        <v>8.0790921158383405E-2</v>
      </c>
      <c r="I85" s="101"/>
      <c r="J85" s="48">
        <f t="shared" si="7"/>
        <v>0</v>
      </c>
      <c r="K85" s="101">
        <v>51122000</v>
      </c>
      <c r="L85" s="224">
        <f t="shared" si="2"/>
        <v>42.516633399866933</v>
      </c>
      <c r="M85" s="100">
        <f t="shared" si="0"/>
        <v>69118000</v>
      </c>
      <c r="N85" s="101">
        <f t="shared" si="1"/>
        <v>57.483366600133067</v>
      </c>
      <c r="O85" s="49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spans="1:26" s="44" customFormat="1" x14ac:dyDescent="0.2">
      <c r="A86" s="31"/>
      <c r="B86" s="96"/>
      <c r="C86" s="186"/>
      <c r="D86" s="186"/>
      <c r="E86" s="188"/>
      <c r="F86" s="74"/>
      <c r="G86" s="39"/>
      <c r="H86" s="107">
        <f t="shared" si="6"/>
        <v>0</v>
      </c>
      <c r="I86" s="101"/>
      <c r="J86" s="48">
        <f t="shared" si="7"/>
        <v>0</v>
      </c>
      <c r="K86" s="101"/>
      <c r="L86" s="224"/>
      <c r="M86" s="100">
        <f t="shared" si="0"/>
        <v>0</v>
      </c>
      <c r="N86" s="101"/>
      <c r="O86" s="49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spans="1:26" s="58" customFormat="1" x14ac:dyDescent="0.2">
      <c r="A87" s="53"/>
      <c r="B87" s="95"/>
      <c r="C87" s="192"/>
      <c r="D87" s="192" t="s">
        <v>370</v>
      </c>
      <c r="E87" s="193"/>
      <c r="F87" s="194"/>
      <c r="G87" s="73"/>
      <c r="H87" s="107">
        <f t="shared" si="6"/>
        <v>0</v>
      </c>
      <c r="I87" s="105"/>
      <c r="J87" s="48">
        <f t="shared" si="7"/>
        <v>0</v>
      </c>
      <c r="K87" s="105"/>
      <c r="L87" s="224"/>
      <c r="M87" s="100">
        <f t="shared" si="0"/>
        <v>0</v>
      </c>
      <c r="N87" s="105"/>
      <c r="O87" s="146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</row>
    <row r="88" spans="1:26" s="44" customFormat="1" x14ac:dyDescent="0.2">
      <c r="A88" s="31"/>
      <c r="B88" s="96"/>
      <c r="C88" s="186"/>
      <c r="D88" s="186" t="s">
        <v>371</v>
      </c>
      <c r="E88" s="188"/>
      <c r="F88" s="74"/>
      <c r="G88" s="39">
        <v>68325450</v>
      </c>
      <c r="H88" s="107">
        <f t="shared" si="6"/>
        <v>4.5908816068372153E-2</v>
      </c>
      <c r="I88" s="101"/>
      <c r="J88" s="48">
        <f t="shared" si="7"/>
        <v>0</v>
      </c>
      <c r="K88" s="101">
        <v>68325450</v>
      </c>
      <c r="L88" s="224">
        <f t="shared" si="2"/>
        <v>100</v>
      </c>
      <c r="M88" s="100">
        <f t="shared" si="0"/>
        <v>0</v>
      </c>
      <c r="N88" s="101"/>
      <c r="O88" s="49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spans="1:26" s="44" customFormat="1" x14ac:dyDescent="0.2">
      <c r="A89" s="31"/>
      <c r="B89" s="96"/>
      <c r="C89" s="211"/>
      <c r="D89" s="211" t="s">
        <v>534</v>
      </c>
      <c r="E89" s="212"/>
      <c r="F89" s="74"/>
      <c r="G89" s="39"/>
      <c r="H89" s="107"/>
      <c r="I89" s="101"/>
      <c r="J89" s="48">
        <f t="shared" si="7"/>
        <v>0</v>
      </c>
      <c r="K89" s="101"/>
      <c r="L89" s="224"/>
      <c r="M89" s="100"/>
      <c r="N89" s="101"/>
      <c r="O89" s="49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spans="1:26" s="44" customFormat="1" x14ac:dyDescent="0.2">
      <c r="A90" s="31"/>
      <c r="B90" s="96"/>
      <c r="C90" s="211"/>
      <c r="D90" s="211" t="s">
        <v>533</v>
      </c>
      <c r="E90" s="212"/>
      <c r="F90" s="74"/>
      <c r="G90" s="39">
        <v>9967500</v>
      </c>
      <c r="H90" s="107"/>
      <c r="I90" s="101"/>
      <c r="J90" s="48">
        <f t="shared" si="7"/>
        <v>0</v>
      </c>
      <c r="K90" s="39">
        <v>9967500</v>
      </c>
      <c r="L90" s="224"/>
      <c r="M90" s="100"/>
      <c r="N90" s="101"/>
      <c r="O90" s="49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spans="1:26" s="44" customFormat="1" x14ac:dyDescent="0.2">
      <c r="A91" s="31"/>
      <c r="B91" s="96"/>
      <c r="C91" s="211"/>
      <c r="D91" s="211"/>
      <c r="E91" s="212"/>
      <c r="F91" s="74"/>
      <c r="G91" s="39"/>
      <c r="H91" s="107"/>
      <c r="I91" s="101"/>
      <c r="J91" s="48">
        <f t="shared" si="7"/>
        <v>0</v>
      </c>
      <c r="K91" s="101"/>
      <c r="L91" s="224"/>
      <c r="M91" s="100"/>
      <c r="N91" s="101"/>
      <c r="O91" s="49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spans="1:26" s="44" customFormat="1" x14ac:dyDescent="0.2">
      <c r="A92" s="31"/>
      <c r="B92" s="96"/>
      <c r="C92" s="211"/>
      <c r="D92" s="211"/>
      <c r="E92" s="212"/>
      <c r="F92" s="74"/>
      <c r="G92" s="39"/>
      <c r="H92" s="107"/>
      <c r="I92" s="101"/>
      <c r="J92" s="48">
        <f t="shared" si="7"/>
        <v>0</v>
      </c>
      <c r="K92" s="101"/>
      <c r="L92" s="224"/>
      <c r="M92" s="100"/>
      <c r="N92" s="101"/>
      <c r="O92" s="49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spans="1:26" s="44" customFormat="1" x14ac:dyDescent="0.2">
      <c r="A93" s="31"/>
      <c r="B93" s="96"/>
      <c r="C93" s="152"/>
      <c r="D93" s="152"/>
      <c r="E93" s="150"/>
      <c r="F93" s="74"/>
      <c r="G93" s="39"/>
      <c r="H93" s="107">
        <f t="shared" si="6"/>
        <v>0</v>
      </c>
      <c r="I93" s="101"/>
      <c r="J93" s="48">
        <f t="shared" si="7"/>
        <v>0</v>
      </c>
      <c r="K93" s="101"/>
      <c r="L93" s="224"/>
      <c r="M93" s="100">
        <f t="shared" si="0"/>
        <v>0</v>
      </c>
      <c r="N93" s="101"/>
      <c r="O93" s="49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spans="1:26" s="44" customFormat="1" x14ac:dyDescent="0.2">
      <c r="A94" s="31">
        <v>19</v>
      </c>
      <c r="B94" s="64" t="s">
        <v>114</v>
      </c>
      <c r="C94" s="170" t="s">
        <v>90</v>
      </c>
      <c r="D94" s="152"/>
      <c r="E94" s="150"/>
      <c r="F94" s="74"/>
      <c r="G94" s="39">
        <f>SUM(G95:G189)</f>
        <v>18817311502.049999</v>
      </c>
      <c r="H94" s="39">
        <f>SUM(H95:H189)</f>
        <v>12.64361219207305</v>
      </c>
      <c r="I94" s="39">
        <f>SUM(I95:I189)</f>
        <v>0</v>
      </c>
      <c r="J94" s="48">
        <f t="shared" si="7"/>
        <v>0</v>
      </c>
      <c r="K94" s="49">
        <v>17844522934</v>
      </c>
      <c r="L94" s="224">
        <f t="shared" si="2"/>
        <v>94.830353061094712</v>
      </c>
      <c r="M94" s="39">
        <f>SUM(M95:M189)</f>
        <v>1003965699.05</v>
      </c>
      <c r="N94" s="101">
        <f t="shared" si="1"/>
        <v>5.3353301768992116</v>
      </c>
      <c r="O94" s="49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spans="1:26" s="44" customFormat="1" x14ac:dyDescent="0.2">
      <c r="A95" s="31"/>
      <c r="B95" s="64"/>
      <c r="C95" s="152"/>
      <c r="D95" s="152" t="s">
        <v>194</v>
      </c>
      <c r="E95" s="150"/>
      <c r="F95" s="74"/>
      <c r="G95" s="39">
        <v>200000000</v>
      </c>
      <c r="H95" s="107">
        <f t="shared" si="6"/>
        <v>0.13438276972452332</v>
      </c>
      <c r="I95" s="101"/>
      <c r="J95" s="48">
        <f t="shared" si="7"/>
        <v>0</v>
      </c>
      <c r="K95" s="101">
        <v>199100000</v>
      </c>
      <c r="L95" s="224">
        <f t="shared" si="2"/>
        <v>99.550000000000011</v>
      </c>
      <c r="M95" s="100">
        <f t="shared" si="0"/>
        <v>900000</v>
      </c>
      <c r="N95" s="101">
        <f t="shared" si="1"/>
        <v>0.44999999999999996</v>
      </c>
      <c r="O95" s="49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spans="1:26" s="44" customFormat="1" x14ac:dyDescent="0.2">
      <c r="A96" s="31"/>
      <c r="B96" s="64"/>
      <c r="C96" s="152">
        <v>1</v>
      </c>
      <c r="D96" s="211" t="s">
        <v>115</v>
      </c>
      <c r="E96" s="150"/>
      <c r="F96" s="74"/>
      <c r="G96" s="39">
        <v>0</v>
      </c>
      <c r="H96" s="107">
        <f t="shared" si="6"/>
        <v>0</v>
      </c>
      <c r="I96" s="101"/>
      <c r="J96" s="101"/>
      <c r="K96" s="101"/>
      <c r="L96" s="224"/>
      <c r="M96" s="100">
        <f t="shared" si="0"/>
        <v>0</v>
      </c>
      <c r="N96" s="101"/>
      <c r="O96" s="49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spans="1:26" s="44" customFormat="1" ht="25.5" x14ac:dyDescent="0.2">
      <c r="A97" s="31"/>
      <c r="B97" s="64"/>
      <c r="C97" s="152"/>
      <c r="D97" s="150" t="s">
        <v>116</v>
      </c>
      <c r="E97" s="150"/>
      <c r="F97" s="74"/>
      <c r="G97" s="39">
        <v>0</v>
      </c>
      <c r="H97" s="107">
        <f t="shared" si="6"/>
        <v>0</v>
      </c>
      <c r="I97" s="101"/>
      <c r="J97" s="101"/>
      <c r="K97" s="101"/>
      <c r="L97" s="224"/>
      <c r="M97" s="100">
        <f t="shared" si="0"/>
        <v>0</v>
      </c>
      <c r="N97" s="101"/>
      <c r="O97" s="49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spans="1:26" s="44" customFormat="1" x14ac:dyDescent="0.2">
      <c r="A98" s="31"/>
      <c r="B98" s="64"/>
      <c r="C98" s="152">
        <v>2</v>
      </c>
      <c r="D98" s="152" t="s">
        <v>117</v>
      </c>
      <c r="E98" s="150"/>
      <c r="F98" s="74"/>
      <c r="G98" s="39">
        <v>664200000</v>
      </c>
      <c r="H98" s="107">
        <f t="shared" si="6"/>
        <v>0.44628517825514191</v>
      </c>
      <c r="I98" s="101"/>
      <c r="J98" s="101"/>
      <c r="K98" s="101">
        <v>614944500</v>
      </c>
      <c r="L98" s="224">
        <f t="shared" si="2"/>
        <v>92.584236675700097</v>
      </c>
      <c r="M98" s="100">
        <f t="shared" si="0"/>
        <v>49255500</v>
      </c>
      <c r="N98" s="101">
        <f t="shared" si="1"/>
        <v>7.4157633242999097</v>
      </c>
      <c r="O98" s="49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spans="1:26" s="44" customFormat="1" ht="25.5" x14ac:dyDescent="0.2">
      <c r="A99" s="31"/>
      <c r="B99" s="64"/>
      <c r="C99" s="152"/>
      <c r="D99" s="150" t="s">
        <v>118</v>
      </c>
      <c r="E99" s="150"/>
      <c r="F99" s="74"/>
      <c r="G99" s="39">
        <v>50000000</v>
      </c>
      <c r="H99" s="107">
        <f t="shared" si="6"/>
        <v>3.3595692431130829E-2</v>
      </c>
      <c r="I99" s="101"/>
      <c r="J99" s="101"/>
      <c r="K99" s="101">
        <v>49420000</v>
      </c>
      <c r="L99" s="224">
        <f t="shared" si="2"/>
        <v>98.839999999999989</v>
      </c>
      <c r="M99" s="100">
        <f t="shared" si="0"/>
        <v>580000</v>
      </c>
      <c r="N99" s="101">
        <f t="shared" si="1"/>
        <v>1.1599999999999999</v>
      </c>
      <c r="O99" s="49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spans="1:26" s="44" customFormat="1" x14ac:dyDescent="0.2">
      <c r="A100" s="31"/>
      <c r="B100" s="64"/>
      <c r="C100" s="152">
        <v>3</v>
      </c>
      <c r="D100" s="152" t="s">
        <v>119</v>
      </c>
      <c r="E100" s="150"/>
      <c r="F100" s="74"/>
      <c r="G100" s="39">
        <v>642680000</v>
      </c>
      <c r="H100" s="107">
        <f t="shared" si="6"/>
        <v>0.43182559223278311</v>
      </c>
      <c r="I100" s="101"/>
      <c r="J100" s="101"/>
      <c r="K100" s="101">
        <v>591923100</v>
      </c>
      <c r="L100" s="224">
        <f t="shared" si="2"/>
        <v>92.102305968755843</v>
      </c>
      <c r="M100" s="100">
        <f t="shared" si="0"/>
        <v>50756900</v>
      </c>
      <c r="N100" s="101">
        <f t="shared" si="1"/>
        <v>7.897694031244165</v>
      </c>
      <c r="O100" s="49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spans="1:26" s="44" customFormat="1" x14ac:dyDescent="0.2">
      <c r="A101" s="31"/>
      <c r="B101" s="64"/>
      <c r="C101" s="152"/>
      <c r="D101" s="152" t="s">
        <v>120</v>
      </c>
      <c r="E101" s="150"/>
      <c r="F101" s="74"/>
      <c r="G101" s="39">
        <v>50000000</v>
      </c>
      <c r="H101" s="107">
        <f t="shared" si="6"/>
        <v>3.3595692431130829E-2</v>
      </c>
      <c r="I101" s="101"/>
      <c r="J101" s="101"/>
      <c r="K101" s="101">
        <v>49550000</v>
      </c>
      <c r="L101" s="224">
        <f t="shared" si="2"/>
        <v>99.1</v>
      </c>
      <c r="M101" s="100">
        <f t="shared" si="0"/>
        <v>450000</v>
      </c>
      <c r="N101" s="101">
        <f t="shared" si="1"/>
        <v>0.89999999999999991</v>
      </c>
      <c r="O101" s="49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spans="1:26" s="44" customFormat="1" x14ac:dyDescent="0.2">
      <c r="A102" s="31"/>
      <c r="B102" s="64"/>
      <c r="C102" s="152">
        <v>4</v>
      </c>
      <c r="D102" s="152" t="s">
        <v>121</v>
      </c>
      <c r="E102" s="150"/>
      <c r="F102" s="74"/>
      <c r="G102" s="39">
        <v>872680000</v>
      </c>
      <c r="H102" s="107">
        <f t="shared" si="6"/>
        <v>0.58636577741598495</v>
      </c>
      <c r="I102" s="101"/>
      <c r="J102" s="101"/>
      <c r="K102" s="101">
        <v>818900000</v>
      </c>
      <c r="L102" s="224">
        <f t="shared" si="2"/>
        <v>93.837374524453409</v>
      </c>
      <c r="M102" s="100">
        <f t="shared" si="0"/>
        <v>53780000</v>
      </c>
      <c r="N102" s="101">
        <f t="shared" si="1"/>
        <v>6.1626254755465926</v>
      </c>
      <c r="O102" s="49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spans="1:26" s="44" customFormat="1" ht="25.5" x14ac:dyDescent="0.2">
      <c r="A103" s="31"/>
      <c r="B103" s="64"/>
      <c r="C103" s="152"/>
      <c r="D103" s="150" t="s">
        <v>122</v>
      </c>
      <c r="E103" s="150"/>
      <c r="F103" s="74"/>
      <c r="G103" s="39">
        <v>50000000</v>
      </c>
      <c r="H103" s="107">
        <f t="shared" si="6"/>
        <v>3.3595692431130829E-2</v>
      </c>
      <c r="I103" s="101"/>
      <c r="J103" s="101"/>
      <c r="K103" s="101">
        <v>49600000</v>
      </c>
      <c r="L103" s="224">
        <f t="shared" si="2"/>
        <v>99.2</v>
      </c>
      <c r="M103" s="100">
        <f t="shared" si="0"/>
        <v>400000</v>
      </c>
      <c r="N103" s="101">
        <f t="shared" si="1"/>
        <v>0.8</v>
      </c>
      <c r="O103" s="49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spans="1:26" s="44" customFormat="1" x14ac:dyDescent="0.2">
      <c r="A104" s="31"/>
      <c r="B104" s="64"/>
      <c r="C104" s="152">
        <v>5</v>
      </c>
      <c r="D104" s="152" t="s">
        <v>123</v>
      </c>
      <c r="E104" s="150"/>
      <c r="F104" s="74"/>
      <c r="G104" s="39">
        <v>939000000</v>
      </c>
      <c r="H104" s="107">
        <f t="shared" si="6"/>
        <v>0.63092710385663686</v>
      </c>
      <c r="I104" s="101"/>
      <c r="J104" s="101"/>
      <c r="K104" s="101">
        <v>883753600</v>
      </c>
      <c r="L104" s="224">
        <f t="shared" si="2"/>
        <v>94.116464323748673</v>
      </c>
      <c r="M104" s="100">
        <f t="shared" si="0"/>
        <v>55246400</v>
      </c>
      <c r="N104" s="101">
        <f t="shared" si="1"/>
        <v>5.8835356762513316</v>
      </c>
      <c r="O104" s="49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spans="1:26" s="44" customFormat="1" x14ac:dyDescent="0.2">
      <c r="A105" s="31"/>
      <c r="B105" s="64"/>
      <c r="C105" s="152"/>
      <c r="D105" s="152" t="s">
        <v>124</v>
      </c>
      <c r="E105" s="150"/>
      <c r="F105" s="74"/>
      <c r="G105" s="39">
        <v>50000000</v>
      </c>
      <c r="H105" s="107">
        <f t="shared" si="6"/>
        <v>3.3595692431130829E-2</v>
      </c>
      <c r="I105" s="101"/>
      <c r="J105" s="101"/>
      <c r="K105" s="101">
        <v>49700000</v>
      </c>
      <c r="L105" s="224">
        <f t="shared" si="2"/>
        <v>99.4</v>
      </c>
      <c r="M105" s="100">
        <f t="shared" si="0"/>
        <v>300000</v>
      </c>
      <c r="N105" s="101">
        <f t="shared" si="1"/>
        <v>0.6</v>
      </c>
      <c r="O105" s="49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spans="1:26" s="44" customFormat="1" x14ac:dyDescent="0.2">
      <c r="A106" s="31"/>
      <c r="B106" s="64"/>
      <c r="C106" s="152">
        <v>6</v>
      </c>
      <c r="D106" s="152" t="s">
        <v>125</v>
      </c>
      <c r="E106" s="150"/>
      <c r="F106" s="74"/>
      <c r="G106" s="39">
        <v>734000000</v>
      </c>
      <c r="H106" s="107">
        <f t="shared" si="6"/>
        <v>0.49318476488900048</v>
      </c>
      <c r="I106" s="101"/>
      <c r="J106" s="101"/>
      <c r="K106" s="101">
        <v>662159500</v>
      </c>
      <c r="L106" s="224">
        <f t="shared" si="2"/>
        <v>90.2124659400545</v>
      </c>
      <c r="M106" s="100">
        <f t="shared" si="0"/>
        <v>71840500</v>
      </c>
      <c r="N106" s="101">
        <f t="shared" si="1"/>
        <v>9.7875340599455054</v>
      </c>
      <c r="O106" s="49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spans="1:26" s="44" customFormat="1" x14ac:dyDescent="0.2">
      <c r="A107" s="31"/>
      <c r="B107" s="64"/>
      <c r="C107" s="152"/>
      <c r="D107" s="152" t="s">
        <v>126</v>
      </c>
      <c r="E107" s="150"/>
      <c r="F107" s="74"/>
      <c r="G107" s="39">
        <v>50000000</v>
      </c>
      <c r="H107" s="107">
        <f t="shared" si="6"/>
        <v>3.3595692431130829E-2</v>
      </c>
      <c r="I107" s="101"/>
      <c r="J107" s="101"/>
      <c r="K107" s="101">
        <v>49585000</v>
      </c>
      <c r="L107" s="224">
        <f t="shared" si="2"/>
        <v>99.17</v>
      </c>
      <c r="M107" s="100">
        <f t="shared" si="0"/>
        <v>415000</v>
      </c>
      <c r="N107" s="101">
        <f t="shared" si="1"/>
        <v>0.83</v>
      </c>
      <c r="O107" s="49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spans="1:26" s="44" customFormat="1" x14ac:dyDescent="0.2">
      <c r="A108" s="31"/>
      <c r="B108" s="64"/>
      <c r="C108" s="152">
        <v>7</v>
      </c>
      <c r="D108" s="152" t="s">
        <v>127</v>
      </c>
      <c r="E108" s="150"/>
      <c r="F108" s="74"/>
      <c r="G108" s="39">
        <v>766800000</v>
      </c>
      <c r="H108" s="107">
        <f t="shared" si="6"/>
        <v>0.51522353912382235</v>
      </c>
      <c r="I108" s="101"/>
      <c r="J108" s="101"/>
      <c r="K108" s="101">
        <v>722184300</v>
      </c>
      <c r="L108" s="224">
        <f t="shared" si="2"/>
        <v>94.18157276995305</v>
      </c>
      <c r="M108" s="100">
        <f t="shared" si="0"/>
        <v>44615700</v>
      </c>
      <c r="N108" s="101">
        <f t="shared" si="1"/>
        <v>5.8184272300469484</v>
      </c>
      <c r="O108" s="49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spans="1:26" s="44" customFormat="1" x14ac:dyDescent="0.2">
      <c r="A109" s="31"/>
      <c r="B109" s="64"/>
      <c r="C109" s="152"/>
      <c r="D109" s="152" t="s">
        <v>128</v>
      </c>
      <c r="E109" s="150"/>
      <c r="F109" s="74"/>
      <c r="G109" s="39">
        <v>50000000</v>
      </c>
      <c r="H109" s="107">
        <f t="shared" si="6"/>
        <v>3.3595692431130829E-2</v>
      </c>
      <c r="I109" s="101"/>
      <c r="J109" s="101"/>
      <c r="K109" s="101">
        <v>49750000</v>
      </c>
      <c r="L109" s="224">
        <f t="shared" si="2"/>
        <v>99.5</v>
      </c>
      <c r="M109" s="100">
        <f t="shared" si="0"/>
        <v>250000</v>
      </c>
      <c r="N109" s="101">
        <f t="shared" si="1"/>
        <v>0.5</v>
      </c>
      <c r="O109" s="49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spans="1:26" s="44" customFormat="1" x14ac:dyDescent="0.2">
      <c r="A110" s="31"/>
      <c r="B110" s="64"/>
      <c r="C110" s="152">
        <v>8</v>
      </c>
      <c r="D110" s="152" t="s">
        <v>129</v>
      </c>
      <c r="E110" s="150"/>
      <c r="F110" s="74"/>
      <c r="G110" s="39">
        <v>734300000</v>
      </c>
      <c r="H110" s="107">
        <f t="shared" si="6"/>
        <v>0.49338633904358731</v>
      </c>
      <c r="I110" s="101"/>
      <c r="J110" s="101"/>
      <c r="K110" s="101">
        <v>683266600</v>
      </c>
      <c r="L110" s="224">
        <f t="shared" si="2"/>
        <v>93.050061282854429</v>
      </c>
      <c r="M110" s="100">
        <f t="shared" si="0"/>
        <v>51033400</v>
      </c>
      <c r="N110" s="101">
        <f t="shared" si="1"/>
        <v>6.9499387171455806</v>
      </c>
      <c r="O110" s="49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spans="1:26" s="44" customFormat="1" x14ac:dyDescent="0.2">
      <c r="A111" s="31"/>
      <c r="B111" s="64"/>
      <c r="C111" s="152"/>
      <c r="D111" s="152" t="s">
        <v>130</v>
      </c>
      <c r="E111" s="150"/>
      <c r="F111" s="74"/>
      <c r="G111" s="39">
        <v>50000000</v>
      </c>
      <c r="H111" s="107">
        <f t="shared" si="6"/>
        <v>3.3595692431130829E-2</v>
      </c>
      <c r="I111" s="101"/>
      <c r="J111" s="101"/>
      <c r="K111" s="101">
        <v>49620000</v>
      </c>
      <c r="L111" s="224">
        <f t="shared" si="2"/>
        <v>99.24</v>
      </c>
      <c r="M111" s="100">
        <f t="shared" si="0"/>
        <v>380000</v>
      </c>
      <c r="N111" s="101">
        <f t="shared" si="1"/>
        <v>0.76</v>
      </c>
      <c r="O111" s="49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spans="1:26" s="44" customFormat="1" x14ac:dyDescent="0.2">
      <c r="A112" s="31"/>
      <c r="B112" s="64"/>
      <c r="C112" s="152">
        <v>9</v>
      </c>
      <c r="D112" s="152" t="s">
        <v>131</v>
      </c>
      <c r="E112" s="150"/>
      <c r="F112" s="74"/>
      <c r="G112" s="39">
        <v>200000000</v>
      </c>
      <c r="H112" s="107">
        <f t="shared" si="6"/>
        <v>0.13438276972452332</v>
      </c>
      <c r="I112" s="101"/>
      <c r="J112" s="101"/>
      <c r="K112" s="101">
        <v>186055600</v>
      </c>
      <c r="L112" s="224">
        <f t="shared" si="2"/>
        <v>93.027799999999999</v>
      </c>
      <c r="M112" s="100">
        <f t="shared" si="0"/>
        <v>13944400</v>
      </c>
      <c r="N112" s="101">
        <f t="shared" si="1"/>
        <v>6.9722000000000008</v>
      </c>
      <c r="O112" s="49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spans="1:26" s="44" customFormat="1" x14ac:dyDescent="0.2">
      <c r="A113" s="31"/>
      <c r="B113" s="64"/>
      <c r="C113" s="152">
        <v>10</v>
      </c>
      <c r="D113" s="152" t="s">
        <v>132</v>
      </c>
      <c r="E113" s="150"/>
      <c r="F113" s="74"/>
      <c r="G113" s="39">
        <v>200000000</v>
      </c>
      <c r="H113" s="107">
        <f t="shared" si="6"/>
        <v>0.13438276972452332</v>
      </c>
      <c r="I113" s="101"/>
      <c r="J113" s="101"/>
      <c r="K113" s="101">
        <v>184665700</v>
      </c>
      <c r="L113" s="224">
        <f t="shared" si="2"/>
        <v>92.332849999999993</v>
      </c>
      <c r="M113" s="100">
        <f t="shared" si="0"/>
        <v>15334300</v>
      </c>
      <c r="N113" s="101">
        <f t="shared" si="1"/>
        <v>7.6671500000000004</v>
      </c>
      <c r="O113" s="49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spans="1:26" s="44" customFormat="1" ht="28.5" customHeight="1" x14ac:dyDescent="0.2">
      <c r="A114" s="31"/>
      <c r="B114" s="64"/>
      <c r="C114" s="152"/>
      <c r="D114" s="150" t="s">
        <v>136</v>
      </c>
      <c r="E114" s="150"/>
      <c r="F114" s="74"/>
      <c r="G114" s="39">
        <v>50000000</v>
      </c>
      <c r="H114" s="107">
        <f t="shared" si="6"/>
        <v>3.3595692431130829E-2</v>
      </c>
      <c r="I114" s="101"/>
      <c r="J114" s="101"/>
      <c r="K114" s="101">
        <v>49340000</v>
      </c>
      <c r="L114" s="224">
        <f t="shared" si="2"/>
        <v>98.68</v>
      </c>
      <c r="M114" s="100">
        <f t="shared" si="0"/>
        <v>660000</v>
      </c>
      <c r="N114" s="101">
        <f t="shared" si="1"/>
        <v>1.32</v>
      </c>
      <c r="O114" s="49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spans="1:26" s="44" customFormat="1" x14ac:dyDescent="0.2">
      <c r="A115" s="31"/>
      <c r="B115" s="64"/>
      <c r="C115" s="152">
        <v>11</v>
      </c>
      <c r="D115" s="152" t="s">
        <v>133</v>
      </c>
      <c r="E115" s="150"/>
      <c r="F115" s="74"/>
      <c r="G115" s="39">
        <v>200000000</v>
      </c>
      <c r="H115" s="107">
        <f t="shared" si="6"/>
        <v>0.13438276972452332</v>
      </c>
      <c r="I115" s="101"/>
      <c r="J115" s="101"/>
      <c r="K115" s="101">
        <v>186631300</v>
      </c>
      <c r="L115" s="224">
        <f t="shared" si="2"/>
        <v>93.315650000000005</v>
      </c>
      <c r="M115" s="100">
        <f t="shared" si="0"/>
        <v>13368700</v>
      </c>
      <c r="N115" s="101">
        <f t="shared" si="1"/>
        <v>6.6843500000000002</v>
      </c>
      <c r="O115" s="49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spans="1:26" s="44" customFormat="1" x14ac:dyDescent="0.2">
      <c r="A116" s="31"/>
      <c r="B116" s="64"/>
      <c r="C116" s="152">
        <v>12</v>
      </c>
      <c r="D116" s="152" t="s">
        <v>134</v>
      </c>
      <c r="E116" s="150"/>
      <c r="F116" s="74"/>
      <c r="G116" s="39">
        <v>200000000</v>
      </c>
      <c r="H116" s="107">
        <f t="shared" si="6"/>
        <v>0.13438276972452332</v>
      </c>
      <c r="I116" s="101"/>
      <c r="J116" s="101"/>
      <c r="K116" s="101">
        <v>188261500</v>
      </c>
      <c r="L116" s="224">
        <f t="shared" si="2"/>
        <v>94.130749999999992</v>
      </c>
      <c r="M116" s="100">
        <f t="shared" si="0"/>
        <v>11738500</v>
      </c>
      <c r="N116" s="101">
        <f t="shared" si="1"/>
        <v>5.8692500000000001</v>
      </c>
      <c r="O116" s="49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spans="1:26" s="44" customFormat="1" ht="25.5" x14ac:dyDescent="0.2">
      <c r="A117" s="31"/>
      <c r="B117" s="64"/>
      <c r="C117" s="152"/>
      <c r="D117" s="150" t="s">
        <v>135</v>
      </c>
      <c r="E117" s="150"/>
      <c r="F117" s="74"/>
      <c r="G117" s="39">
        <v>50000000</v>
      </c>
      <c r="H117" s="107">
        <f t="shared" si="6"/>
        <v>3.3595692431130829E-2</v>
      </c>
      <c r="I117" s="101"/>
      <c r="J117" s="101"/>
      <c r="K117" s="101">
        <v>49260000</v>
      </c>
      <c r="L117" s="224">
        <f t="shared" si="2"/>
        <v>98.52</v>
      </c>
      <c r="M117" s="100">
        <f t="shared" si="0"/>
        <v>740000</v>
      </c>
      <c r="N117" s="101">
        <f t="shared" si="1"/>
        <v>1.48</v>
      </c>
      <c r="O117" s="49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spans="1:26" s="44" customFormat="1" x14ac:dyDescent="0.2">
      <c r="A118" s="31"/>
      <c r="B118" s="64"/>
      <c r="C118" s="152">
        <v>13</v>
      </c>
      <c r="D118" s="152" t="s">
        <v>137</v>
      </c>
      <c r="E118" s="150"/>
      <c r="F118" s="74"/>
      <c r="G118" s="39">
        <v>200000000</v>
      </c>
      <c r="H118" s="107">
        <f t="shared" si="6"/>
        <v>0.13438276972452332</v>
      </c>
      <c r="I118" s="101"/>
      <c r="J118" s="101"/>
      <c r="K118" s="101">
        <v>186664500</v>
      </c>
      <c r="L118" s="224">
        <f t="shared" si="2"/>
        <v>93.332250000000002</v>
      </c>
      <c r="M118" s="100">
        <f t="shared" si="0"/>
        <v>13335500</v>
      </c>
      <c r="N118" s="101">
        <f t="shared" si="1"/>
        <v>6.6677499999999998</v>
      </c>
      <c r="O118" s="49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spans="1:26" s="44" customFormat="1" x14ac:dyDescent="0.2">
      <c r="A119" s="31"/>
      <c r="B119" s="64"/>
      <c r="C119" s="152">
        <v>14</v>
      </c>
      <c r="D119" s="152" t="s">
        <v>138</v>
      </c>
      <c r="E119" s="150"/>
      <c r="F119" s="74"/>
      <c r="G119" s="39">
        <v>200000000</v>
      </c>
      <c r="H119" s="107">
        <f t="shared" si="6"/>
        <v>0.13438276972452332</v>
      </c>
      <c r="I119" s="101"/>
      <c r="J119" s="101"/>
      <c r="K119" s="101">
        <v>188290000</v>
      </c>
      <c r="L119" s="224">
        <f t="shared" si="2"/>
        <v>94.144999999999996</v>
      </c>
      <c r="M119" s="100">
        <f t="shared" si="0"/>
        <v>11710000</v>
      </c>
      <c r="N119" s="101">
        <f t="shared" si="1"/>
        <v>5.8549999999999995</v>
      </c>
      <c r="O119" s="49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spans="1:26" s="44" customFormat="1" ht="25.5" x14ac:dyDescent="0.2">
      <c r="A120" s="31"/>
      <c r="B120" s="64"/>
      <c r="C120" s="152"/>
      <c r="D120" s="150" t="s">
        <v>139</v>
      </c>
      <c r="E120" s="150"/>
      <c r="F120" s="74"/>
      <c r="G120" s="39">
        <v>50000000</v>
      </c>
      <c r="H120" s="107">
        <f t="shared" si="6"/>
        <v>3.3595692431130829E-2</v>
      </c>
      <c r="I120" s="101"/>
      <c r="J120" s="101"/>
      <c r="K120" s="101">
        <v>49350000</v>
      </c>
      <c r="L120" s="224">
        <f t="shared" si="2"/>
        <v>98.7</v>
      </c>
      <c r="M120" s="100">
        <f t="shared" si="0"/>
        <v>650000</v>
      </c>
      <c r="N120" s="101">
        <f t="shared" si="1"/>
        <v>1.3</v>
      </c>
      <c r="O120" s="49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spans="1:26" s="44" customFormat="1" x14ac:dyDescent="0.2">
      <c r="A121" s="31"/>
      <c r="B121" s="64"/>
      <c r="C121" s="152">
        <v>15</v>
      </c>
      <c r="D121" s="152" t="s">
        <v>140</v>
      </c>
      <c r="E121" s="150"/>
      <c r="F121" s="74"/>
      <c r="G121" s="39">
        <v>200000000</v>
      </c>
      <c r="H121" s="107">
        <f t="shared" si="6"/>
        <v>0.13438276972452332</v>
      </c>
      <c r="I121" s="101"/>
      <c r="J121" s="101"/>
      <c r="K121" s="101">
        <v>188151300</v>
      </c>
      <c r="L121" s="224">
        <f t="shared" si="2"/>
        <v>94.075649999999996</v>
      </c>
      <c r="M121" s="100">
        <f t="shared" si="0"/>
        <v>11848700</v>
      </c>
      <c r="N121" s="101">
        <f t="shared" si="1"/>
        <v>5.9243499999999996</v>
      </c>
      <c r="O121" s="49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spans="1:26" s="44" customFormat="1" ht="12" customHeight="1" x14ac:dyDescent="0.2">
      <c r="A122" s="31"/>
      <c r="B122" s="64"/>
      <c r="C122" s="152">
        <v>16</v>
      </c>
      <c r="D122" s="152" t="s">
        <v>141</v>
      </c>
      <c r="E122" s="150"/>
      <c r="F122" s="74"/>
      <c r="G122" s="39">
        <v>200000000</v>
      </c>
      <c r="H122" s="107">
        <f t="shared" si="6"/>
        <v>0.13438276972452332</v>
      </c>
      <c r="I122" s="101"/>
      <c r="J122" s="101"/>
      <c r="K122" s="101">
        <v>185934000</v>
      </c>
      <c r="L122" s="224">
        <f t="shared" si="2"/>
        <v>92.966999999999999</v>
      </c>
      <c r="M122" s="100">
        <f t="shared" si="0"/>
        <v>14066000</v>
      </c>
      <c r="N122" s="101">
        <f t="shared" si="1"/>
        <v>7.0330000000000004</v>
      </c>
      <c r="O122" s="49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spans="1:26" s="44" customFormat="1" ht="25.5" x14ac:dyDescent="0.2">
      <c r="A123" s="31"/>
      <c r="B123" s="64"/>
      <c r="C123" s="152"/>
      <c r="D123" s="150" t="s">
        <v>142</v>
      </c>
      <c r="E123" s="150"/>
      <c r="F123" s="74"/>
      <c r="G123" s="39">
        <v>50000000</v>
      </c>
      <c r="H123" s="107">
        <f t="shared" si="6"/>
        <v>3.3595692431130829E-2</v>
      </c>
      <c r="I123" s="101"/>
      <c r="J123" s="101"/>
      <c r="K123" s="101">
        <v>49310000</v>
      </c>
      <c r="L123" s="224">
        <f t="shared" si="2"/>
        <v>98.61999999999999</v>
      </c>
      <c r="M123" s="100">
        <f t="shared" si="0"/>
        <v>690000</v>
      </c>
      <c r="N123" s="101">
        <f t="shared" si="1"/>
        <v>1.38</v>
      </c>
      <c r="O123" s="49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spans="1:26" s="44" customFormat="1" x14ac:dyDescent="0.2">
      <c r="A124" s="31"/>
      <c r="B124" s="64"/>
      <c r="C124" s="152">
        <v>17</v>
      </c>
      <c r="D124" s="152" t="s">
        <v>148</v>
      </c>
      <c r="E124" s="150"/>
      <c r="F124" s="74"/>
      <c r="G124" s="39">
        <v>200000000</v>
      </c>
      <c r="H124" s="107">
        <f t="shared" si="6"/>
        <v>0.13438276972452332</v>
      </c>
      <c r="I124" s="101"/>
      <c r="J124" s="101"/>
      <c r="K124" s="101">
        <v>188100000</v>
      </c>
      <c r="L124" s="224">
        <f t="shared" si="2"/>
        <v>94.05</v>
      </c>
      <c r="M124" s="100">
        <f t="shared" si="0"/>
        <v>11900000</v>
      </c>
      <c r="N124" s="101">
        <f t="shared" si="1"/>
        <v>5.9499999999999993</v>
      </c>
      <c r="O124" s="49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spans="1:26" s="44" customFormat="1" x14ac:dyDescent="0.2">
      <c r="A125" s="31"/>
      <c r="B125" s="64"/>
      <c r="C125" s="152">
        <v>18</v>
      </c>
      <c r="D125" s="152" t="s">
        <v>143</v>
      </c>
      <c r="E125" s="150"/>
      <c r="F125" s="74"/>
      <c r="G125" s="39">
        <v>200000000</v>
      </c>
      <c r="H125" s="107">
        <f t="shared" si="6"/>
        <v>0.13438276972452332</v>
      </c>
      <c r="I125" s="101"/>
      <c r="J125" s="101"/>
      <c r="K125" s="101">
        <v>178125000</v>
      </c>
      <c r="L125" s="224">
        <f t="shared" si="2"/>
        <v>89.0625</v>
      </c>
      <c r="M125" s="100">
        <f t="shared" si="0"/>
        <v>21875000</v>
      </c>
      <c r="N125" s="101">
        <f t="shared" si="1"/>
        <v>10.9375</v>
      </c>
      <c r="O125" s="49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spans="1:26" s="44" customFormat="1" ht="25.5" x14ac:dyDescent="0.2">
      <c r="A126" s="31"/>
      <c r="B126" s="64"/>
      <c r="C126" s="152"/>
      <c r="D126" s="150" t="s">
        <v>144</v>
      </c>
      <c r="E126" s="150"/>
      <c r="F126" s="74"/>
      <c r="G126" s="39">
        <v>50000000</v>
      </c>
      <c r="H126" s="107">
        <f t="shared" si="6"/>
        <v>3.3595692431130829E-2</v>
      </c>
      <c r="I126" s="101"/>
      <c r="J126" s="101"/>
      <c r="K126" s="101">
        <v>49400000</v>
      </c>
      <c r="L126" s="224">
        <f t="shared" si="2"/>
        <v>98.8</v>
      </c>
      <c r="M126" s="100">
        <f t="shared" si="0"/>
        <v>600000</v>
      </c>
      <c r="N126" s="101">
        <f t="shared" si="1"/>
        <v>1.2</v>
      </c>
      <c r="O126" s="49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spans="1:26" s="44" customFormat="1" x14ac:dyDescent="0.2">
      <c r="A127" s="31"/>
      <c r="B127" s="64"/>
      <c r="C127" s="152">
        <v>19</v>
      </c>
      <c r="D127" s="152" t="s">
        <v>145</v>
      </c>
      <c r="E127" s="150"/>
      <c r="F127" s="74"/>
      <c r="G127" s="39">
        <v>200000000</v>
      </c>
      <c r="H127" s="107">
        <f t="shared" si="6"/>
        <v>0.13438276972452332</v>
      </c>
      <c r="I127" s="101"/>
      <c r="J127" s="101"/>
      <c r="K127" s="101">
        <v>187316250</v>
      </c>
      <c r="L127" s="224">
        <f t="shared" si="2"/>
        <v>93.658124999999998</v>
      </c>
      <c r="M127" s="100">
        <f t="shared" si="0"/>
        <v>12683750</v>
      </c>
      <c r="N127" s="101">
        <f t="shared" si="1"/>
        <v>6.3418749999999999</v>
      </c>
      <c r="O127" s="49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spans="1:26" s="44" customFormat="1" x14ac:dyDescent="0.2">
      <c r="A128" s="31"/>
      <c r="B128" s="64"/>
      <c r="C128" s="152">
        <v>20</v>
      </c>
      <c r="D128" s="152" t="s">
        <v>146</v>
      </c>
      <c r="E128" s="150"/>
      <c r="F128" s="74"/>
      <c r="G128" s="39">
        <v>190000000</v>
      </c>
      <c r="H128" s="107">
        <f t="shared" si="6"/>
        <v>0.12766363123829713</v>
      </c>
      <c r="I128" s="101"/>
      <c r="J128" s="101"/>
      <c r="K128" s="101">
        <v>178813700</v>
      </c>
      <c r="L128" s="224">
        <f t="shared" si="2"/>
        <v>94.112473684210528</v>
      </c>
      <c r="M128" s="100">
        <f t="shared" si="0"/>
        <v>11186300</v>
      </c>
      <c r="N128" s="101">
        <f t="shared" si="1"/>
        <v>5.8875263157894739</v>
      </c>
      <c r="O128" s="49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spans="1:26" s="44" customFormat="1" ht="30.75" customHeight="1" x14ac:dyDescent="0.2">
      <c r="A129" s="31"/>
      <c r="B129" s="64"/>
      <c r="C129" s="152"/>
      <c r="D129" s="150" t="s">
        <v>147</v>
      </c>
      <c r="E129" s="150"/>
      <c r="F129" s="74"/>
      <c r="G129" s="39">
        <v>50000000</v>
      </c>
      <c r="H129" s="107">
        <f t="shared" si="6"/>
        <v>3.3595692431130829E-2</v>
      </c>
      <c r="I129" s="101"/>
      <c r="J129" s="101"/>
      <c r="K129" s="101">
        <v>49620000</v>
      </c>
      <c r="L129" s="224">
        <f t="shared" si="2"/>
        <v>99.24</v>
      </c>
      <c r="M129" s="100">
        <f t="shared" si="0"/>
        <v>380000</v>
      </c>
      <c r="N129" s="101">
        <f t="shared" si="1"/>
        <v>0.76</v>
      </c>
      <c r="O129" s="49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spans="1:26" s="44" customFormat="1" x14ac:dyDescent="0.2">
      <c r="A130" s="31"/>
      <c r="B130" s="64"/>
      <c r="C130" s="152">
        <v>21</v>
      </c>
      <c r="D130" s="152" t="s">
        <v>149</v>
      </c>
      <c r="E130" s="150"/>
      <c r="F130" s="74"/>
      <c r="G130" s="39">
        <v>200000000</v>
      </c>
      <c r="H130" s="107">
        <f t="shared" si="6"/>
        <v>0.13438276972452332</v>
      </c>
      <c r="I130" s="101"/>
      <c r="J130" s="101"/>
      <c r="K130" s="101">
        <v>188480000</v>
      </c>
      <c r="L130" s="224">
        <f t="shared" si="2"/>
        <v>94.24</v>
      </c>
      <c r="M130" s="100">
        <f t="shared" si="0"/>
        <v>11520000</v>
      </c>
      <c r="N130" s="101">
        <f t="shared" si="1"/>
        <v>5.76</v>
      </c>
      <c r="O130" s="49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spans="1:26" s="44" customFormat="1" x14ac:dyDescent="0.2">
      <c r="A131" s="31"/>
      <c r="B131" s="96"/>
      <c r="C131" s="152">
        <v>22</v>
      </c>
      <c r="D131" s="152" t="s">
        <v>150</v>
      </c>
      <c r="E131" s="150"/>
      <c r="F131" s="74"/>
      <c r="G131" s="39">
        <v>200000000</v>
      </c>
      <c r="H131" s="107">
        <f t="shared" si="6"/>
        <v>0.13438276972452332</v>
      </c>
      <c r="I131" s="101"/>
      <c r="J131" s="101"/>
      <c r="K131" s="101">
        <v>186675000</v>
      </c>
      <c r="L131" s="224">
        <f t="shared" si="2"/>
        <v>93.337499999999991</v>
      </c>
      <c r="M131" s="100">
        <f t="shared" si="0"/>
        <v>13325000</v>
      </c>
      <c r="N131" s="101">
        <f t="shared" si="1"/>
        <v>6.6625000000000005</v>
      </c>
      <c r="O131" s="49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spans="1:26" s="44" customFormat="1" x14ac:dyDescent="0.2">
      <c r="A132" s="31"/>
      <c r="B132" s="96"/>
      <c r="C132" s="152"/>
      <c r="D132" s="152" t="s">
        <v>151</v>
      </c>
      <c r="E132" s="150"/>
      <c r="F132" s="74"/>
      <c r="G132" s="39">
        <v>50000000</v>
      </c>
      <c r="H132" s="107">
        <f t="shared" si="6"/>
        <v>3.3595692431130829E-2</v>
      </c>
      <c r="I132" s="101"/>
      <c r="J132" s="101"/>
      <c r="K132" s="101">
        <v>49200000</v>
      </c>
      <c r="L132" s="224">
        <f t="shared" si="2"/>
        <v>98.4</v>
      </c>
      <c r="M132" s="100">
        <f t="shared" si="0"/>
        <v>800000</v>
      </c>
      <c r="N132" s="101">
        <f t="shared" si="1"/>
        <v>1.6</v>
      </c>
      <c r="O132" s="49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spans="1:26" s="44" customFormat="1" x14ac:dyDescent="0.2">
      <c r="A133" s="31"/>
      <c r="B133" s="96"/>
      <c r="C133" s="152">
        <v>23</v>
      </c>
      <c r="D133" s="152" t="s">
        <v>152</v>
      </c>
      <c r="E133" s="150"/>
      <c r="F133" s="74"/>
      <c r="G133" s="39">
        <v>958819000</v>
      </c>
      <c r="H133" s="107">
        <f t="shared" si="6"/>
        <v>0.64424376442248854</v>
      </c>
      <c r="I133" s="101"/>
      <c r="J133" s="101"/>
      <c r="K133" s="101">
        <v>910878050</v>
      </c>
      <c r="L133" s="224">
        <f t="shared" si="2"/>
        <v>95</v>
      </c>
      <c r="M133" s="100">
        <f t="shared" si="0"/>
        <v>47940950</v>
      </c>
      <c r="N133" s="101">
        <f t="shared" si="1"/>
        <v>5</v>
      </c>
      <c r="O133" s="49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spans="1:26" s="44" customFormat="1" x14ac:dyDescent="0.2">
      <c r="A134" s="31"/>
      <c r="B134" s="96"/>
      <c r="C134" s="152"/>
      <c r="D134" s="152" t="s">
        <v>153</v>
      </c>
      <c r="E134" s="150"/>
      <c r="F134" s="74"/>
      <c r="G134" s="39">
        <v>80000000</v>
      </c>
      <c r="H134" s="107">
        <f t="shared" si="6"/>
        <v>5.3753107889809318E-2</v>
      </c>
      <c r="I134" s="101"/>
      <c r="J134" s="101"/>
      <c r="K134" s="101">
        <v>79700000</v>
      </c>
      <c r="L134" s="224">
        <f t="shared" si="2"/>
        <v>99.625</v>
      </c>
      <c r="M134" s="100">
        <f t="shared" si="0"/>
        <v>300000</v>
      </c>
      <c r="N134" s="101">
        <f t="shared" si="1"/>
        <v>0.375</v>
      </c>
      <c r="O134" s="49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spans="1:26" s="44" customFormat="1" x14ac:dyDescent="0.2">
      <c r="A135" s="31"/>
      <c r="B135" s="96"/>
      <c r="C135" s="152">
        <v>24</v>
      </c>
      <c r="D135" s="152" t="s">
        <v>154</v>
      </c>
      <c r="E135" s="150"/>
      <c r="F135" s="74"/>
      <c r="G135" s="39">
        <v>200000000</v>
      </c>
      <c r="H135" s="107">
        <f t="shared" si="6"/>
        <v>0.13438276972452332</v>
      </c>
      <c r="I135" s="101"/>
      <c r="J135" s="101"/>
      <c r="K135" s="101">
        <v>186749100</v>
      </c>
      <c r="L135" s="224">
        <f t="shared" si="2"/>
        <v>93.374549999999999</v>
      </c>
      <c r="M135" s="100">
        <f t="shared" si="0"/>
        <v>13250900</v>
      </c>
      <c r="N135" s="101">
        <f t="shared" si="1"/>
        <v>6.625449999999999</v>
      </c>
      <c r="O135" s="49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spans="1:26" s="44" customFormat="1" x14ac:dyDescent="0.2">
      <c r="A136" s="31"/>
      <c r="B136" s="96"/>
      <c r="C136" s="152">
        <v>25</v>
      </c>
      <c r="D136" s="152" t="s">
        <v>155</v>
      </c>
      <c r="E136" s="150"/>
      <c r="F136" s="74"/>
      <c r="G136" s="39">
        <v>200000000</v>
      </c>
      <c r="H136" s="107">
        <f t="shared" si="6"/>
        <v>0.13438276972452332</v>
      </c>
      <c r="I136" s="101"/>
      <c r="J136" s="101"/>
      <c r="K136" s="101">
        <v>171665000</v>
      </c>
      <c r="L136" s="224">
        <f t="shared" si="2"/>
        <v>85.832499999999996</v>
      </c>
      <c r="M136" s="100">
        <f t="shared" si="0"/>
        <v>28335000</v>
      </c>
      <c r="N136" s="101">
        <f t="shared" si="1"/>
        <v>14.1675</v>
      </c>
      <c r="O136" s="49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spans="1:26" s="44" customFormat="1" x14ac:dyDescent="0.2">
      <c r="A137" s="31"/>
      <c r="B137" s="96"/>
      <c r="C137" s="152"/>
      <c r="D137" s="152" t="s">
        <v>156</v>
      </c>
      <c r="E137" s="150"/>
      <c r="F137" s="74"/>
      <c r="G137" s="39">
        <v>50000000</v>
      </c>
      <c r="H137" s="107">
        <f t="shared" si="6"/>
        <v>3.3595692431130829E-2</v>
      </c>
      <c r="I137" s="101"/>
      <c r="J137" s="101"/>
      <c r="K137" s="101">
        <v>49500000</v>
      </c>
      <c r="L137" s="224">
        <f t="shared" si="2"/>
        <v>99</v>
      </c>
      <c r="M137" s="100">
        <f t="shared" si="0"/>
        <v>500000</v>
      </c>
      <c r="N137" s="101">
        <f t="shared" si="1"/>
        <v>1</v>
      </c>
      <c r="O137" s="49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spans="1:26" s="44" customFormat="1" x14ac:dyDescent="0.2">
      <c r="A138" s="31"/>
      <c r="B138" s="96"/>
      <c r="C138" s="152">
        <v>26</v>
      </c>
      <c r="D138" s="152" t="s">
        <v>157</v>
      </c>
      <c r="E138" s="150"/>
      <c r="F138" s="74"/>
      <c r="G138" s="39">
        <v>379400000</v>
      </c>
      <c r="H138" s="107">
        <f t="shared" si="6"/>
        <v>0.25492411416742067</v>
      </c>
      <c r="I138" s="101"/>
      <c r="J138" s="101"/>
      <c r="K138" s="101">
        <v>347137600</v>
      </c>
      <c r="L138" s="224">
        <f t="shared" si="2"/>
        <v>91.49646810753822</v>
      </c>
      <c r="M138" s="100">
        <f t="shared" si="0"/>
        <v>32262400</v>
      </c>
      <c r="N138" s="101">
        <f t="shared" si="1"/>
        <v>8.5035318924617815</v>
      </c>
      <c r="O138" s="49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spans="1:26" s="44" customFormat="1" x14ac:dyDescent="0.2">
      <c r="A139" s="31"/>
      <c r="B139" s="96"/>
      <c r="C139" s="152"/>
      <c r="D139" s="152" t="s">
        <v>158</v>
      </c>
      <c r="E139" s="150"/>
      <c r="F139" s="74"/>
      <c r="G139" s="39">
        <v>50000000</v>
      </c>
      <c r="H139" s="107">
        <f t="shared" si="6"/>
        <v>3.3595692431130829E-2</v>
      </c>
      <c r="I139" s="101"/>
      <c r="J139" s="101"/>
      <c r="K139" s="101">
        <v>49400000</v>
      </c>
      <c r="L139" s="224">
        <f t="shared" si="2"/>
        <v>98.8</v>
      </c>
      <c r="M139" s="100">
        <f t="shared" si="0"/>
        <v>600000</v>
      </c>
      <c r="N139" s="101">
        <f t="shared" si="1"/>
        <v>1.2</v>
      </c>
      <c r="O139" s="49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spans="1:26" s="44" customFormat="1" x14ac:dyDescent="0.2">
      <c r="A140" s="31"/>
      <c r="B140" s="96"/>
      <c r="C140" s="152">
        <v>27</v>
      </c>
      <c r="D140" s="211" t="s">
        <v>159</v>
      </c>
      <c r="E140" s="150"/>
      <c r="F140" s="74"/>
      <c r="G140" s="39">
        <v>200000000</v>
      </c>
      <c r="H140" s="107">
        <f t="shared" si="6"/>
        <v>0.13438276972452332</v>
      </c>
      <c r="I140" s="101"/>
      <c r="J140" s="101"/>
      <c r="K140" s="101">
        <v>186865000</v>
      </c>
      <c r="L140" s="224">
        <f t="shared" si="2"/>
        <v>93.43249999999999</v>
      </c>
      <c r="M140" s="100">
        <f t="shared" si="0"/>
        <v>13135000</v>
      </c>
      <c r="N140" s="101">
        <f t="shared" si="1"/>
        <v>6.5674999999999999</v>
      </c>
      <c r="O140" s="49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spans="1:26" s="44" customFormat="1" x14ac:dyDescent="0.2">
      <c r="A141" s="31"/>
      <c r="B141" s="96"/>
      <c r="C141" s="152">
        <v>28</v>
      </c>
      <c r="D141" s="152" t="s">
        <v>160</v>
      </c>
      <c r="E141" s="150"/>
      <c r="F141" s="74"/>
      <c r="G141" s="39">
        <v>200000000</v>
      </c>
      <c r="H141" s="107">
        <f t="shared" si="6"/>
        <v>0.13438276972452332</v>
      </c>
      <c r="I141" s="101"/>
      <c r="J141" s="101"/>
      <c r="K141" s="101">
        <v>187340000</v>
      </c>
      <c r="L141" s="224">
        <f t="shared" si="2"/>
        <v>93.67</v>
      </c>
      <c r="M141" s="100">
        <f t="shared" si="0"/>
        <v>12660000</v>
      </c>
      <c r="N141" s="101">
        <f t="shared" si="1"/>
        <v>6.3299999999999992</v>
      </c>
      <c r="O141" s="49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spans="1:26" s="44" customFormat="1" ht="25.5" x14ac:dyDescent="0.2">
      <c r="A142" s="31"/>
      <c r="B142" s="96"/>
      <c r="C142" s="152"/>
      <c r="D142" s="150" t="s">
        <v>161</v>
      </c>
      <c r="E142" s="150"/>
      <c r="F142" s="74"/>
      <c r="G142" s="39">
        <v>50000000</v>
      </c>
      <c r="H142" s="107">
        <f t="shared" si="6"/>
        <v>3.3595692431130829E-2</v>
      </c>
      <c r="I142" s="101"/>
      <c r="J142" s="101"/>
      <c r="K142" s="101">
        <v>49700000</v>
      </c>
      <c r="L142" s="224">
        <f t="shared" si="2"/>
        <v>99.4</v>
      </c>
      <c r="M142" s="100">
        <f t="shared" si="0"/>
        <v>300000</v>
      </c>
      <c r="N142" s="101">
        <f t="shared" si="1"/>
        <v>0.6</v>
      </c>
      <c r="O142" s="49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spans="1:26" s="44" customFormat="1" x14ac:dyDescent="0.2">
      <c r="A143" s="31"/>
      <c r="B143" s="96"/>
      <c r="C143" s="152">
        <v>29</v>
      </c>
      <c r="D143" s="152" t="s">
        <v>162</v>
      </c>
      <c r="E143" s="150"/>
      <c r="F143" s="74"/>
      <c r="G143" s="39">
        <v>200000000</v>
      </c>
      <c r="H143" s="107">
        <f t="shared" si="6"/>
        <v>0.13438276972452332</v>
      </c>
      <c r="I143" s="101"/>
      <c r="J143" s="101"/>
      <c r="K143" s="101">
        <v>187330500</v>
      </c>
      <c r="L143" s="224">
        <f t="shared" si="2"/>
        <v>93.66525</v>
      </c>
      <c r="M143" s="100">
        <f t="shared" si="0"/>
        <v>12669500</v>
      </c>
      <c r="N143" s="101">
        <f t="shared" si="1"/>
        <v>6.3347499999999997</v>
      </c>
      <c r="O143" s="49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spans="1:26" s="44" customFormat="1" x14ac:dyDescent="0.2">
      <c r="A144" s="31"/>
      <c r="B144" s="96"/>
      <c r="C144" s="152">
        <v>30</v>
      </c>
      <c r="D144" s="152" t="s">
        <v>163</v>
      </c>
      <c r="E144" s="150"/>
      <c r="F144" s="74"/>
      <c r="G144" s="39">
        <v>200000000</v>
      </c>
      <c r="H144" s="107">
        <f t="shared" si="6"/>
        <v>0.13438276972452332</v>
      </c>
      <c r="I144" s="101"/>
      <c r="J144" s="101"/>
      <c r="K144" s="101">
        <v>188005000</v>
      </c>
      <c r="L144" s="224">
        <f t="shared" si="2"/>
        <v>94.002499999999998</v>
      </c>
      <c r="M144" s="100">
        <f t="shared" si="0"/>
        <v>11995000</v>
      </c>
      <c r="N144" s="101">
        <f t="shared" si="1"/>
        <v>5.9975000000000005</v>
      </c>
      <c r="O144" s="49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spans="1:26" s="44" customFormat="1" ht="25.5" x14ac:dyDescent="0.2">
      <c r="A145" s="31"/>
      <c r="B145" s="96"/>
      <c r="C145" s="152"/>
      <c r="D145" s="150" t="s">
        <v>164</v>
      </c>
      <c r="E145" s="150"/>
      <c r="F145" s="74"/>
      <c r="G145" s="39">
        <v>50000000</v>
      </c>
      <c r="H145" s="107">
        <f t="shared" si="6"/>
        <v>3.3595692431130829E-2</v>
      </c>
      <c r="I145" s="101"/>
      <c r="J145" s="101"/>
      <c r="K145" s="101">
        <v>49700000</v>
      </c>
      <c r="L145" s="224">
        <f t="shared" si="2"/>
        <v>99.4</v>
      </c>
      <c r="M145" s="100">
        <f t="shared" si="0"/>
        <v>300000</v>
      </c>
      <c r="N145" s="101">
        <f t="shared" si="1"/>
        <v>0.6</v>
      </c>
      <c r="O145" s="49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spans="1:26" s="44" customFormat="1" x14ac:dyDescent="0.2">
      <c r="A146" s="31"/>
      <c r="B146" s="96"/>
      <c r="C146" s="152">
        <v>31</v>
      </c>
      <c r="D146" s="152" t="s">
        <v>165</v>
      </c>
      <c r="E146" s="150"/>
      <c r="F146" s="74"/>
      <c r="G146" s="39">
        <v>200000000</v>
      </c>
      <c r="H146" s="107">
        <f t="shared" si="6"/>
        <v>0.13438276972452332</v>
      </c>
      <c r="I146" s="101"/>
      <c r="J146" s="101"/>
      <c r="K146" s="101">
        <v>181735000</v>
      </c>
      <c r="L146" s="224">
        <f t="shared" si="2"/>
        <v>90.867500000000007</v>
      </c>
      <c r="M146" s="100">
        <f t="shared" si="0"/>
        <v>18265000</v>
      </c>
      <c r="N146" s="101">
        <f t="shared" si="1"/>
        <v>9.1325000000000003</v>
      </c>
      <c r="O146" s="49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spans="1:26" s="44" customFormat="1" x14ac:dyDescent="0.2">
      <c r="A147" s="31"/>
      <c r="B147" s="96"/>
      <c r="C147" s="152">
        <v>32</v>
      </c>
      <c r="D147" s="152" t="s">
        <v>166</v>
      </c>
      <c r="E147" s="150"/>
      <c r="F147" s="74"/>
      <c r="G147" s="39">
        <v>200000000</v>
      </c>
      <c r="H147" s="107">
        <f t="shared" si="6"/>
        <v>0.13438276972452332</v>
      </c>
      <c r="I147" s="101"/>
      <c r="J147" s="101"/>
      <c r="K147" s="101">
        <v>186675000</v>
      </c>
      <c r="L147" s="224">
        <f t="shared" si="2"/>
        <v>93.337499999999991</v>
      </c>
      <c r="M147" s="100">
        <f t="shared" si="0"/>
        <v>13325000</v>
      </c>
      <c r="N147" s="101">
        <f t="shared" si="1"/>
        <v>6.6625000000000005</v>
      </c>
      <c r="O147" s="49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spans="1:26" s="44" customFormat="1" ht="25.5" x14ac:dyDescent="0.2">
      <c r="A148" s="31"/>
      <c r="B148" s="96"/>
      <c r="C148" s="152"/>
      <c r="D148" s="150" t="s">
        <v>167</v>
      </c>
      <c r="E148" s="150"/>
      <c r="F148" s="74"/>
      <c r="G148" s="39">
        <v>50000000</v>
      </c>
      <c r="H148" s="107">
        <f t="shared" si="6"/>
        <v>3.3595692431130829E-2</v>
      </c>
      <c r="I148" s="101"/>
      <c r="J148" s="101"/>
      <c r="K148" s="101">
        <v>49260000</v>
      </c>
      <c r="L148" s="224">
        <f t="shared" si="2"/>
        <v>98.52</v>
      </c>
      <c r="M148" s="100">
        <f t="shared" si="0"/>
        <v>740000</v>
      </c>
      <c r="N148" s="101">
        <f t="shared" si="1"/>
        <v>1.48</v>
      </c>
      <c r="O148" s="49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spans="1:26" s="44" customFormat="1" x14ac:dyDescent="0.2">
      <c r="A149" s="31"/>
      <c r="B149" s="96"/>
      <c r="C149" s="152">
        <v>33</v>
      </c>
      <c r="D149" s="152" t="s">
        <v>169</v>
      </c>
      <c r="E149" s="150"/>
      <c r="F149" s="74"/>
      <c r="G149" s="39">
        <v>200000000</v>
      </c>
      <c r="H149" s="107">
        <f t="shared" si="6"/>
        <v>0.13438276972452332</v>
      </c>
      <c r="I149" s="101"/>
      <c r="J149" s="101"/>
      <c r="K149" s="101">
        <v>187373200</v>
      </c>
      <c r="L149" s="224">
        <f t="shared" si="2"/>
        <v>93.686599999999999</v>
      </c>
      <c r="M149" s="100">
        <f t="shared" si="0"/>
        <v>12626800</v>
      </c>
      <c r="N149" s="101">
        <f t="shared" si="1"/>
        <v>6.3133999999999997</v>
      </c>
      <c r="O149" s="49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spans="1:26" s="44" customFormat="1" x14ac:dyDescent="0.2">
      <c r="A150" s="31"/>
      <c r="B150" s="96"/>
      <c r="C150" s="152">
        <v>34</v>
      </c>
      <c r="D150" s="152" t="s">
        <v>170</v>
      </c>
      <c r="E150" s="150"/>
      <c r="F150" s="74"/>
      <c r="G150" s="39">
        <v>200000000</v>
      </c>
      <c r="H150" s="107">
        <f t="shared" si="6"/>
        <v>0.13438276972452332</v>
      </c>
      <c r="I150" s="101"/>
      <c r="J150" s="101"/>
      <c r="K150" s="101">
        <v>189525000</v>
      </c>
      <c r="L150" s="224">
        <f t="shared" si="2"/>
        <v>94.762500000000003</v>
      </c>
      <c r="M150" s="100">
        <f t="shared" si="0"/>
        <v>10475000</v>
      </c>
      <c r="N150" s="101">
        <f t="shared" si="1"/>
        <v>5.2374999999999998</v>
      </c>
      <c r="O150" s="49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spans="1:26" s="44" customFormat="1" ht="25.5" x14ac:dyDescent="0.2">
      <c r="A151" s="31"/>
      <c r="B151" s="96"/>
      <c r="C151" s="152"/>
      <c r="D151" s="150" t="s">
        <v>168</v>
      </c>
      <c r="E151" s="150"/>
      <c r="F151" s="74"/>
      <c r="G151" s="39">
        <v>50000000</v>
      </c>
      <c r="H151" s="107">
        <f t="shared" si="6"/>
        <v>3.3595692431130829E-2</v>
      </c>
      <c r="I151" s="101"/>
      <c r="J151" s="101"/>
      <c r="K151" s="101">
        <v>49500000</v>
      </c>
      <c r="L151" s="224">
        <f t="shared" si="2"/>
        <v>99</v>
      </c>
      <c r="M151" s="100">
        <f t="shared" si="0"/>
        <v>500000</v>
      </c>
      <c r="N151" s="101">
        <f t="shared" si="1"/>
        <v>1</v>
      </c>
      <c r="O151" s="49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spans="1:26" s="44" customFormat="1" x14ac:dyDescent="0.2">
      <c r="A152" s="31"/>
      <c r="B152" s="96"/>
      <c r="C152" s="152">
        <v>35</v>
      </c>
      <c r="D152" s="152" t="s">
        <v>172</v>
      </c>
      <c r="E152" s="150"/>
      <c r="F152" s="74"/>
      <c r="G152" s="39">
        <v>200000000</v>
      </c>
      <c r="H152" s="107">
        <f t="shared" si="6"/>
        <v>0.13438276972452332</v>
      </c>
      <c r="I152" s="101"/>
      <c r="J152" s="101"/>
      <c r="K152" s="101">
        <v>188005000</v>
      </c>
      <c r="L152" s="224">
        <f t="shared" si="2"/>
        <v>94.002499999999998</v>
      </c>
      <c r="M152" s="100">
        <f t="shared" si="0"/>
        <v>11995000</v>
      </c>
      <c r="N152" s="101">
        <f t="shared" si="1"/>
        <v>5.9975000000000005</v>
      </c>
      <c r="O152" s="49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spans="1:26" s="44" customFormat="1" x14ac:dyDescent="0.2">
      <c r="A153" s="31"/>
      <c r="B153" s="96"/>
      <c r="C153" s="152">
        <v>36</v>
      </c>
      <c r="D153" s="152" t="s">
        <v>171</v>
      </c>
      <c r="E153" s="150"/>
      <c r="F153" s="74"/>
      <c r="G153" s="39">
        <v>200000000</v>
      </c>
      <c r="H153" s="107">
        <f t="shared" si="6"/>
        <v>0.13438276972452332</v>
      </c>
      <c r="I153" s="101"/>
      <c r="J153" s="101"/>
      <c r="K153" s="101">
        <v>188670000</v>
      </c>
      <c r="L153" s="224">
        <f t="shared" si="2"/>
        <v>94.335000000000008</v>
      </c>
      <c r="M153" s="100">
        <f t="shared" si="0"/>
        <v>11330000</v>
      </c>
      <c r="N153" s="101">
        <f t="shared" si="1"/>
        <v>5.665</v>
      </c>
      <c r="O153" s="49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spans="1:26" s="44" customFormat="1" ht="25.5" x14ac:dyDescent="0.2">
      <c r="A154" s="31"/>
      <c r="B154" s="96"/>
      <c r="C154" s="152"/>
      <c r="D154" s="150" t="s">
        <v>173</v>
      </c>
      <c r="E154" s="150"/>
      <c r="F154" s="74"/>
      <c r="G154" s="39">
        <v>50000000</v>
      </c>
      <c r="H154" s="107">
        <f t="shared" si="6"/>
        <v>3.3595692431130829E-2</v>
      </c>
      <c r="I154" s="101"/>
      <c r="J154" s="101"/>
      <c r="K154" s="101">
        <v>49300000</v>
      </c>
      <c r="L154" s="224">
        <f t="shared" si="2"/>
        <v>98.6</v>
      </c>
      <c r="M154" s="100">
        <f t="shared" si="0"/>
        <v>700000</v>
      </c>
      <c r="N154" s="101">
        <f t="shared" si="1"/>
        <v>1.4000000000000001</v>
      </c>
      <c r="O154" s="49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spans="1:26" s="44" customFormat="1" x14ac:dyDescent="0.2">
      <c r="A155" s="31"/>
      <c r="B155" s="96"/>
      <c r="C155" s="152">
        <v>37</v>
      </c>
      <c r="D155" s="152" t="s">
        <v>174</v>
      </c>
      <c r="E155" s="150"/>
      <c r="F155" s="74"/>
      <c r="G155" s="39">
        <v>200000000</v>
      </c>
      <c r="H155" s="107">
        <f t="shared" si="6"/>
        <v>0.13438276972452332</v>
      </c>
      <c r="I155" s="101"/>
      <c r="J155" s="101"/>
      <c r="K155" s="101">
        <v>186960000</v>
      </c>
      <c r="L155" s="224">
        <f t="shared" si="2"/>
        <v>93.47999999999999</v>
      </c>
      <c r="M155" s="100">
        <f t="shared" si="0"/>
        <v>13040000</v>
      </c>
      <c r="N155" s="101">
        <f t="shared" si="1"/>
        <v>6.52</v>
      </c>
      <c r="O155" s="49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spans="1:26" s="44" customFormat="1" x14ac:dyDescent="0.2">
      <c r="A156" s="31"/>
      <c r="B156" s="96"/>
      <c r="C156" s="152">
        <v>38</v>
      </c>
      <c r="D156" s="152" t="s">
        <v>175</v>
      </c>
      <c r="E156" s="150"/>
      <c r="F156" s="74"/>
      <c r="G156" s="39">
        <v>200000000</v>
      </c>
      <c r="H156" s="107">
        <f t="shared" si="6"/>
        <v>0.13438276972452332</v>
      </c>
      <c r="I156" s="101"/>
      <c r="J156" s="101"/>
      <c r="K156" s="101">
        <v>187010350</v>
      </c>
      <c r="L156" s="224">
        <f t="shared" si="2"/>
        <v>93.505174999999994</v>
      </c>
      <c r="M156" s="100">
        <f t="shared" si="0"/>
        <v>12989650</v>
      </c>
      <c r="N156" s="101">
        <f t="shared" si="1"/>
        <v>6.4948249999999996</v>
      </c>
      <c r="O156" s="49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spans="1:26" s="44" customFormat="1" x14ac:dyDescent="0.2">
      <c r="A157" s="31"/>
      <c r="B157" s="96"/>
      <c r="C157" s="152">
        <v>39</v>
      </c>
      <c r="D157" s="152" t="s">
        <v>176</v>
      </c>
      <c r="E157" s="150"/>
      <c r="F157" s="74"/>
      <c r="G157" s="39">
        <v>200000000</v>
      </c>
      <c r="H157" s="107">
        <f t="shared" si="6"/>
        <v>0.13438276972452332</v>
      </c>
      <c r="I157" s="101"/>
      <c r="J157" s="101"/>
      <c r="K157" s="101">
        <v>188480000</v>
      </c>
      <c r="L157" s="224">
        <f t="shared" si="2"/>
        <v>94.24</v>
      </c>
      <c r="M157" s="100">
        <f t="shared" si="0"/>
        <v>11520000</v>
      </c>
      <c r="N157" s="101">
        <f t="shared" si="1"/>
        <v>5.76</v>
      </c>
      <c r="O157" s="49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spans="1:26" s="44" customFormat="1" x14ac:dyDescent="0.2">
      <c r="A158" s="31"/>
      <c r="B158" s="96"/>
      <c r="C158" s="152">
        <v>40</v>
      </c>
      <c r="D158" s="152" t="s">
        <v>177</v>
      </c>
      <c r="E158" s="150"/>
      <c r="F158" s="74"/>
      <c r="G158" s="39">
        <v>199999998</v>
      </c>
      <c r="H158" s="107">
        <f t="shared" si="6"/>
        <v>0.1343827683806956</v>
      </c>
      <c r="I158" s="101"/>
      <c r="J158" s="101"/>
      <c r="K158" s="101">
        <v>184300000</v>
      </c>
      <c r="L158" s="224">
        <f t="shared" si="2"/>
        <v>92.150000921500009</v>
      </c>
      <c r="M158" s="100">
        <f t="shared" si="0"/>
        <v>15699998</v>
      </c>
      <c r="N158" s="101">
        <f t="shared" si="1"/>
        <v>7.84999907849999</v>
      </c>
      <c r="O158" s="49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spans="1:26" s="44" customFormat="1" ht="25.5" x14ac:dyDescent="0.2">
      <c r="A159" s="31"/>
      <c r="B159" s="96"/>
      <c r="C159" s="152"/>
      <c r="D159" s="150" t="s">
        <v>178</v>
      </c>
      <c r="E159" s="150"/>
      <c r="F159" s="74"/>
      <c r="G159" s="39">
        <v>50000000</v>
      </c>
      <c r="H159" s="107">
        <f t="shared" si="6"/>
        <v>3.3595692431130829E-2</v>
      </c>
      <c r="I159" s="101"/>
      <c r="J159" s="101"/>
      <c r="K159" s="101">
        <v>49630000</v>
      </c>
      <c r="L159" s="224">
        <f t="shared" si="2"/>
        <v>99.26</v>
      </c>
      <c r="M159" s="100">
        <f t="shared" si="0"/>
        <v>370000</v>
      </c>
      <c r="N159" s="101">
        <f t="shared" si="1"/>
        <v>0.74</v>
      </c>
      <c r="O159" s="49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spans="1:26" s="44" customFormat="1" x14ac:dyDescent="0.2">
      <c r="A160" s="31"/>
      <c r="B160" s="96"/>
      <c r="C160" s="152">
        <v>41</v>
      </c>
      <c r="D160" s="152" t="s">
        <v>179</v>
      </c>
      <c r="E160" s="150"/>
      <c r="F160" s="74"/>
      <c r="G160" s="39">
        <v>200000000</v>
      </c>
      <c r="H160" s="107">
        <f t="shared" si="6"/>
        <v>0.13438276972452332</v>
      </c>
      <c r="I160" s="101"/>
      <c r="J160" s="101"/>
      <c r="K160" s="101">
        <v>179388500</v>
      </c>
      <c r="L160" s="224">
        <f t="shared" si="2"/>
        <v>89.694249999999997</v>
      </c>
      <c r="M160" s="100">
        <f t="shared" si="0"/>
        <v>20611500</v>
      </c>
      <c r="N160" s="101">
        <f t="shared" si="1"/>
        <v>10.30575</v>
      </c>
      <c r="O160" s="49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spans="1:26" s="44" customFormat="1" x14ac:dyDescent="0.2">
      <c r="A161" s="31"/>
      <c r="B161" s="96"/>
      <c r="C161" s="152">
        <v>42</v>
      </c>
      <c r="D161" s="152" t="s">
        <v>180</v>
      </c>
      <c r="E161" s="150"/>
      <c r="F161" s="74"/>
      <c r="G161" s="39">
        <v>200000000</v>
      </c>
      <c r="H161" s="107">
        <f t="shared" si="6"/>
        <v>0.13438276972452332</v>
      </c>
      <c r="I161" s="101"/>
      <c r="J161" s="101"/>
      <c r="K161" s="101">
        <v>186880200</v>
      </c>
      <c r="L161" s="224">
        <f t="shared" si="2"/>
        <v>93.440100000000001</v>
      </c>
      <c r="M161" s="100">
        <f t="shared" si="0"/>
        <v>13119800</v>
      </c>
      <c r="N161" s="101">
        <f t="shared" si="1"/>
        <v>6.5599000000000007</v>
      </c>
      <c r="O161" s="49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spans="1:26" s="44" customFormat="1" x14ac:dyDescent="0.2">
      <c r="A162" s="31"/>
      <c r="B162" s="96"/>
      <c r="C162" s="152"/>
      <c r="D162" s="152" t="s">
        <v>181</v>
      </c>
      <c r="E162" s="150"/>
      <c r="F162" s="74"/>
      <c r="G162" s="39">
        <v>50000000</v>
      </c>
      <c r="H162" s="107">
        <f t="shared" si="6"/>
        <v>3.3595692431130829E-2</v>
      </c>
      <c r="I162" s="101"/>
      <c r="J162" s="101"/>
      <c r="K162" s="101">
        <v>49800000</v>
      </c>
      <c r="L162" s="224">
        <f t="shared" si="2"/>
        <v>99.6</v>
      </c>
      <c r="M162" s="100">
        <f t="shared" si="0"/>
        <v>200000</v>
      </c>
      <c r="N162" s="101">
        <f t="shared" si="1"/>
        <v>0.4</v>
      </c>
      <c r="O162" s="49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spans="1:26" s="44" customFormat="1" x14ac:dyDescent="0.2">
      <c r="A163" s="31"/>
      <c r="B163" s="96"/>
      <c r="C163" s="152">
        <v>43</v>
      </c>
      <c r="D163" s="152" t="s">
        <v>183</v>
      </c>
      <c r="E163" s="150"/>
      <c r="F163" s="74"/>
      <c r="G163" s="39">
        <v>200000000</v>
      </c>
      <c r="H163" s="107">
        <f t="shared" si="6"/>
        <v>0.13438276972452332</v>
      </c>
      <c r="I163" s="101"/>
      <c r="J163" s="101"/>
      <c r="K163" s="101">
        <v>181070000</v>
      </c>
      <c r="L163" s="224">
        <f t="shared" si="2"/>
        <v>90.534999999999997</v>
      </c>
      <c r="M163" s="100">
        <f t="shared" si="0"/>
        <v>18930000</v>
      </c>
      <c r="N163" s="101">
        <f t="shared" si="1"/>
        <v>9.4649999999999999</v>
      </c>
      <c r="O163" s="49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spans="1:26" s="44" customFormat="1" x14ac:dyDescent="0.2">
      <c r="A164" s="31"/>
      <c r="B164" s="96"/>
      <c r="C164" s="152">
        <v>44</v>
      </c>
      <c r="D164" s="152" t="s">
        <v>182</v>
      </c>
      <c r="E164" s="150"/>
      <c r="F164" s="74"/>
      <c r="G164" s="39">
        <v>200000000</v>
      </c>
      <c r="H164" s="107">
        <f t="shared" si="6"/>
        <v>0.13438276972452332</v>
      </c>
      <c r="I164" s="101"/>
      <c r="J164" s="101"/>
      <c r="K164" s="101">
        <v>182544400</v>
      </c>
      <c r="L164" s="224">
        <f t="shared" si="2"/>
        <v>91.272199999999998</v>
      </c>
      <c r="M164" s="100">
        <f t="shared" si="0"/>
        <v>17455600</v>
      </c>
      <c r="N164" s="101">
        <f t="shared" si="1"/>
        <v>8.7278000000000002</v>
      </c>
      <c r="O164" s="49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spans="1:26" s="44" customFormat="1" ht="25.5" x14ac:dyDescent="0.2">
      <c r="A165" s="31"/>
      <c r="B165" s="96"/>
      <c r="C165" s="152"/>
      <c r="D165" s="150" t="s">
        <v>184</v>
      </c>
      <c r="E165" s="150"/>
      <c r="F165" s="74"/>
      <c r="G165" s="39">
        <v>50000000</v>
      </c>
      <c r="H165" s="107">
        <f t="shared" si="6"/>
        <v>3.3595692431130829E-2</v>
      </c>
      <c r="I165" s="101"/>
      <c r="J165" s="101"/>
      <c r="K165" s="101">
        <v>49700000</v>
      </c>
      <c r="L165" s="224">
        <f t="shared" si="2"/>
        <v>99.4</v>
      </c>
      <c r="M165" s="100">
        <f t="shared" si="0"/>
        <v>300000</v>
      </c>
      <c r="N165" s="101">
        <f t="shared" si="1"/>
        <v>0.6</v>
      </c>
      <c r="O165" s="49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spans="1:26" s="44" customFormat="1" x14ac:dyDescent="0.2">
      <c r="A166" s="31"/>
      <c r="B166" s="96"/>
      <c r="C166" s="152">
        <v>45</v>
      </c>
      <c r="D166" s="152" t="s">
        <v>185</v>
      </c>
      <c r="E166" s="150"/>
      <c r="F166" s="74"/>
      <c r="G166" s="39">
        <v>383000000</v>
      </c>
      <c r="H166" s="107">
        <f t="shared" si="6"/>
        <v>0.25734300402246213</v>
      </c>
      <c r="I166" s="101"/>
      <c r="J166" s="101"/>
      <c r="K166" s="101">
        <v>337440000</v>
      </c>
      <c r="L166" s="224">
        <f t="shared" si="2"/>
        <v>88.104438642297652</v>
      </c>
      <c r="M166" s="100">
        <f t="shared" si="0"/>
        <v>45560000</v>
      </c>
      <c r="N166" s="101">
        <f t="shared" si="1"/>
        <v>11.89556135770235</v>
      </c>
      <c r="O166" s="49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spans="1:26" s="44" customFormat="1" x14ac:dyDescent="0.2">
      <c r="A167" s="31"/>
      <c r="B167" s="96"/>
      <c r="C167" s="152">
        <v>46</v>
      </c>
      <c r="D167" s="152" t="s">
        <v>186</v>
      </c>
      <c r="E167" s="150"/>
      <c r="F167" s="74"/>
      <c r="G167" s="162">
        <v>100000000</v>
      </c>
      <c r="H167" s="107">
        <f t="shared" si="6"/>
        <v>6.7191384862261658E-2</v>
      </c>
      <c r="I167" s="101"/>
      <c r="J167" s="101"/>
      <c r="K167" s="101">
        <v>92530000</v>
      </c>
      <c r="L167" s="224">
        <f t="shared" si="2"/>
        <v>92.53</v>
      </c>
      <c r="M167" s="100">
        <f t="shared" si="0"/>
        <v>7470000</v>
      </c>
      <c r="N167" s="101">
        <f t="shared" si="1"/>
        <v>7.4700000000000006</v>
      </c>
      <c r="O167" s="49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spans="1:26" s="44" customFormat="1" x14ac:dyDescent="0.2">
      <c r="A168" s="31"/>
      <c r="B168" s="96"/>
      <c r="C168" s="152"/>
      <c r="D168" s="152" t="s">
        <v>187</v>
      </c>
      <c r="E168" s="150"/>
      <c r="F168" s="74"/>
      <c r="G168" s="39">
        <v>25000000</v>
      </c>
      <c r="H168" s="107">
        <f t="shared" si="6"/>
        <v>1.6797846215565414E-2</v>
      </c>
      <c r="I168" s="101"/>
      <c r="J168" s="101"/>
      <c r="K168" s="101">
        <v>14950000</v>
      </c>
      <c r="L168" s="224">
        <f t="shared" si="2"/>
        <v>59.8</v>
      </c>
      <c r="M168" s="100">
        <f t="shared" si="0"/>
        <v>10050000</v>
      </c>
      <c r="N168" s="101">
        <f t="shared" si="1"/>
        <v>40.200000000000003</v>
      </c>
      <c r="O168" s="49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spans="1:26" s="44" customFormat="1" x14ac:dyDescent="0.2">
      <c r="A169" s="31"/>
      <c r="B169" s="96"/>
      <c r="C169" s="152">
        <v>47</v>
      </c>
      <c r="D169" s="152" t="s">
        <v>188</v>
      </c>
      <c r="E169" s="150"/>
      <c r="F169" s="74"/>
      <c r="G169" s="39">
        <v>375550000</v>
      </c>
      <c r="H169" s="107">
        <f t="shared" si="6"/>
        <v>0.2523372458502236</v>
      </c>
      <c r="I169" s="101"/>
      <c r="J169" s="101"/>
      <c r="K169" s="101">
        <v>349626600</v>
      </c>
      <c r="L169" s="224">
        <f t="shared" si="2"/>
        <v>93.097217414458783</v>
      </c>
      <c r="M169" s="100">
        <f t="shared" si="0"/>
        <v>25923400</v>
      </c>
      <c r="N169" s="101">
        <f t="shared" si="1"/>
        <v>6.9027825855412059</v>
      </c>
      <c r="O169" s="49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spans="1:26" s="44" customFormat="1" x14ac:dyDescent="0.2">
      <c r="A170" s="31"/>
      <c r="B170" s="96"/>
      <c r="C170" s="152"/>
      <c r="D170" s="152" t="s">
        <v>189</v>
      </c>
      <c r="E170" s="150"/>
      <c r="F170" s="74"/>
      <c r="G170" s="39">
        <v>50000000</v>
      </c>
      <c r="H170" s="107">
        <f t="shared" si="6"/>
        <v>3.3595692431130829E-2</v>
      </c>
      <c r="I170" s="101"/>
      <c r="J170" s="101"/>
      <c r="K170" s="101">
        <v>49420000</v>
      </c>
      <c r="L170" s="224">
        <f t="shared" si="2"/>
        <v>98.839999999999989</v>
      </c>
      <c r="M170" s="100">
        <f t="shared" si="0"/>
        <v>580000</v>
      </c>
      <c r="N170" s="101">
        <f t="shared" si="1"/>
        <v>1.1599999999999999</v>
      </c>
      <c r="O170" s="49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spans="1:26" s="44" customFormat="1" x14ac:dyDescent="0.2">
      <c r="A171" s="31"/>
      <c r="B171" s="96"/>
      <c r="C171" s="152">
        <v>48</v>
      </c>
      <c r="D171" s="152" t="s">
        <v>190</v>
      </c>
      <c r="E171" s="150"/>
      <c r="F171" s="74"/>
      <c r="G171" s="39">
        <v>100000000</v>
      </c>
      <c r="H171" s="107">
        <f t="shared" si="6"/>
        <v>6.7191384862261658E-2</v>
      </c>
      <c r="I171" s="101"/>
      <c r="J171" s="101"/>
      <c r="K171" s="101">
        <v>94063300</v>
      </c>
      <c r="L171" s="224">
        <f t="shared" si="2"/>
        <v>94.063299999999998</v>
      </c>
      <c r="M171" s="100">
        <f t="shared" si="0"/>
        <v>5936700</v>
      </c>
      <c r="N171" s="101">
        <f t="shared" si="1"/>
        <v>5.9367000000000001</v>
      </c>
      <c r="O171" s="49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spans="1:26" s="44" customFormat="1" x14ac:dyDescent="0.2">
      <c r="A172" s="31"/>
      <c r="B172" s="96"/>
      <c r="C172" s="152">
        <v>49</v>
      </c>
      <c r="D172" s="152" t="s">
        <v>191</v>
      </c>
      <c r="E172" s="150"/>
      <c r="F172" s="74"/>
      <c r="G172" s="39">
        <v>199000000</v>
      </c>
      <c r="H172" s="107">
        <f t="shared" si="6"/>
        <v>0.13371085587590067</v>
      </c>
      <c r="I172" s="101"/>
      <c r="J172" s="101"/>
      <c r="K172" s="101">
        <v>185725000</v>
      </c>
      <c r="L172" s="224">
        <f t="shared" si="2"/>
        <v>93.329145728643212</v>
      </c>
      <c r="M172" s="100">
        <f t="shared" si="0"/>
        <v>13275000</v>
      </c>
      <c r="N172" s="101">
        <f t="shared" si="1"/>
        <v>6.6708542713567835</v>
      </c>
      <c r="O172" s="49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spans="1:26" s="44" customFormat="1" x14ac:dyDescent="0.2">
      <c r="A173" s="31"/>
      <c r="B173" s="96"/>
      <c r="C173" s="152"/>
      <c r="D173" s="152" t="s">
        <v>192</v>
      </c>
      <c r="E173" s="150"/>
      <c r="F173" s="74"/>
      <c r="G173" s="39">
        <v>50000000</v>
      </c>
      <c r="H173" s="107">
        <f t="shared" si="6"/>
        <v>3.3595692431130829E-2</v>
      </c>
      <c r="I173" s="101"/>
      <c r="J173" s="101"/>
      <c r="K173" s="101">
        <v>49270000</v>
      </c>
      <c r="L173" s="224">
        <f t="shared" si="2"/>
        <v>98.54</v>
      </c>
      <c r="M173" s="100">
        <f t="shared" si="0"/>
        <v>730000</v>
      </c>
      <c r="N173" s="101">
        <f t="shared" si="1"/>
        <v>1.46</v>
      </c>
      <c r="O173" s="49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spans="1:26" s="44" customFormat="1" x14ac:dyDescent="0.2">
      <c r="A174" s="31"/>
      <c r="B174" s="96"/>
      <c r="C174" s="152"/>
      <c r="D174" s="152" t="s">
        <v>40</v>
      </c>
      <c r="E174" s="150"/>
      <c r="F174" s="74"/>
      <c r="G174" s="39">
        <v>179211369</v>
      </c>
      <c r="H174" s="107">
        <f t="shared" si="6"/>
        <v>0.12041460066171787</v>
      </c>
      <c r="I174" s="101"/>
      <c r="J174" s="101"/>
      <c r="K174" s="39">
        <v>179211369</v>
      </c>
      <c r="L174" s="224">
        <f t="shared" si="2"/>
        <v>100</v>
      </c>
      <c r="M174" s="100">
        <f t="shared" si="0"/>
        <v>0</v>
      </c>
      <c r="N174" s="101">
        <f t="shared" si="1"/>
        <v>0</v>
      </c>
      <c r="O174" s="49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spans="1:26" s="44" customFormat="1" x14ac:dyDescent="0.2">
      <c r="A175" s="31"/>
      <c r="B175" s="96"/>
      <c r="C175" s="186"/>
      <c r="D175" s="186"/>
      <c r="E175" s="188"/>
      <c r="F175" s="74"/>
      <c r="G175" s="39"/>
      <c r="H175" s="107">
        <f t="shared" si="6"/>
        <v>0</v>
      </c>
      <c r="I175" s="101"/>
      <c r="J175" s="101"/>
      <c r="K175" s="101"/>
      <c r="L175" s="224"/>
      <c r="M175" s="100">
        <f t="shared" si="0"/>
        <v>0</v>
      </c>
      <c r="N175" s="101"/>
      <c r="O175" s="49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spans="1:26" s="44" customFormat="1" x14ac:dyDescent="0.2">
      <c r="A176" s="31"/>
      <c r="B176" s="96"/>
      <c r="C176" s="186"/>
      <c r="D176" s="186" t="s">
        <v>387</v>
      </c>
      <c r="E176" s="188"/>
      <c r="F176" s="74"/>
      <c r="G176" s="39">
        <v>200000000</v>
      </c>
      <c r="H176" s="107">
        <f t="shared" si="6"/>
        <v>0.13438276972452332</v>
      </c>
      <c r="I176" s="101"/>
      <c r="J176" s="101"/>
      <c r="K176" s="101">
        <v>175428900</v>
      </c>
      <c r="L176" s="224">
        <f t="shared" ref="L176:L235" si="8">(K176/G176)*100</f>
        <v>87.714449999999999</v>
      </c>
      <c r="M176" s="100">
        <f t="shared" si="0"/>
        <v>24571100</v>
      </c>
      <c r="N176" s="101">
        <f t="shared" si="1"/>
        <v>12.285550000000001</v>
      </c>
      <c r="O176" s="49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spans="1:26" s="44" customFormat="1" x14ac:dyDescent="0.2">
      <c r="A177" s="31"/>
      <c r="B177" s="96"/>
      <c r="C177" s="186"/>
      <c r="D177" s="186" t="s">
        <v>388</v>
      </c>
      <c r="E177" s="188"/>
      <c r="F177" s="74"/>
      <c r="G177" s="39">
        <v>200000000</v>
      </c>
      <c r="H177" s="107">
        <f t="shared" si="6"/>
        <v>0.13438276972452332</v>
      </c>
      <c r="I177" s="101"/>
      <c r="J177" s="101"/>
      <c r="K177" s="101">
        <v>178505000</v>
      </c>
      <c r="L177" s="224">
        <f t="shared" si="8"/>
        <v>89.252499999999998</v>
      </c>
      <c r="M177" s="100">
        <f t="shared" si="0"/>
        <v>21495000</v>
      </c>
      <c r="N177" s="101">
        <f t="shared" si="1"/>
        <v>10.7475</v>
      </c>
      <c r="O177" s="49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spans="1:26" s="44" customFormat="1" x14ac:dyDescent="0.2">
      <c r="A178" s="31"/>
      <c r="B178" s="96"/>
      <c r="C178" s="186"/>
      <c r="D178" s="186" t="s">
        <v>389</v>
      </c>
      <c r="E178" s="188"/>
      <c r="F178" s="74"/>
      <c r="G178" s="39">
        <v>200000000</v>
      </c>
      <c r="H178" s="107">
        <f t="shared" si="6"/>
        <v>0.13438276972452332</v>
      </c>
      <c r="I178" s="101"/>
      <c r="J178" s="101"/>
      <c r="K178" s="101">
        <v>188162700</v>
      </c>
      <c r="L178" s="224">
        <f t="shared" si="8"/>
        <v>94.08135</v>
      </c>
      <c r="M178" s="100">
        <f t="shared" si="0"/>
        <v>11837300</v>
      </c>
      <c r="N178" s="101">
        <f t="shared" si="1"/>
        <v>5.9186500000000004</v>
      </c>
      <c r="O178" s="49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spans="1:26" s="44" customFormat="1" x14ac:dyDescent="0.2">
      <c r="A179" s="31"/>
      <c r="B179" s="96"/>
      <c r="C179" s="186"/>
      <c r="D179" s="186" t="s">
        <v>390</v>
      </c>
      <c r="E179" s="188"/>
      <c r="F179" s="74"/>
      <c r="G179" s="39">
        <v>200000000</v>
      </c>
      <c r="H179" s="107">
        <f t="shared" si="6"/>
        <v>0.13438276972452332</v>
      </c>
      <c r="I179" s="101"/>
      <c r="J179" s="101"/>
      <c r="K179" s="101">
        <v>187544200</v>
      </c>
      <c r="L179" s="224">
        <f t="shared" si="8"/>
        <v>93.772100000000009</v>
      </c>
      <c r="M179" s="100">
        <f t="shared" si="0"/>
        <v>12455800</v>
      </c>
      <c r="N179" s="101">
        <f t="shared" si="1"/>
        <v>6.2279</v>
      </c>
      <c r="O179" s="49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spans="1:26" s="44" customFormat="1" x14ac:dyDescent="0.2">
      <c r="A180" s="31"/>
      <c r="B180" s="96"/>
      <c r="C180" s="186"/>
      <c r="D180" s="186" t="s">
        <v>391</v>
      </c>
      <c r="E180" s="188"/>
      <c r="F180" s="74"/>
      <c r="G180" s="39">
        <v>200000000</v>
      </c>
      <c r="H180" s="107">
        <f t="shared" si="6"/>
        <v>0.13438276972452332</v>
      </c>
      <c r="I180" s="101"/>
      <c r="J180" s="101"/>
      <c r="K180" s="101">
        <v>175192300</v>
      </c>
      <c r="L180" s="224">
        <f t="shared" si="8"/>
        <v>87.596149999999994</v>
      </c>
      <c r="M180" s="100">
        <f t="shared" si="0"/>
        <v>24807700</v>
      </c>
      <c r="N180" s="101">
        <f t="shared" si="1"/>
        <v>12.40385</v>
      </c>
      <c r="O180" s="49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spans="1:26" s="44" customFormat="1" x14ac:dyDescent="0.2">
      <c r="A181" s="31"/>
      <c r="B181" s="96"/>
      <c r="C181" s="186"/>
      <c r="D181" s="186" t="s">
        <v>392</v>
      </c>
      <c r="E181" s="188"/>
      <c r="F181" s="74"/>
      <c r="G181" s="39">
        <v>200000000</v>
      </c>
      <c r="H181" s="107">
        <f t="shared" si="6"/>
        <v>0.13438276972452332</v>
      </c>
      <c r="I181" s="101"/>
      <c r="J181" s="101"/>
      <c r="K181" s="101">
        <v>178980000</v>
      </c>
      <c r="L181" s="224">
        <f t="shared" si="8"/>
        <v>89.490000000000009</v>
      </c>
      <c r="M181" s="100">
        <f t="shared" si="0"/>
        <v>21020000</v>
      </c>
      <c r="N181" s="101">
        <f t="shared" si="1"/>
        <v>10.51</v>
      </c>
      <c r="O181" s="49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spans="1:26" s="44" customFormat="1" x14ac:dyDescent="0.2">
      <c r="A182" s="31"/>
      <c r="B182" s="96"/>
      <c r="C182" s="186"/>
      <c r="D182" s="186" t="s">
        <v>393</v>
      </c>
      <c r="E182" s="188"/>
      <c r="F182" s="74"/>
      <c r="G182" s="39">
        <v>200000000</v>
      </c>
      <c r="H182" s="107">
        <f t="shared" si="6"/>
        <v>0.13438276972452332</v>
      </c>
      <c r="I182" s="101"/>
      <c r="J182" s="101"/>
      <c r="K182" s="101">
        <v>185098900</v>
      </c>
      <c r="L182" s="224">
        <f t="shared" si="8"/>
        <v>92.549449999999993</v>
      </c>
      <c r="M182" s="100">
        <f t="shared" si="0"/>
        <v>14901100</v>
      </c>
      <c r="N182" s="101">
        <f t="shared" si="1"/>
        <v>7.4505499999999998</v>
      </c>
      <c r="O182" s="49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spans="1:26" s="44" customFormat="1" x14ac:dyDescent="0.2">
      <c r="A183" s="31"/>
      <c r="B183" s="96"/>
      <c r="C183" s="186"/>
      <c r="D183" s="186" t="s">
        <v>394</v>
      </c>
      <c r="E183" s="188"/>
      <c r="F183" s="74"/>
      <c r="G183" s="39">
        <v>50000000</v>
      </c>
      <c r="H183" s="107">
        <f t="shared" si="6"/>
        <v>3.3595692431130829E-2</v>
      </c>
      <c r="I183" s="101"/>
      <c r="J183" s="101"/>
      <c r="K183" s="101">
        <v>49430000</v>
      </c>
      <c r="L183" s="224">
        <f t="shared" si="8"/>
        <v>98.86</v>
      </c>
      <c r="M183" s="100">
        <f t="shared" ref="M183:M239" si="9">G183-K183</f>
        <v>570000</v>
      </c>
      <c r="N183" s="101">
        <f t="shared" si="1"/>
        <v>1.1400000000000001</v>
      </c>
      <c r="O183" s="49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spans="1:26" s="44" customFormat="1" x14ac:dyDescent="0.2">
      <c r="A184" s="31"/>
      <c r="B184" s="96"/>
      <c r="C184" s="186"/>
      <c r="D184" s="270" t="s">
        <v>395</v>
      </c>
      <c r="E184" s="270"/>
      <c r="F184" s="271"/>
      <c r="G184" s="39">
        <v>50000000</v>
      </c>
      <c r="H184" s="107">
        <f t="shared" si="6"/>
        <v>3.3595692431130829E-2</v>
      </c>
      <c r="I184" s="101"/>
      <c r="J184" s="101"/>
      <c r="K184" s="101">
        <v>49460000</v>
      </c>
      <c r="L184" s="224">
        <f t="shared" si="8"/>
        <v>98.92</v>
      </c>
      <c r="M184" s="100">
        <f t="shared" si="9"/>
        <v>540000</v>
      </c>
      <c r="N184" s="101">
        <f t="shared" si="1"/>
        <v>1.08</v>
      </c>
      <c r="O184" s="49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spans="1:26" s="44" customFormat="1" x14ac:dyDescent="0.2">
      <c r="A185" s="31"/>
      <c r="B185" s="96"/>
      <c r="C185" s="186"/>
      <c r="D185" s="186" t="s">
        <v>396</v>
      </c>
      <c r="E185" s="188"/>
      <c r="F185" s="74"/>
      <c r="G185" s="39">
        <v>50000000</v>
      </c>
      <c r="H185" s="107">
        <f t="shared" si="6"/>
        <v>3.3595692431130829E-2</v>
      </c>
      <c r="I185" s="101"/>
      <c r="J185" s="101"/>
      <c r="K185" s="101">
        <v>49540000</v>
      </c>
      <c r="L185" s="224">
        <f t="shared" si="8"/>
        <v>99.08</v>
      </c>
      <c r="M185" s="100">
        <f t="shared" si="9"/>
        <v>460000</v>
      </c>
      <c r="N185" s="101">
        <f t="shared" si="1"/>
        <v>0.91999999999999993</v>
      </c>
      <c r="O185" s="49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spans="1:26" s="44" customFormat="1" x14ac:dyDescent="0.2">
      <c r="A186" s="31"/>
      <c r="B186" s="96"/>
      <c r="C186" s="186"/>
      <c r="D186" s="186" t="s">
        <v>397</v>
      </c>
      <c r="E186" s="188"/>
      <c r="F186" s="74"/>
      <c r="G186" s="39">
        <v>25000000</v>
      </c>
      <c r="H186" s="107">
        <f t="shared" si="6"/>
        <v>1.6797846215565414E-2</v>
      </c>
      <c r="I186" s="101"/>
      <c r="J186" s="101"/>
      <c r="K186" s="101">
        <v>24600000</v>
      </c>
      <c r="L186" s="224">
        <f t="shared" si="8"/>
        <v>98.4</v>
      </c>
      <c r="M186" s="100">
        <f t="shared" si="9"/>
        <v>400000</v>
      </c>
      <c r="N186" s="101">
        <f t="shared" si="1"/>
        <v>1.6</v>
      </c>
      <c r="O186" s="49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spans="1:26" s="44" customFormat="1" x14ac:dyDescent="0.2">
      <c r="A187" s="31"/>
      <c r="B187" s="96"/>
      <c r="C187" s="186"/>
      <c r="D187" s="186" t="s">
        <v>40</v>
      </c>
      <c r="E187" s="188"/>
      <c r="F187" s="74"/>
      <c r="G187" s="39">
        <v>7580000</v>
      </c>
      <c r="H187" s="107">
        <f t="shared" si="6"/>
        <v>5.0931069725594332E-3</v>
      </c>
      <c r="I187" s="101"/>
      <c r="J187" s="101"/>
      <c r="K187" s="39">
        <v>7580000</v>
      </c>
      <c r="L187" s="224">
        <f t="shared" si="8"/>
        <v>100</v>
      </c>
      <c r="M187" s="100">
        <f t="shared" si="9"/>
        <v>0</v>
      </c>
      <c r="N187" s="101">
        <f t="shared" si="1"/>
        <v>0</v>
      </c>
      <c r="O187" s="49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spans="1:26" s="44" customFormat="1" x14ac:dyDescent="0.2">
      <c r="A188" s="31"/>
      <c r="B188" s="96"/>
      <c r="C188" s="186"/>
      <c r="D188" s="186"/>
      <c r="E188" s="188"/>
      <c r="F188" s="74"/>
      <c r="G188" s="39"/>
      <c r="H188" s="107"/>
      <c r="I188" s="101"/>
      <c r="J188" s="101"/>
      <c r="K188" s="101"/>
      <c r="L188" s="224"/>
      <c r="M188" s="100">
        <f t="shared" si="9"/>
        <v>0</v>
      </c>
      <c r="N188" s="101"/>
      <c r="O188" s="49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spans="1:26" s="58" customFormat="1" x14ac:dyDescent="0.2">
      <c r="A189" s="53"/>
      <c r="B189" s="95"/>
      <c r="C189" s="192"/>
      <c r="D189" s="192" t="s">
        <v>398</v>
      </c>
      <c r="E189" s="193"/>
      <c r="F189" s="194"/>
      <c r="G189" s="73">
        <f>SUM(G190:G239)</f>
        <v>811091135.04999995</v>
      </c>
      <c r="H189" s="107">
        <f t="shared" si="6"/>
        <v>0.54498336613513187</v>
      </c>
      <c r="I189" s="73">
        <f>SUM(I190:I239)</f>
        <v>0</v>
      </c>
      <c r="J189" s="73">
        <f>SUM(J190:J239)</f>
        <v>0</v>
      </c>
      <c r="K189" s="73">
        <f>SUM(K190:K262)</f>
        <v>1000710184</v>
      </c>
      <c r="L189" s="224">
        <f t="shared" si="8"/>
        <v>123.37826672687169</v>
      </c>
      <c r="M189" s="167">
        <f t="shared" si="9"/>
        <v>-189619048.95000005</v>
      </c>
      <c r="N189" s="105">
        <f t="shared" si="1"/>
        <v>-23.378266726871686</v>
      </c>
      <c r="O189" s="146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</row>
    <row r="190" spans="1:26" s="44" customFormat="1" x14ac:dyDescent="0.2">
      <c r="A190" s="31"/>
      <c r="B190" s="96"/>
      <c r="C190" s="186"/>
      <c r="D190" s="186" t="s">
        <v>399</v>
      </c>
      <c r="E190" s="188"/>
      <c r="F190" s="74"/>
      <c r="G190" s="39">
        <v>69356810</v>
      </c>
      <c r="H190" s="107">
        <f t="shared" si="6"/>
        <v>4.6601801135287571E-2</v>
      </c>
      <c r="I190" s="101"/>
      <c r="J190" s="101"/>
      <c r="K190" s="172">
        <v>69356810</v>
      </c>
      <c r="L190" s="224">
        <f t="shared" si="8"/>
        <v>100</v>
      </c>
      <c r="M190" s="100">
        <f t="shared" si="9"/>
        <v>0</v>
      </c>
      <c r="N190" s="101">
        <f t="shared" si="1"/>
        <v>0</v>
      </c>
      <c r="O190" s="49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spans="1:26" s="44" customFormat="1" x14ac:dyDescent="0.2">
      <c r="A191" s="31"/>
      <c r="B191" s="96"/>
      <c r="C191" s="186"/>
      <c r="D191" s="186" t="s">
        <v>400</v>
      </c>
      <c r="E191" s="188"/>
      <c r="F191" s="74"/>
      <c r="G191" s="39">
        <v>44796319.050000004</v>
      </c>
      <c r="H191" s="107">
        <f t="shared" si="6"/>
        <v>3.0099267137012137E-2</v>
      </c>
      <c r="I191" s="101"/>
      <c r="J191" s="101"/>
      <c r="K191" s="172">
        <v>44796319</v>
      </c>
      <c r="L191" s="224">
        <f t="shared" si="8"/>
        <v>99.99999988838367</v>
      </c>
      <c r="M191" s="100">
        <f t="shared" si="9"/>
        <v>5.0000004470348358E-2</v>
      </c>
      <c r="N191" s="101">
        <f t="shared" si="1"/>
        <v>1.1161632368619437E-7</v>
      </c>
      <c r="O191" s="49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spans="1:26" s="44" customFormat="1" ht="25.5" x14ac:dyDescent="0.2">
      <c r="A192" s="31"/>
      <c r="B192" s="96"/>
      <c r="C192" s="186"/>
      <c r="D192" s="188" t="s">
        <v>401</v>
      </c>
      <c r="E192" s="188"/>
      <c r="F192" s="74"/>
      <c r="G192" s="39">
        <v>70830800</v>
      </c>
      <c r="H192" s="107">
        <f t="shared" si="6"/>
        <v>4.7592195429018824E-2</v>
      </c>
      <c r="I192" s="101"/>
      <c r="J192" s="101"/>
      <c r="K192" s="172">
        <v>70830800</v>
      </c>
      <c r="L192" s="224">
        <f t="shared" si="8"/>
        <v>100</v>
      </c>
      <c r="M192" s="100">
        <f t="shared" si="9"/>
        <v>0</v>
      </c>
      <c r="N192" s="101">
        <f t="shared" si="1"/>
        <v>0</v>
      </c>
      <c r="O192" s="49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spans="1:26" s="44" customFormat="1" x14ac:dyDescent="0.2">
      <c r="A193" s="31"/>
      <c r="B193" s="96"/>
      <c r="C193" s="186"/>
      <c r="D193" s="186" t="s">
        <v>402</v>
      </c>
      <c r="E193" s="188"/>
      <c r="F193" s="74"/>
      <c r="G193" s="39">
        <v>43165500</v>
      </c>
      <c r="H193" s="107">
        <f t="shared" si="6"/>
        <v>2.9003497232719555E-2</v>
      </c>
      <c r="I193" s="101"/>
      <c r="J193" s="101"/>
      <c r="K193" s="172">
        <v>43165500</v>
      </c>
      <c r="L193" s="224">
        <f t="shared" si="8"/>
        <v>100</v>
      </c>
      <c r="M193" s="100">
        <f t="shared" si="9"/>
        <v>0</v>
      </c>
      <c r="N193" s="101">
        <f t="shared" si="1"/>
        <v>0</v>
      </c>
      <c r="O193" s="49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spans="1:26" s="44" customFormat="1" x14ac:dyDescent="0.2">
      <c r="A194" s="31"/>
      <c r="B194" s="96"/>
      <c r="C194" s="186"/>
      <c r="D194" s="186" t="s">
        <v>403</v>
      </c>
      <c r="E194" s="188"/>
      <c r="F194" s="74"/>
      <c r="G194" s="39">
        <v>9977500</v>
      </c>
      <c r="H194" s="107">
        <f t="shared" si="6"/>
        <v>6.7040204246321565E-3</v>
      </c>
      <c r="I194" s="101"/>
      <c r="J194" s="101"/>
      <c r="K194" s="172">
        <v>9977500</v>
      </c>
      <c r="L194" s="224">
        <f t="shared" si="8"/>
        <v>100</v>
      </c>
      <c r="M194" s="100">
        <f t="shared" si="9"/>
        <v>0</v>
      </c>
      <c r="N194" s="101">
        <f t="shared" si="1"/>
        <v>0</v>
      </c>
      <c r="O194" s="49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spans="1:26" s="44" customFormat="1" x14ac:dyDescent="0.2">
      <c r="A195" s="31"/>
      <c r="B195" s="96"/>
      <c r="C195" s="186"/>
      <c r="D195" s="186" t="s">
        <v>404</v>
      </c>
      <c r="E195" s="188"/>
      <c r="F195" s="74"/>
      <c r="G195" s="39">
        <v>9284150</v>
      </c>
      <c r="H195" s="107">
        <f t="shared" si="6"/>
        <v>6.2381489576896652E-3</v>
      </c>
      <c r="I195" s="101"/>
      <c r="J195" s="101"/>
      <c r="K195" s="172">
        <v>9284150</v>
      </c>
      <c r="L195" s="224">
        <f t="shared" si="8"/>
        <v>100</v>
      </c>
      <c r="M195" s="100">
        <f t="shared" si="9"/>
        <v>0</v>
      </c>
      <c r="N195" s="101">
        <f t="shared" si="1"/>
        <v>0</v>
      </c>
      <c r="O195" s="49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spans="1:26" s="44" customFormat="1" x14ac:dyDescent="0.2">
      <c r="A196" s="31"/>
      <c r="B196" s="96"/>
      <c r="C196" s="186"/>
      <c r="D196" s="186" t="s">
        <v>405</v>
      </c>
      <c r="E196" s="188"/>
      <c r="F196" s="74"/>
      <c r="G196" s="39">
        <v>9992500</v>
      </c>
      <c r="H196" s="107">
        <f t="shared" si="6"/>
        <v>6.7140991323614953E-3</v>
      </c>
      <c r="I196" s="101"/>
      <c r="J196" s="101"/>
      <c r="K196" s="172">
        <v>9992500</v>
      </c>
      <c r="L196" s="224">
        <f t="shared" si="8"/>
        <v>100</v>
      </c>
      <c r="M196" s="100">
        <f t="shared" si="9"/>
        <v>0</v>
      </c>
      <c r="N196" s="101">
        <f t="shared" si="1"/>
        <v>0</v>
      </c>
      <c r="O196" s="49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spans="1:26" s="44" customFormat="1" x14ac:dyDescent="0.2">
      <c r="A197" s="31"/>
      <c r="B197" s="96"/>
      <c r="C197" s="186"/>
      <c r="D197" s="186" t="s">
        <v>406</v>
      </c>
      <c r="E197" s="188"/>
      <c r="F197" s="74"/>
      <c r="G197" s="39">
        <v>9991500</v>
      </c>
      <c r="H197" s="107">
        <f t="shared" si="6"/>
        <v>6.713427218512872E-3</v>
      </c>
      <c r="I197" s="101"/>
      <c r="J197" s="101"/>
      <c r="K197" s="172">
        <v>9991500</v>
      </c>
      <c r="L197" s="224">
        <f t="shared" si="8"/>
        <v>100</v>
      </c>
      <c r="M197" s="100">
        <f t="shared" si="9"/>
        <v>0</v>
      </c>
      <c r="N197" s="101">
        <f t="shared" si="1"/>
        <v>0</v>
      </c>
      <c r="O197" s="49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spans="1:26" s="44" customFormat="1" x14ac:dyDescent="0.2">
      <c r="A198" s="31"/>
      <c r="B198" s="96"/>
      <c r="C198" s="186"/>
      <c r="D198" s="186" t="s">
        <v>407</v>
      </c>
      <c r="E198" s="188"/>
      <c r="F198" s="74"/>
      <c r="G198" s="39">
        <v>9888000</v>
      </c>
      <c r="H198" s="107">
        <f t="shared" si="6"/>
        <v>6.643884135180432E-3</v>
      </c>
      <c r="I198" s="101"/>
      <c r="J198" s="101"/>
      <c r="K198" s="172">
        <v>9888000</v>
      </c>
      <c r="L198" s="224">
        <f t="shared" si="8"/>
        <v>100</v>
      </c>
      <c r="M198" s="100">
        <f t="shared" si="9"/>
        <v>0</v>
      </c>
      <c r="N198" s="101">
        <f t="shared" si="1"/>
        <v>0</v>
      </c>
      <c r="O198" s="49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spans="1:26" s="44" customFormat="1" x14ac:dyDescent="0.2">
      <c r="A199" s="31"/>
      <c r="B199" s="96"/>
      <c r="C199" s="186"/>
      <c r="D199" s="186" t="s">
        <v>408</v>
      </c>
      <c r="E199" s="188"/>
      <c r="F199" s="74"/>
      <c r="G199" s="39">
        <v>9975500</v>
      </c>
      <c r="H199" s="107">
        <f t="shared" si="6"/>
        <v>6.7026765969349106E-3</v>
      </c>
      <c r="I199" s="101"/>
      <c r="J199" s="101"/>
      <c r="K199" s="172">
        <v>9975500</v>
      </c>
      <c r="L199" s="224">
        <f t="shared" si="8"/>
        <v>100</v>
      </c>
      <c r="M199" s="100">
        <f t="shared" si="9"/>
        <v>0</v>
      </c>
      <c r="N199" s="101">
        <f t="shared" si="1"/>
        <v>0</v>
      </c>
      <c r="O199" s="49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spans="1:26" s="44" customFormat="1" x14ac:dyDescent="0.2">
      <c r="A200" s="31"/>
      <c r="B200" s="96"/>
      <c r="C200" s="186"/>
      <c r="D200" s="186" t="s">
        <v>409</v>
      </c>
      <c r="E200" s="188"/>
      <c r="F200" s="74"/>
      <c r="G200" s="39">
        <v>9641900</v>
      </c>
      <c r="H200" s="107">
        <f t="shared" si="6"/>
        <v>6.4785261370344065E-3</v>
      </c>
      <c r="I200" s="101"/>
      <c r="J200" s="101"/>
      <c r="K200" s="172">
        <v>9641900</v>
      </c>
      <c r="L200" s="224">
        <f t="shared" si="8"/>
        <v>100</v>
      </c>
      <c r="M200" s="100">
        <f t="shared" si="9"/>
        <v>0</v>
      </c>
      <c r="N200" s="101">
        <f t="shared" si="1"/>
        <v>0</v>
      </c>
      <c r="O200" s="49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spans="1:26" s="44" customFormat="1" x14ac:dyDescent="0.2">
      <c r="A201" s="31"/>
      <c r="B201" s="96"/>
      <c r="C201" s="186"/>
      <c r="D201" s="186" t="s">
        <v>410</v>
      </c>
      <c r="E201" s="188"/>
      <c r="F201" s="74"/>
      <c r="G201" s="39">
        <v>9963500</v>
      </c>
      <c r="H201" s="107">
        <f t="shared" si="6"/>
        <v>6.6946136307514392E-3</v>
      </c>
      <c r="I201" s="101"/>
      <c r="J201" s="101"/>
      <c r="K201" s="172">
        <v>9963500</v>
      </c>
      <c r="L201" s="224">
        <f t="shared" si="8"/>
        <v>100</v>
      </c>
      <c r="M201" s="100">
        <f t="shared" si="9"/>
        <v>0</v>
      </c>
      <c r="N201" s="101">
        <f t="shared" si="1"/>
        <v>0</v>
      </c>
      <c r="O201" s="49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spans="1:26" s="44" customFormat="1" x14ac:dyDescent="0.2">
      <c r="A202" s="31"/>
      <c r="B202" s="96"/>
      <c r="C202" s="186"/>
      <c r="D202" s="186" t="s">
        <v>411</v>
      </c>
      <c r="E202" s="188"/>
      <c r="F202" s="74"/>
      <c r="G202" s="39">
        <v>9960000</v>
      </c>
      <c r="H202" s="107">
        <f t="shared" si="6"/>
        <v>6.6922619322812606E-3</v>
      </c>
      <c r="I202" s="101"/>
      <c r="J202" s="101"/>
      <c r="K202" s="172">
        <v>9960000</v>
      </c>
      <c r="L202" s="224">
        <f t="shared" si="8"/>
        <v>100</v>
      </c>
      <c r="M202" s="100">
        <f t="shared" si="9"/>
        <v>0</v>
      </c>
      <c r="N202" s="101">
        <f t="shared" si="1"/>
        <v>0</v>
      </c>
      <c r="O202" s="49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spans="1:26" s="44" customFormat="1" x14ac:dyDescent="0.2">
      <c r="A203" s="31"/>
      <c r="B203" s="96"/>
      <c r="C203" s="186"/>
      <c r="D203" s="186" t="s">
        <v>412</v>
      </c>
      <c r="E203" s="188"/>
      <c r="F203" s="74"/>
      <c r="G203" s="39">
        <v>9987000</v>
      </c>
      <c r="H203" s="107">
        <f t="shared" si="6"/>
        <v>6.7104036061940708E-3</v>
      </c>
      <c r="I203" s="101"/>
      <c r="J203" s="101"/>
      <c r="K203" s="172">
        <v>9987000</v>
      </c>
      <c r="L203" s="224">
        <f t="shared" si="8"/>
        <v>100</v>
      </c>
      <c r="M203" s="100">
        <f t="shared" si="9"/>
        <v>0</v>
      </c>
      <c r="N203" s="101">
        <f t="shared" si="1"/>
        <v>0</v>
      </c>
      <c r="O203" s="49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spans="1:26" s="44" customFormat="1" x14ac:dyDescent="0.2">
      <c r="A204" s="31"/>
      <c r="B204" s="96"/>
      <c r="C204" s="186"/>
      <c r="D204" s="186" t="s">
        <v>413</v>
      </c>
      <c r="E204" s="188"/>
      <c r="F204" s="74"/>
      <c r="G204" s="39">
        <v>9706500</v>
      </c>
      <c r="H204" s="107">
        <f t="shared" si="6"/>
        <v>6.5219317716554261E-3</v>
      </c>
      <c r="I204" s="101"/>
      <c r="J204" s="101"/>
      <c r="K204" s="172">
        <v>9706500</v>
      </c>
      <c r="L204" s="224">
        <f t="shared" si="8"/>
        <v>100</v>
      </c>
      <c r="M204" s="100">
        <f t="shared" si="9"/>
        <v>0</v>
      </c>
      <c r="N204" s="101">
        <f t="shared" si="1"/>
        <v>0</v>
      </c>
      <c r="O204" s="49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spans="1:26" s="44" customFormat="1" x14ac:dyDescent="0.2">
      <c r="A205" s="31"/>
      <c r="B205" s="96"/>
      <c r="C205" s="186"/>
      <c r="D205" s="186" t="s">
        <v>414</v>
      </c>
      <c r="E205" s="188"/>
      <c r="F205" s="74"/>
      <c r="G205" s="39">
        <v>9886525</v>
      </c>
      <c r="H205" s="107">
        <f t="shared" si="6"/>
        <v>6.642893062253713E-3</v>
      </c>
      <c r="I205" s="101"/>
      <c r="J205" s="101"/>
      <c r="K205" s="172">
        <v>9886525</v>
      </c>
      <c r="L205" s="224">
        <f t="shared" si="8"/>
        <v>100</v>
      </c>
      <c r="M205" s="100">
        <f t="shared" si="9"/>
        <v>0</v>
      </c>
      <c r="N205" s="101">
        <f t="shared" si="1"/>
        <v>0</v>
      </c>
      <c r="O205" s="49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spans="1:26" s="44" customFormat="1" x14ac:dyDescent="0.2">
      <c r="A206" s="31"/>
      <c r="B206" s="96"/>
      <c r="C206" s="186"/>
      <c r="D206" s="186" t="s">
        <v>415</v>
      </c>
      <c r="E206" s="188"/>
      <c r="F206" s="74"/>
      <c r="G206" s="39">
        <v>8440000</v>
      </c>
      <c r="H206" s="107">
        <f t="shared" si="6"/>
        <v>5.6709528823748832E-3</v>
      </c>
      <c r="I206" s="101"/>
      <c r="J206" s="101"/>
      <c r="K206" s="172">
        <v>8440000</v>
      </c>
      <c r="L206" s="224">
        <f t="shared" si="8"/>
        <v>100</v>
      </c>
      <c r="M206" s="100">
        <f t="shared" si="9"/>
        <v>0</v>
      </c>
      <c r="N206" s="101">
        <f t="shared" si="1"/>
        <v>0</v>
      </c>
      <c r="O206" s="49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spans="1:26" s="44" customFormat="1" x14ac:dyDescent="0.2">
      <c r="A207" s="31"/>
      <c r="B207" s="96"/>
      <c r="C207" s="186"/>
      <c r="D207" s="186" t="s">
        <v>416</v>
      </c>
      <c r="E207" s="188"/>
      <c r="F207" s="74"/>
      <c r="G207" s="39">
        <v>8572000</v>
      </c>
      <c r="H207" s="107">
        <f t="shared" si="6"/>
        <v>5.7596455103930688E-3</v>
      </c>
      <c r="I207" s="101"/>
      <c r="J207" s="101"/>
      <c r="K207" s="172">
        <v>8572000</v>
      </c>
      <c r="L207" s="224">
        <f t="shared" si="8"/>
        <v>100</v>
      </c>
      <c r="M207" s="100">
        <f t="shared" si="9"/>
        <v>0</v>
      </c>
      <c r="N207" s="101">
        <f t="shared" si="1"/>
        <v>0</v>
      </c>
      <c r="O207" s="49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spans="1:26" s="44" customFormat="1" x14ac:dyDescent="0.2">
      <c r="A208" s="31"/>
      <c r="B208" s="96"/>
      <c r="C208" s="186"/>
      <c r="D208" s="186" t="s">
        <v>417</v>
      </c>
      <c r="E208" s="188"/>
      <c r="F208" s="74"/>
      <c r="G208" s="39">
        <v>9858800</v>
      </c>
      <c r="H208" s="107">
        <f t="shared" si="6"/>
        <v>6.6242642508006506E-3</v>
      </c>
      <c r="I208" s="101"/>
      <c r="J208" s="101"/>
      <c r="K208" s="172">
        <v>9858800</v>
      </c>
      <c r="L208" s="224">
        <f t="shared" si="8"/>
        <v>100</v>
      </c>
      <c r="M208" s="100">
        <f t="shared" si="9"/>
        <v>0</v>
      </c>
      <c r="N208" s="101">
        <f t="shared" ref="N208:N239" si="10">(M208/G208)*100</f>
        <v>0</v>
      </c>
      <c r="O208" s="49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spans="1:26" s="44" customFormat="1" x14ac:dyDescent="0.2">
      <c r="A209" s="31"/>
      <c r="B209" s="96"/>
      <c r="C209" s="186"/>
      <c r="D209" s="186" t="s">
        <v>418</v>
      </c>
      <c r="E209" s="188"/>
      <c r="F209" s="74"/>
      <c r="G209" s="39">
        <v>9826000</v>
      </c>
      <c r="H209" s="107">
        <f t="shared" si="6"/>
        <v>6.60222547656583E-3</v>
      </c>
      <c r="I209" s="101"/>
      <c r="J209" s="101"/>
      <c r="K209" s="172">
        <v>9826000</v>
      </c>
      <c r="L209" s="224">
        <f t="shared" si="8"/>
        <v>100</v>
      </c>
      <c r="M209" s="100">
        <f t="shared" si="9"/>
        <v>0</v>
      </c>
      <c r="N209" s="101">
        <f t="shared" si="10"/>
        <v>0</v>
      </c>
      <c r="O209" s="49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spans="1:26" s="44" customFormat="1" x14ac:dyDescent="0.2">
      <c r="A210" s="31"/>
      <c r="B210" s="96"/>
      <c r="C210" s="186"/>
      <c r="D210" s="186" t="s">
        <v>419</v>
      </c>
      <c r="E210" s="188"/>
      <c r="F210" s="74"/>
      <c r="G210" s="39">
        <v>9677500</v>
      </c>
      <c r="H210" s="107">
        <f t="shared" si="6"/>
        <v>6.5024462700453709E-3</v>
      </c>
      <c r="I210" s="101"/>
      <c r="J210" s="101"/>
      <c r="K210" s="172">
        <v>9677500</v>
      </c>
      <c r="L210" s="224">
        <f t="shared" si="8"/>
        <v>100</v>
      </c>
      <c r="M210" s="100">
        <f t="shared" si="9"/>
        <v>0</v>
      </c>
      <c r="N210" s="101">
        <f t="shared" si="10"/>
        <v>0</v>
      </c>
      <c r="O210" s="49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spans="1:26" s="44" customFormat="1" x14ac:dyDescent="0.2">
      <c r="A211" s="31"/>
      <c r="B211" s="96"/>
      <c r="C211" s="186"/>
      <c r="D211" s="186" t="s">
        <v>420</v>
      </c>
      <c r="E211" s="188"/>
      <c r="F211" s="74"/>
      <c r="G211" s="39">
        <v>9825000</v>
      </c>
      <c r="H211" s="107">
        <f t="shared" si="6"/>
        <v>6.6015535627172075E-3</v>
      </c>
      <c r="I211" s="101"/>
      <c r="J211" s="101"/>
      <c r="K211" s="172">
        <v>9825000</v>
      </c>
      <c r="L211" s="224">
        <f t="shared" si="8"/>
        <v>100</v>
      </c>
      <c r="M211" s="100">
        <f t="shared" si="9"/>
        <v>0</v>
      </c>
      <c r="N211" s="101">
        <f t="shared" si="10"/>
        <v>0</v>
      </c>
      <c r="O211" s="49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spans="1:26" s="44" customFormat="1" x14ac:dyDescent="0.2">
      <c r="A212" s="31"/>
      <c r="B212" s="96"/>
      <c r="C212" s="186"/>
      <c r="D212" s="186" t="s">
        <v>421</v>
      </c>
      <c r="E212" s="188"/>
      <c r="F212" s="74"/>
      <c r="G212" s="39">
        <v>33643500</v>
      </c>
      <c r="H212" s="107">
        <f t="shared" si="6"/>
        <v>2.2605533566134997E-2</v>
      </c>
      <c r="I212" s="101"/>
      <c r="J212" s="101"/>
      <c r="K212" s="172">
        <v>33643500</v>
      </c>
      <c r="L212" s="224">
        <f t="shared" si="8"/>
        <v>100</v>
      </c>
      <c r="M212" s="100">
        <f t="shared" si="9"/>
        <v>0</v>
      </c>
      <c r="N212" s="101">
        <f t="shared" si="10"/>
        <v>0</v>
      </c>
      <c r="O212" s="49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spans="1:26" s="44" customFormat="1" x14ac:dyDescent="0.2">
      <c r="A213" s="31"/>
      <c r="B213" s="96"/>
      <c r="C213" s="186"/>
      <c r="D213" s="186" t="s">
        <v>422</v>
      </c>
      <c r="E213" s="188"/>
      <c r="F213" s="74"/>
      <c r="G213" s="39">
        <v>29920400</v>
      </c>
      <c r="H213" s="107">
        <f t="shared" si="6"/>
        <v>2.0103931116328133E-2</v>
      </c>
      <c r="I213" s="101"/>
      <c r="J213" s="101"/>
      <c r="K213" s="172">
        <v>29920400</v>
      </c>
      <c r="L213" s="224">
        <f t="shared" si="8"/>
        <v>100</v>
      </c>
      <c r="M213" s="100">
        <f t="shared" si="9"/>
        <v>0</v>
      </c>
      <c r="N213" s="101">
        <f t="shared" si="10"/>
        <v>0</v>
      </c>
      <c r="O213" s="49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spans="1:26" s="44" customFormat="1" x14ac:dyDescent="0.2">
      <c r="A214" s="31"/>
      <c r="B214" s="96"/>
      <c r="C214" s="186"/>
      <c r="D214" s="186" t="s">
        <v>423</v>
      </c>
      <c r="E214" s="188"/>
      <c r="F214" s="74"/>
      <c r="G214" s="39">
        <v>23749950</v>
      </c>
      <c r="H214" s="107">
        <f t="shared" si="6"/>
        <v>1.5957920309094712E-2</v>
      </c>
      <c r="I214" s="101"/>
      <c r="J214" s="101"/>
      <c r="K214" s="172">
        <v>23749950</v>
      </c>
      <c r="L214" s="224">
        <f t="shared" si="8"/>
        <v>100</v>
      </c>
      <c r="M214" s="100">
        <f t="shared" si="9"/>
        <v>0</v>
      </c>
      <c r="N214" s="101">
        <f t="shared" si="10"/>
        <v>0</v>
      </c>
      <c r="O214" s="49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spans="1:26" s="44" customFormat="1" x14ac:dyDescent="0.2">
      <c r="A215" s="31"/>
      <c r="B215" s="96"/>
      <c r="C215" s="186"/>
      <c r="D215" s="186" t="s">
        <v>424</v>
      </c>
      <c r="E215" s="188"/>
      <c r="F215" s="74"/>
      <c r="G215" s="39">
        <v>41136710</v>
      </c>
      <c r="H215" s="107">
        <f t="shared" si="6"/>
        <v>2.764032513577247E-2</v>
      </c>
      <c r="I215" s="101"/>
      <c r="J215" s="101"/>
      <c r="K215" s="172">
        <v>41136710</v>
      </c>
      <c r="L215" s="224">
        <f t="shared" si="8"/>
        <v>100</v>
      </c>
      <c r="M215" s="100">
        <f t="shared" si="9"/>
        <v>0</v>
      </c>
      <c r="N215" s="101">
        <f t="shared" si="10"/>
        <v>0</v>
      </c>
      <c r="O215" s="49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spans="1:26" s="44" customFormat="1" x14ac:dyDescent="0.2">
      <c r="A216" s="31"/>
      <c r="B216" s="96"/>
      <c r="C216" s="186"/>
      <c r="D216" s="186" t="s">
        <v>425</v>
      </c>
      <c r="E216" s="188"/>
      <c r="F216" s="74"/>
      <c r="G216" s="39">
        <v>44155200</v>
      </c>
      <c r="H216" s="107">
        <f t="shared" si="6"/>
        <v>2.9668490368701353E-2</v>
      </c>
      <c r="I216" s="101"/>
      <c r="J216" s="101"/>
      <c r="K216" s="172">
        <v>44155200</v>
      </c>
      <c r="L216" s="224">
        <f t="shared" si="8"/>
        <v>100</v>
      </c>
      <c r="M216" s="100">
        <f t="shared" si="9"/>
        <v>0</v>
      </c>
      <c r="N216" s="101">
        <f t="shared" si="10"/>
        <v>0</v>
      </c>
      <c r="O216" s="49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spans="1:26" s="44" customFormat="1" x14ac:dyDescent="0.2">
      <c r="A217" s="31"/>
      <c r="B217" s="96"/>
      <c r="C217" s="186"/>
      <c r="D217" s="186" t="s">
        <v>426</v>
      </c>
      <c r="E217" s="188"/>
      <c r="F217" s="74"/>
      <c r="G217" s="39">
        <v>33275100</v>
      </c>
      <c r="H217" s="107">
        <f t="shared" si="6"/>
        <v>2.2358000504302426E-2</v>
      </c>
      <c r="I217" s="101"/>
      <c r="J217" s="101"/>
      <c r="K217" s="172">
        <v>33275100</v>
      </c>
      <c r="L217" s="224">
        <f t="shared" si="8"/>
        <v>100</v>
      </c>
      <c r="M217" s="100">
        <f t="shared" si="9"/>
        <v>0</v>
      </c>
      <c r="N217" s="101">
        <f t="shared" si="10"/>
        <v>0</v>
      </c>
      <c r="O217" s="49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spans="1:26" s="44" customFormat="1" x14ac:dyDescent="0.2">
      <c r="A218" s="31"/>
      <c r="B218" s="96"/>
      <c r="C218" s="186"/>
      <c r="D218" s="186" t="s">
        <v>427</v>
      </c>
      <c r="E218" s="188"/>
      <c r="F218" s="74"/>
      <c r="G218" s="39">
        <v>9975000</v>
      </c>
      <c r="H218" s="107">
        <f t="shared" si="6"/>
        <v>6.7023406400105994E-3</v>
      </c>
      <c r="I218" s="101"/>
      <c r="J218" s="101"/>
      <c r="K218" s="172">
        <v>9975000</v>
      </c>
      <c r="L218" s="224">
        <f t="shared" si="8"/>
        <v>100</v>
      </c>
      <c r="M218" s="100">
        <f t="shared" si="9"/>
        <v>0</v>
      </c>
      <c r="N218" s="101">
        <f t="shared" si="10"/>
        <v>0</v>
      </c>
      <c r="O218" s="49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spans="1:26" s="44" customFormat="1" x14ac:dyDescent="0.2">
      <c r="A219" s="31"/>
      <c r="B219" s="96"/>
      <c r="C219" s="186"/>
      <c r="D219" s="186" t="s">
        <v>428</v>
      </c>
      <c r="E219" s="188"/>
      <c r="F219" s="74"/>
      <c r="G219" s="39">
        <v>9979400</v>
      </c>
      <c r="H219" s="107">
        <f t="shared" si="6"/>
        <v>6.7052970609445392E-3</v>
      </c>
      <c r="I219" s="101"/>
      <c r="J219" s="101"/>
      <c r="K219" s="172">
        <v>9979400</v>
      </c>
      <c r="L219" s="224">
        <f t="shared" si="8"/>
        <v>100</v>
      </c>
      <c r="M219" s="100">
        <f t="shared" si="9"/>
        <v>0</v>
      </c>
      <c r="N219" s="101">
        <f t="shared" si="10"/>
        <v>0</v>
      </c>
      <c r="O219" s="49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spans="1:26" s="44" customFormat="1" x14ac:dyDescent="0.2">
      <c r="A220" s="31"/>
      <c r="B220" s="96"/>
      <c r="C220" s="186"/>
      <c r="D220" s="186" t="s">
        <v>429</v>
      </c>
      <c r="E220" s="188"/>
      <c r="F220" s="74"/>
      <c r="G220" s="39">
        <v>9974100</v>
      </c>
      <c r="H220" s="107">
        <f t="shared" si="6"/>
        <v>6.7017359175468392E-3</v>
      </c>
      <c r="I220" s="101"/>
      <c r="J220" s="101"/>
      <c r="K220" s="172"/>
      <c r="L220" s="224">
        <f t="shared" si="8"/>
        <v>0</v>
      </c>
      <c r="M220" s="100">
        <f t="shared" si="9"/>
        <v>9974100</v>
      </c>
      <c r="N220" s="101">
        <f t="shared" si="10"/>
        <v>100</v>
      </c>
      <c r="O220" s="49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spans="1:26" s="44" customFormat="1" x14ac:dyDescent="0.2">
      <c r="A221" s="31"/>
      <c r="B221" s="96"/>
      <c r="C221" s="186"/>
      <c r="D221" s="186" t="s">
        <v>430</v>
      </c>
      <c r="E221" s="188"/>
      <c r="F221" s="74"/>
      <c r="G221" s="39">
        <v>9970000</v>
      </c>
      <c r="H221" s="107">
        <f t="shared" si="6"/>
        <v>6.698981070767487E-3</v>
      </c>
      <c r="I221" s="101"/>
      <c r="J221" s="101"/>
      <c r="K221" s="172">
        <v>9970000</v>
      </c>
      <c r="L221" s="224">
        <f t="shared" si="8"/>
        <v>100</v>
      </c>
      <c r="M221" s="100">
        <f t="shared" si="9"/>
        <v>0</v>
      </c>
      <c r="N221" s="101">
        <f t="shared" si="10"/>
        <v>0</v>
      </c>
      <c r="O221" s="49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</row>
    <row r="222" spans="1:26" s="44" customFormat="1" x14ac:dyDescent="0.2">
      <c r="A222" s="31"/>
      <c r="B222" s="96"/>
      <c r="C222" s="186"/>
      <c r="D222" s="186" t="s">
        <v>431</v>
      </c>
      <c r="E222" s="188"/>
      <c r="F222" s="74"/>
      <c r="G222" s="39">
        <v>9975451</v>
      </c>
      <c r="H222" s="107">
        <f t="shared" si="6"/>
        <v>6.7026436731563287E-3</v>
      </c>
      <c r="I222" s="101"/>
      <c r="J222" s="101"/>
      <c r="K222" s="172">
        <v>9865700</v>
      </c>
      <c r="L222" s="224">
        <f t="shared" si="8"/>
        <v>98.899789092242557</v>
      </c>
      <c r="M222" s="100">
        <f t="shared" si="9"/>
        <v>109751</v>
      </c>
      <c r="N222" s="101">
        <f t="shared" si="10"/>
        <v>1.1002109077574538</v>
      </c>
      <c r="O222" s="49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</row>
    <row r="223" spans="1:26" s="44" customFormat="1" x14ac:dyDescent="0.2">
      <c r="A223" s="31"/>
      <c r="B223" s="96"/>
      <c r="C223" s="186"/>
      <c r="D223" s="186" t="s">
        <v>432</v>
      </c>
      <c r="E223" s="188"/>
      <c r="F223" s="74"/>
      <c r="G223" s="39">
        <v>9968000</v>
      </c>
      <c r="H223" s="107">
        <f t="shared" si="6"/>
        <v>6.6976372430702412E-3</v>
      </c>
      <c r="I223" s="101"/>
      <c r="J223" s="101"/>
      <c r="K223" s="172">
        <v>9968000</v>
      </c>
      <c r="L223" s="224">
        <f t="shared" si="8"/>
        <v>100</v>
      </c>
      <c r="M223" s="100">
        <f t="shared" si="9"/>
        <v>0</v>
      </c>
      <c r="N223" s="101">
        <f t="shared" si="10"/>
        <v>0</v>
      </c>
      <c r="O223" s="49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</row>
    <row r="224" spans="1:26" s="44" customFormat="1" x14ac:dyDescent="0.2">
      <c r="A224" s="31"/>
      <c r="B224" s="96"/>
      <c r="C224" s="186"/>
      <c r="D224" s="186" t="s">
        <v>433</v>
      </c>
      <c r="E224" s="188"/>
      <c r="F224" s="74"/>
      <c r="G224" s="39">
        <v>9189000</v>
      </c>
      <c r="H224" s="107">
        <f t="shared" si="6"/>
        <v>6.1742163549932229E-3</v>
      </c>
      <c r="I224" s="101"/>
      <c r="J224" s="101"/>
      <c r="K224" s="172">
        <v>9067000</v>
      </c>
      <c r="L224" s="224">
        <f t="shared" si="8"/>
        <v>98.672325606703666</v>
      </c>
      <c r="M224" s="100">
        <f t="shared" si="9"/>
        <v>122000</v>
      </c>
      <c r="N224" s="101">
        <f t="shared" si="10"/>
        <v>1.3276743932963324</v>
      </c>
      <c r="O224" s="49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</row>
    <row r="225" spans="1:26" s="44" customFormat="1" x14ac:dyDescent="0.2">
      <c r="A225" s="31"/>
      <c r="B225" s="96"/>
      <c r="C225" s="186"/>
      <c r="D225" s="186" t="s">
        <v>434</v>
      </c>
      <c r="E225" s="188"/>
      <c r="F225" s="74"/>
      <c r="G225" s="39">
        <v>9970000</v>
      </c>
      <c r="H225" s="107">
        <f t="shared" si="6"/>
        <v>6.698981070767487E-3</v>
      </c>
      <c r="I225" s="101"/>
      <c r="J225" s="101"/>
      <c r="K225" s="172">
        <v>9441500</v>
      </c>
      <c r="L225" s="224">
        <f t="shared" si="8"/>
        <v>94.699097291875617</v>
      </c>
      <c r="M225" s="100">
        <f t="shared" si="9"/>
        <v>528500</v>
      </c>
      <c r="N225" s="101">
        <f t="shared" si="10"/>
        <v>5.3009027081243731</v>
      </c>
      <c r="O225" s="49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</row>
    <row r="226" spans="1:26" s="44" customFormat="1" x14ac:dyDescent="0.2">
      <c r="A226" s="31"/>
      <c r="B226" s="96"/>
      <c r="C226" s="186"/>
      <c r="D226" s="186" t="s">
        <v>435</v>
      </c>
      <c r="E226" s="188"/>
      <c r="F226" s="74"/>
      <c r="G226" s="39">
        <v>9975000</v>
      </c>
      <c r="H226" s="107">
        <f t="shared" si="6"/>
        <v>6.7023406400105994E-3</v>
      </c>
      <c r="I226" s="101"/>
      <c r="J226" s="101"/>
      <c r="K226" s="172">
        <v>9975000</v>
      </c>
      <c r="L226" s="224">
        <f t="shared" si="8"/>
        <v>100</v>
      </c>
      <c r="M226" s="100">
        <f t="shared" si="9"/>
        <v>0</v>
      </c>
      <c r="N226" s="101">
        <f t="shared" si="10"/>
        <v>0</v>
      </c>
      <c r="O226" s="49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</row>
    <row r="227" spans="1:26" s="44" customFormat="1" x14ac:dyDescent="0.2">
      <c r="A227" s="31"/>
      <c r="B227" s="96"/>
      <c r="C227" s="186"/>
      <c r="D227" s="186" t="s">
        <v>436</v>
      </c>
      <c r="E227" s="188"/>
      <c r="F227" s="74"/>
      <c r="G227" s="39">
        <v>9989000</v>
      </c>
      <c r="H227" s="107">
        <f t="shared" si="6"/>
        <v>6.7117474338913158E-3</v>
      </c>
      <c r="I227" s="101"/>
      <c r="J227" s="101"/>
      <c r="K227" s="172">
        <v>9989000</v>
      </c>
      <c r="L227" s="224">
        <f t="shared" si="8"/>
        <v>100</v>
      </c>
      <c r="M227" s="100">
        <f t="shared" si="9"/>
        <v>0</v>
      </c>
      <c r="N227" s="101">
        <f t="shared" si="10"/>
        <v>0</v>
      </c>
      <c r="O227" s="49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</row>
    <row r="228" spans="1:26" s="44" customFormat="1" x14ac:dyDescent="0.2">
      <c r="A228" s="31"/>
      <c r="B228" s="96"/>
      <c r="C228" s="186"/>
      <c r="D228" s="186" t="s">
        <v>437</v>
      </c>
      <c r="E228" s="188"/>
      <c r="F228" s="74"/>
      <c r="G228" s="39">
        <v>9946770</v>
      </c>
      <c r="H228" s="107">
        <f t="shared" si="6"/>
        <v>6.6833725120639832E-3</v>
      </c>
      <c r="I228" s="101"/>
      <c r="J228" s="101"/>
      <c r="K228" s="101">
        <v>9946770</v>
      </c>
      <c r="L228" s="224">
        <f t="shared" si="8"/>
        <v>100</v>
      </c>
      <c r="M228" s="100">
        <f t="shared" si="9"/>
        <v>0</v>
      </c>
      <c r="N228" s="101">
        <f t="shared" si="10"/>
        <v>0</v>
      </c>
      <c r="O228" s="49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</row>
    <row r="229" spans="1:26" s="44" customFormat="1" x14ac:dyDescent="0.2">
      <c r="A229" s="31"/>
      <c r="B229" s="96"/>
      <c r="C229" s="186"/>
      <c r="D229" s="186"/>
      <c r="E229" s="188"/>
      <c r="F229" s="74"/>
      <c r="G229" s="39"/>
      <c r="H229" s="107">
        <f t="shared" si="6"/>
        <v>0</v>
      </c>
      <c r="I229" s="101"/>
      <c r="J229" s="101"/>
      <c r="K229" s="101"/>
      <c r="L229" s="224"/>
      <c r="M229" s="100">
        <f t="shared" si="9"/>
        <v>0</v>
      </c>
      <c r="N229" s="101"/>
      <c r="O229" s="49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</row>
    <row r="230" spans="1:26" s="44" customFormat="1" x14ac:dyDescent="0.2">
      <c r="A230" s="31"/>
      <c r="B230" s="96"/>
      <c r="C230" s="186"/>
      <c r="D230" s="186" t="s">
        <v>438</v>
      </c>
      <c r="E230" s="188"/>
      <c r="F230" s="74"/>
      <c r="G230" s="39"/>
      <c r="H230" s="107">
        <f t="shared" si="6"/>
        <v>0</v>
      </c>
      <c r="I230" s="101"/>
      <c r="J230" s="101"/>
      <c r="K230" s="101"/>
      <c r="L230" s="224"/>
      <c r="M230" s="100">
        <f t="shared" si="9"/>
        <v>0</v>
      </c>
      <c r="N230" s="101"/>
      <c r="O230" s="49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</row>
    <row r="231" spans="1:26" s="58" customFormat="1" x14ac:dyDescent="0.2">
      <c r="A231" s="53"/>
      <c r="B231" s="95"/>
      <c r="C231" s="192"/>
      <c r="D231" s="192" t="s">
        <v>398</v>
      </c>
      <c r="E231" s="193"/>
      <c r="F231" s="194"/>
      <c r="G231" s="73"/>
      <c r="H231" s="107">
        <f t="shared" si="6"/>
        <v>0</v>
      </c>
      <c r="I231" s="105"/>
      <c r="J231" s="105"/>
      <c r="K231" s="105"/>
      <c r="L231" s="224"/>
      <c r="M231" s="100">
        <f t="shared" si="9"/>
        <v>0</v>
      </c>
      <c r="N231" s="101"/>
      <c r="O231" s="146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</row>
    <row r="232" spans="1:26" s="44" customFormat="1" x14ac:dyDescent="0.2">
      <c r="A232" s="31"/>
      <c r="B232" s="96"/>
      <c r="C232" s="186"/>
      <c r="D232" s="186" t="s">
        <v>439</v>
      </c>
      <c r="E232" s="188"/>
      <c r="F232" s="74"/>
      <c r="G232" s="39">
        <v>9970250</v>
      </c>
      <c r="H232" s="107">
        <f t="shared" si="6"/>
        <v>6.6991490492296418E-3</v>
      </c>
      <c r="I232" s="101"/>
      <c r="J232" s="101"/>
      <c r="K232" s="101">
        <v>9970250</v>
      </c>
      <c r="L232" s="224">
        <f t="shared" si="8"/>
        <v>100</v>
      </c>
      <c r="M232" s="100">
        <f t="shared" si="9"/>
        <v>0</v>
      </c>
      <c r="N232" s="101">
        <f t="shared" si="10"/>
        <v>0</v>
      </c>
      <c r="O232" s="49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</row>
    <row r="233" spans="1:26" s="44" customFormat="1" x14ac:dyDescent="0.2">
      <c r="A233" s="31"/>
      <c r="B233" s="96"/>
      <c r="C233" s="186"/>
      <c r="D233" s="186" t="s">
        <v>440</v>
      </c>
      <c r="E233" s="188"/>
      <c r="F233" s="74"/>
      <c r="G233" s="39">
        <v>9975800</v>
      </c>
      <c r="H233" s="107">
        <f t="shared" si="6"/>
        <v>6.7028781710894974E-3</v>
      </c>
      <c r="I233" s="101"/>
      <c r="J233" s="101"/>
      <c r="K233" s="101">
        <v>9975800</v>
      </c>
      <c r="L233" s="224">
        <f t="shared" si="8"/>
        <v>100</v>
      </c>
      <c r="M233" s="100">
        <f t="shared" si="9"/>
        <v>0</v>
      </c>
      <c r="N233" s="101">
        <f t="shared" si="10"/>
        <v>0</v>
      </c>
      <c r="O233" s="49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</row>
    <row r="234" spans="1:26" s="44" customFormat="1" x14ac:dyDescent="0.2">
      <c r="A234" s="31"/>
      <c r="B234" s="96"/>
      <c r="C234" s="186"/>
      <c r="D234" s="186" t="s">
        <v>441</v>
      </c>
      <c r="E234" s="188"/>
      <c r="F234" s="74"/>
      <c r="G234" s="39">
        <v>9240000</v>
      </c>
      <c r="H234" s="107">
        <f t="shared" si="6"/>
        <v>6.208483961272976E-3</v>
      </c>
      <c r="I234" s="101"/>
      <c r="J234" s="101"/>
      <c r="K234" s="101">
        <v>9240000</v>
      </c>
      <c r="L234" s="224">
        <f t="shared" si="8"/>
        <v>100</v>
      </c>
      <c r="M234" s="100">
        <f t="shared" si="9"/>
        <v>0</v>
      </c>
      <c r="N234" s="101">
        <f t="shared" si="10"/>
        <v>0</v>
      </c>
      <c r="O234" s="49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</row>
    <row r="235" spans="1:26" s="44" customFormat="1" x14ac:dyDescent="0.2">
      <c r="A235" s="31"/>
      <c r="B235" s="96"/>
      <c r="C235" s="186"/>
      <c r="D235" s="186" t="s">
        <v>442</v>
      </c>
      <c r="E235" s="188"/>
      <c r="F235" s="74"/>
      <c r="G235" s="39">
        <v>18491200</v>
      </c>
      <c r="H235" s="107">
        <f t="shared" si="6"/>
        <v>1.2424493357650527E-2</v>
      </c>
      <c r="I235" s="101"/>
      <c r="J235" s="101"/>
      <c r="K235" s="101">
        <v>18491200</v>
      </c>
      <c r="L235" s="224">
        <f t="shared" si="8"/>
        <v>100</v>
      </c>
      <c r="M235" s="100">
        <f t="shared" si="9"/>
        <v>0</v>
      </c>
      <c r="N235" s="101">
        <f t="shared" si="10"/>
        <v>0</v>
      </c>
      <c r="O235" s="49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</row>
    <row r="236" spans="1:26" s="44" customFormat="1" x14ac:dyDescent="0.2">
      <c r="A236" s="31"/>
      <c r="B236" s="96"/>
      <c r="C236" s="186"/>
      <c r="D236" s="186" t="s">
        <v>443</v>
      </c>
      <c r="E236" s="188"/>
      <c r="F236" s="74"/>
      <c r="G236" s="39">
        <v>18561500</v>
      </c>
      <c r="H236" s="107">
        <f t="shared" si="6"/>
        <v>1.2471728901208696E-2</v>
      </c>
      <c r="I236" s="101"/>
      <c r="J236" s="101"/>
      <c r="K236" s="101">
        <v>18561500</v>
      </c>
      <c r="L236" s="224">
        <f t="shared" ref="L236:L261" si="11">(K236/G236)*100</f>
        <v>100</v>
      </c>
      <c r="M236" s="100">
        <f t="shared" si="9"/>
        <v>0</v>
      </c>
      <c r="N236" s="101">
        <f t="shared" si="10"/>
        <v>0</v>
      </c>
      <c r="O236" s="49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</row>
    <row r="237" spans="1:26" s="44" customFormat="1" ht="25.5" x14ac:dyDescent="0.2">
      <c r="A237" s="31"/>
      <c r="B237" s="96"/>
      <c r="C237" s="186"/>
      <c r="D237" s="188" t="s">
        <v>444</v>
      </c>
      <c r="E237" s="188"/>
      <c r="F237" s="74"/>
      <c r="G237" s="39">
        <v>7490000</v>
      </c>
      <c r="H237" s="107">
        <f t="shared" si="6"/>
        <v>5.0326347261833975E-3</v>
      </c>
      <c r="I237" s="101"/>
      <c r="J237" s="101"/>
      <c r="K237" s="101">
        <v>7490000</v>
      </c>
      <c r="L237" s="224">
        <f t="shared" si="11"/>
        <v>100</v>
      </c>
      <c r="M237" s="100">
        <f t="shared" si="9"/>
        <v>0</v>
      </c>
      <c r="N237" s="101">
        <f t="shared" si="10"/>
        <v>0</v>
      </c>
      <c r="O237" s="49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</row>
    <row r="238" spans="1:26" s="44" customFormat="1" x14ac:dyDescent="0.2">
      <c r="A238" s="31"/>
      <c r="B238" s="96"/>
      <c r="C238" s="186"/>
      <c r="D238" s="186" t="s">
        <v>445</v>
      </c>
      <c r="E238" s="188"/>
      <c r="F238" s="74"/>
      <c r="G238" s="39">
        <v>9991500</v>
      </c>
      <c r="H238" s="107">
        <f t="shared" si="6"/>
        <v>6.713427218512872E-3</v>
      </c>
      <c r="I238" s="101"/>
      <c r="J238" s="101"/>
      <c r="K238" s="101">
        <v>9991500</v>
      </c>
      <c r="L238" s="224">
        <f t="shared" si="11"/>
        <v>100</v>
      </c>
      <c r="M238" s="100">
        <f t="shared" si="9"/>
        <v>0</v>
      </c>
      <c r="N238" s="101">
        <f t="shared" si="10"/>
        <v>0</v>
      </c>
      <c r="O238" s="49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</row>
    <row r="239" spans="1:26" s="44" customFormat="1" x14ac:dyDescent="0.2">
      <c r="A239" s="31"/>
      <c r="B239" s="96"/>
      <c r="C239" s="186"/>
      <c r="D239" s="186" t="s">
        <v>446</v>
      </c>
      <c r="E239" s="188"/>
      <c r="F239" s="74"/>
      <c r="G239" s="39">
        <v>9975000</v>
      </c>
      <c r="H239" s="107">
        <f t="shared" si="6"/>
        <v>6.7023406400105994E-3</v>
      </c>
      <c r="I239" s="101"/>
      <c r="J239" s="101"/>
      <c r="K239" s="101">
        <v>9975000</v>
      </c>
      <c r="L239" s="224">
        <f t="shared" si="11"/>
        <v>100</v>
      </c>
      <c r="M239" s="100">
        <f t="shared" si="9"/>
        <v>0</v>
      </c>
      <c r="N239" s="101">
        <f t="shared" si="10"/>
        <v>0</v>
      </c>
      <c r="O239" s="49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</row>
    <row r="240" spans="1:26" s="44" customFormat="1" x14ac:dyDescent="0.2">
      <c r="A240" s="31"/>
      <c r="B240" s="96"/>
      <c r="C240" s="211"/>
      <c r="D240" s="211"/>
      <c r="E240" s="212"/>
      <c r="F240" s="74"/>
      <c r="G240" s="39"/>
      <c r="H240" s="107">
        <f t="shared" si="6"/>
        <v>0</v>
      </c>
      <c r="I240" s="101"/>
      <c r="J240" s="101"/>
      <c r="K240" s="101"/>
      <c r="L240" s="224"/>
      <c r="M240" s="100"/>
      <c r="N240" s="101"/>
      <c r="O240" s="49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</row>
    <row r="241" spans="1:26" s="44" customFormat="1" x14ac:dyDescent="0.2">
      <c r="A241" s="31"/>
      <c r="B241" s="96"/>
      <c r="C241" s="211"/>
      <c r="D241" s="192" t="s">
        <v>535</v>
      </c>
      <c r="E241" s="212"/>
      <c r="F241" s="74"/>
      <c r="G241" s="39"/>
      <c r="H241" s="107">
        <f t="shared" si="6"/>
        <v>0</v>
      </c>
      <c r="I241" s="101"/>
      <c r="J241" s="101"/>
      <c r="K241" s="101"/>
      <c r="L241" s="224"/>
      <c r="M241" s="100"/>
      <c r="N241" s="101"/>
      <c r="O241" s="49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</row>
    <row r="242" spans="1:26" s="44" customFormat="1" ht="16.5" customHeight="1" x14ac:dyDescent="0.2">
      <c r="A242" s="31"/>
      <c r="B242" s="96"/>
      <c r="C242" s="211"/>
      <c r="D242" s="212" t="s">
        <v>536</v>
      </c>
      <c r="E242" s="212"/>
      <c r="F242" s="74"/>
      <c r="G242" s="39">
        <v>9930000</v>
      </c>
      <c r="H242" s="107">
        <f t="shared" si="6"/>
        <v>6.672104516822582E-3</v>
      </c>
      <c r="I242" s="101"/>
      <c r="J242" s="101"/>
      <c r="K242" s="101">
        <v>9930000</v>
      </c>
      <c r="L242" s="224">
        <f t="shared" si="11"/>
        <v>100</v>
      </c>
      <c r="M242" s="100"/>
      <c r="N242" s="101"/>
      <c r="O242" s="49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</row>
    <row r="243" spans="1:26" s="44" customFormat="1" x14ac:dyDescent="0.2">
      <c r="A243" s="31"/>
      <c r="B243" s="96"/>
      <c r="C243" s="211"/>
      <c r="D243" s="212" t="s">
        <v>537</v>
      </c>
      <c r="E243" s="212"/>
      <c r="F243" s="74"/>
      <c r="G243" s="39">
        <v>9860000</v>
      </c>
      <c r="H243" s="107">
        <f t="shared" si="6"/>
        <v>6.6250705474189984E-3</v>
      </c>
      <c r="I243" s="101"/>
      <c r="J243" s="101"/>
      <c r="K243" s="101">
        <v>9860000</v>
      </c>
      <c r="L243" s="224">
        <f t="shared" si="11"/>
        <v>100</v>
      </c>
      <c r="M243" s="100"/>
      <c r="N243" s="101"/>
      <c r="O243" s="49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</row>
    <row r="244" spans="1:26" s="44" customFormat="1" x14ac:dyDescent="0.2">
      <c r="A244" s="31"/>
      <c r="B244" s="96"/>
      <c r="C244" s="211"/>
      <c r="D244" s="211" t="s">
        <v>165</v>
      </c>
      <c r="E244" s="212"/>
      <c r="F244" s="74"/>
      <c r="G244" s="39">
        <v>9565000</v>
      </c>
      <c r="H244" s="107">
        <f t="shared" si="6"/>
        <v>6.4268559620753261E-3</v>
      </c>
      <c r="I244" s="101"/>
      <c r="J244" s="101"/>
      <c r="K244" s="101">
        <v>9565000</v>
      </c>
      <c r="L244" s="224">
        <f t="shared" si="11"/>
        <v>100</v>
      </c>
      <c r="M244" s="100"/>
      <c r="N244" s="101"/>
      <c r="O244" s="49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</row>
    <row r="245" spans="1:26" s="44" customFormat="1" x14ac:dyDescent="0.2">
      <c r="A245" s="31"/>
      <c r="B245" s="96"/>
      <c r="C245" s="211"/>
      <c r="D245" s="211" t="s">
        <v>538</v>
      </c>
      <c r="E245" s="212"/>
      <c r="F245" s="74"/>
      <c r="G245" s="39">
        <v>9975000</v>
      </c>
      <c r="H245" s="107">
        <f t="shared" si="6"/>
        <v>6.7023406400105994E-3</v>
      </c>
      <c r="I245" s="101"/>
      <c r="J245" s="101"/>
      <c r="K245" s="101">
        <v>9975000</v>
      </c>
      <c r="L245" s="224">
        <f t="shared" si="11"/>
        <v>100</v>
      </c>
      <c r="M245" s="100"/>
      <c r="N245" s="101"/>
      <c r="O245" s="49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</row>
    <row r="246" spans="1:26" s="44" customFormat="1" x14ac:dyDescent="0.2">
      <c r="A246" s="31"/>
      <c r="B246" s="96"/>
      <c r="C246" s="211"/>
      <c r="D246" s="211" t="s">
        <v>159</v>
      </c>
      <c r="E246" s="212"/>
      <c r="F246" s="74"/>
      <c r="G246" s="39">
        <v>9835000</v>
      </c>
      <c r="H246" s="107">
        <f t="shared" si="6"/>
        <v>6.608272701203434E-3</v>
      </c>
      <c r="I246" s="101"/>
      <c r="J246" s="101"/>
      <c r="K246" s="101">
        <v>9835000</v>
      </c>
      <c r="L246" s="224">
        <f t="shared" si="11"/>
        <v>100</v>
      </c>
      <c r="M246" s="100"/>
      <c r="N246" s="101"/>
      <c r="O246" s="49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</row>
    <row r="247" spans="1:26" s="44" customFormat="1" x14ac:dyDescent="0.2">
      <c r="A247" s="31"/>
      <c r="B247" s="96"/>
      <c r="C247" s="211"/>
      <c r="D247" s="211" t="s">
        <v>539</v>
      </c>
      <c r="E247" s="212"/>
      <c r="F247" s="74"/>
      <c r="G247" s="39">
        <v>9530000</v>
      </c>
      <c r="H247" s="107">
        <f t="shared" si="6"/>
        <v>6.403338977373536E-3</v>
      </c>
      <c r="I247" s="101"/>
      <c r="J247" s="101"/>
      <c r="K247" s="101">
        <v>9530000</v>
      </c>
      <c r="L247" s="224">
        <f t="shared" si="11"/>
        <v>100</v>
      </c>
      <c r="M247" s="100"/>
      <c r="N247" s="101"/>
      <c r="O247" s="49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</row>
    <row r="248" spans="1:26" s="44" customFormat="1" x14ac:dyDescent="0.2">
      <c r="A248" s="31"/>
      <c r="B248" s="96"/>
      <c r="C248" s="211"/>
      <c r="D248" s="211" t="s">
        <v>540</v>
      </c>
      <c r="E248" s="212"/>
      <c r="F248" s="74"/>
      <c r="G248" s="39">
        <v>9441500</v>
      </c>
      <c r="H248" s="107">
        <f t="shared" si="6"/>
        <v>6.343874601770434E-3</v>
      </c>
      <c r="I248" s="101"/>
      <c r="J248" s="101"/>
      <c r="K248" s="101">
        <v>9441500</v>
      </c>
      <c r="L248" s="224">
        <f t="shared" si="11"/>
        <v>100</v>
      </c>
      <c r="M248" s="100"/>
      <c r="N248" s="101"/>
      <c r="O248" s="49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</row>
    <row r="249" spans="1:26" s="44" customFormat="1" x14ac:dyDescent="0.2">
      <c r="A249" s="31"/>
      <c r="B249" s="96"/>
      <c r="C249" s="211"/>
      <c r="D249" s="211" t="s">
        <v>541</v>
      </c>
      <c r="E249" s="212"/>
      <c r="F249" s="74"/>
      <c r="G249" s="39">
        <v>9920000</v>
      </c>
      <c r="H249" s="107">
        <f t="shared" si="6"/>
        <v>6.6653853783363564E-3</v>
      </c>
      <c r="I249" s="101"/>
      <c r="J249" s="101"/>
      <c r="K249" s="101">
        <v>9920000</v>
      </c>
      <c r="L249" s="224">
        <f t="shared" si="11"/>
        <v>100</v>
      </c>
      <c r="M249" s="100"/>
      <c r="N249" s="101"/>
      <c r="O249" s="49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</row>
    <row r="250" spans="1:26" s="44" customFormat="1" x14ac:dyDescent="0.2">
      <c r="A250" s="31"/>
      <c r="B250" s="96"/>
      <c r="C250" s="211"/>
      <c r="D250" s="211" t="s">
        <v>542</v>
      </c>
      <c r="E250" s="212"/>
      <c r="F250" s="74"/>
      <c r="G250" s="39">
        <v>9840000</v>
      </c>
      <c r="H250" s="107">
        <f t="shared" si="6"/>
        <v>6.6116322704465463E-3</v>
      </c>
      <c r="I250" s="101"/>
      <c r="J250" s="101"/>
      <c r="K250" s="101">
        <v>9840000</v>
      </c>
      <c r="L250" s="224">
        <f t="shared" si="11"/>
        <v>100</v>
      </c>
      <c r="M250" s="100"/>
      <c r="N250" s="101"/>
      <c r="O250" s="49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</row>
    <row r="251" spans="1:26" s="44" customFormat="1" x14ac:dyDescent="0.2">
      <c r="A251" s="31"/>
      <c r="B251" s="96"/>
      <c r="C251" s="211"/>
      <c r="D251" s="211" t="s">
        <v>176</v>
      </c>
      <c r="E251" s="212"/>
      <c r="F251" s="74"/>
      <c r="G251" s="39">
        <v>9920000</v>
      </c>
      <c r="H251" s="107">
        <f t="shared" si="6"/>
        <v>6.6653853783363564E-3</v>
      </c>
      <c r="I251" s="101"/>
      <c r="J251" s="101"/>
      <c r="K251" s="101">
        <v>9920000</v>
      </c>
      <c r="L251" s="224">
        <f t="shared" si="11"/>
        <v>100</v>
      </c>
      <c r="M251" s="100"/>
      <c r="N251" s="101"/>
      <c r="O251" s="49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</row>
    <row r="252" spans="1:26" s="44" customFormat="1" x14ac:dyDescent="0.2">
      <c r="A252" s="31"/>
      <c r="B252" s="96"/>
      <c r="C252" s="211"/>
      <c r="D252" s="211" t="s">
        <v>543</v>
      </c>
      <c r="E252" s="212"/>
      <c r="F252" s="74"/>
      <c r="G252" s="39">
        <v>9900000</v>
      </c>
      <c r="H252" s="107">
        <f t="shared" si="6"/>
        <v>6.6519471013639043E-3</v>
      </c>
      <c r="I252" s="101"/>
      <c r="J252" s="101"/>
      <c r="K252" s="101">
        <v>9900000</v>
      </c>
      <c r="L252" s="224">
        <f t="shared" si="11"/>
        <v>100</v>
      </c>
      <c r="M252" s="100"/>
      <c r="N252" s="101"/>
      <c r="O252" s="49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</row>
    <row r="253" spans="1:26" s="44" customFormat="1" ht="15.75" customHeight="1" x14ac:dyDescent="0.2">
      <c r="A253" s="31"/>
      <c r="B253" s="96"/>
      <c r="C253" s="211"/>
      <c r="D253" s="212" t="s">
        <v>544</v>
      </c>
      <c r="E253" s="212"/>
      <c r="F253" s="74"/>
      <c r="G253" s="39">
        <v>9835800</v>
      </c>
      <c r="H253" s="107">
        <f t="shared" si="6"/>
        <v>6.6088102322823319E-3</v>
      </c>
      <c r="I253" s="101"/>
      <c r="J253" s="101"/>
      <c r="K253" s="101">
        <v>9835800</v>
      </c>
      <c r="L253" s="224">
        <f t="shared" si="11"/>
        <v>100</v>
      </c>
      <c r="M253" s="100"/>
      <c r="N253" s="101"/>
      <c r="O253" s="49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</row>
    <row r="254" spans="1:26" s="44" customFormat="1" x14ac:dyDescent="0.2">
      <c r="A254" s="31"/>
      <c r="B254" s="96"/>
      <c r="C254" s="211"/>
      <c r="D254" s="211" t="s">
        <v>155</v>
      </c>
      <c r="E254" s="212"/>
      <c r="F254" s="74"/>
      <c r="G254" s="39">
        <v>9035000</v>
      </c>
      <c r="H254" s="107">
        <f t="shared" si="6"/>
        <v>6.0707416223053402E-3</v>
      </c>
      <c r="I254" s="101"/>
      <c r="J254" s="101"/>
      <c r="K254" s="101">
        <v>9035000</v>
      </c>
      <c r="L254" s="224">
        <f t="shared" si="11"/>
        <v>100</v>
      </c>
      <c r="M254" s="100"/>
      <c r="N254" s="101"/>
      <c r="O254" s="49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</row>
    <row r="255" spans="1:26" s="44" customFormat="1" x14ac:dyDescent="0.2">
      <c r="A255" s="31"/>
      <c r="B255" s="96"/>
      <c r="C255" s="211"/>
      <c r="D255" s="211" t="s">
        <v>545</v>
      </c>
      <c r="E255" s="212"/>
      <c r="F255" s="74"/>
      <c r="G255" s="39">
        <v>9825000</v>
      </c>
      <c r="H255" s="107">
        <f t="shared" si="6"/>
        <v>6.6015535627172075E-3</v>
      </c>
      <c r="I255" s="101"/>
      <c r="J255" s="101"/>
      <c r="K255" s="101">
        <v>9825000</v>
      </c>
      <c r="L255" s="224">
        <f t="shared" si="11"/>
        <v>100</v>
      </c>
      <c r="M255" s="100"/>
      <c r="N255" s="101"/>
      <c r="O255" s="49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</row>
    <row r="256" spans="1:26" s="44" customFormat="1" x14ac:dyDescent="0.2">
      <c r="A256" s="31"/>
      <c r="B256" s="96"/>
      <c r="C256" s="211"/>
      <c r="D256" s="211" t="s">
        <v>546</v>
      </c>
      <c r="E256" s="212"/>
      <c r="F256" s="74"/>
      <c r="G256" s="39">
        <v>9375000</v>
      </c>
      <c r="H256" s="107">
        <f t="shared" si="6"/>
        <v>6.2991923308370291E-3</v>
      </c>
      <c r="I256" s="101"/>
      <c r="J256" s="101"/>
      <c r="K256" s="101">
        <v>9375000</v>
      </c>
      <c r="L256" s="224">
        <f t="shared" si="11"/>
        <v>100</v>
      </c>
      <c r="M256" s="100"/>
      <c r="N256" s="101"/>
      <c r="O256" s="49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</row>
    <row r="257" spans="1:26" s="44" customFormat="1" x14ac:dyDescent="0.2">
      <c r="A257" s="31"/>
      <c r="B257" s="96"/>
      <c r="C257" s="211"/>
      <c r="D257" s="211" t="s">
        <v>547</v>
      </c>
      <c r="E257" s="212"/>
      <c r="F257" s="74"/>
      <c r="G257" s="39">
        <v>9859500</v>
      </c>
      <c r="H257" s="107">
        <f t="shared" si="6"/>
        <v>6.6247345904946872E-3</v>
      </c>
      <c r="I257" s="101"/>
      <c r="J257" s="101"/>
      <c r="K257" s="101">
        <v>9859500</v>
      </c>
      <c r="L257" s="224">
        <f t="shared" si="11"/>
        <v>100</v>
      </c>
      <c r="M257" s="100"/>
      <c r="N257" s="101"/>
      <c r="O257" s="49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</row>
    <row r="258" spans="1:26" s="44" customFormat="1" ht="18.75" customHeight="1" x14ac:dyDescent="0.2">
      <c r="A258" s="31"/>
      <c r="B258" s="96"/>
      <c r="C258" s="211"/>
      <c r="D258" s="212" t="s">
        <v>548</v>
      </c>
      <c r="E258" s="212"/>
      <c r="F258" s="74"/>
      <c r="G258" s="39">
        <v>9908500</v>
      </c>
      <c r="H258" s="107">
        <f t="shared" si="6"/>
        <v>6.6576583690771953E-3</v>
      </c>
      <c r="I258" s="101"/>
      <c r="J258" s="101"/>
      <c r="K258" s="101">
        <v>9908500</v>
      </c>
      <c r="L258" s="224">
        <f t="shared" si="11"/>
        <v>100</v>
      </c>
      <c r="M258" s="100"/>
      <c r="N258" s="101"/>
      <c r="O258" s="49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</row>
    <row r="259" spans="1:26" s="44" customFormat="1" x14ac:dyDescent="0.2">
      <c r="A259" s="31"/>
      <c r="B259" s="96"/>
      <c r="C259" s="211"/>
      <c r="D259" s="211" t="s">
        <v>429</v>
      </c>
      <c r="E259" s="212"/>
      <c r="F259" s="74"/>
      <c r="G259" s="39">
        <v>9974100</v>
      </c>
      <c r="H259" s="107">
        <f t="shared" si="6"/>
        <v>6.7017359175468392E-3</v>
      </c>
      <c r="I259" s="101"/>
      <c r="J259" s="101"/>
      <c r="K259" s="101">
        <v>9974100</v>
      </c>
      <c r="L259" s="224">
        <f t="shared" si="11"/>
        <v>100</v>
      </c>
      <c r="M259" s="100"/>
      <c r="N259" s="101"/>
      <c r="O259" s="49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</row>
    <row r="260" spans="1:26" s="44" customFormat="1" x14ac:dyDescent="0.2">
      <c r="A260" s="31"/>
      <c r="B260" s="96"/>
      <c r="C260" s="211"/>
      <c r="D260" s="211" t="s">
        <v>549</v>
      </c>
      <c r="E260" s="212"/>
      <c r="F260" s="74"/>
      <c r="G260" s="39">
        <v>4950700</v>
      </c>
      <c r="H260" s="107">
        <f t="shared" si="6"/>
        <v>3.326443890375987E-3</v>
      </c>
      <c r="I260" s="101"/>
      <c r="J260" s="101"/>
      <c r="K260" s="101">
        <v>4950700</v>
      </c>
      <c r="L260" s="224">
        <f t="shared" si="11"/>
        <v>100</v>
      </c>
      <c r="M260" s="100"/>
      <c r="N260" s="101"/>
      <c r="O260" s="49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</row>
    <row r="261" spans="1:26" s="44" customFormat="1" x14ac:dyDescent="0.2">
      <c r="A261" s="31"/>
      <c r="B261" s="96"/>
      <c r="C261" s="211"/>
      <c r="D261" s="211" t="s">
        <v>550</v>
      </c>
      <c r="E261" s="212"/>
      <c r="F261" s="74"/>
      <c r="G261" s="39">
        <v>9970000</v>
      </c>
      <c r="H261" s="107">
        <f t="shared" si="6"/>
        <v>6.698981070767487E-3</v>
      </c>
      <c r="I261" s="101"/>
      <c r="J261" s="101"/>
      <c r="K261" s="101">
        <v>9970000</v>
      </c>
      <c r="L261" s="224">
        <f t="shared" si="11"/>
        <v>100</v>
      </c>
      <c r="M261" s="100"/>
      <c r="N261" s="101"/>
      <c r="O261" s="49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</row>
    <row r="262" spans="1:26" s="44" customFormat="1" x14ac:dyDescent="0.2">
      <c r="A262" s="31"/>
      <c r="B262" s="96"/>
      <c r="C262" s="211"/>
      <c r="D262" s="211" t="s">
        <v>551</v>
      </c>
      <c r="E262" s="212"/>
      <c r="F262" s="74"/>
      <c r="G262" s="39">
        <v>9903300</v>
      </c>
      <c r="H262" s="107">
        <f t="shared" si="6"/>
        <v>6.6541644170643585E-3</v>
      </c>
      <c r="I262" s="101"/>
      <c r="J262" s="101"/>
      <c r="K262" s="101">
        <v>9903300</v>
      </c>
      <c r="L262" s="224"/>
      <c r="M262" s="100"/>
      <c r="N262" s="101"/>
      <c r="O262" s="49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</row>
    <row r="263" spans="1:26" s="44" customFormat="1" x14ac:dyDescent="0.2">
      <c r="A263" s="31"/>
      <c r="B263" s="96"/>
      <c r="C263" s="135"/>
      <c r="D263" s="36"/>
      <c r="E263" s="36"/>
      <c r="F263" s="74"/>
      <c r="G263" s="39"/>
      <c r="H263" s="107"/>
      <c r="I263" s="101"/>
      <c r="J263" s="101"/>
      <c r="K263" s="101"/>
      <c r="L263" s="224"/>
      <c r="M263" s="100">
        <f t="shared" si="0"/>
        <v>0</v>
      </c>
      <c r="N263" s="101"/>
      <c r="O263" s="49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</row>
    <row r="264" spans="1:26" s="44" customFormat="1" x14ac:dyDescent="0.2">
      <c r="A264" s="31">
        <v>20</v>
      </c>
      <c r="B264" s="64" t="s">
        <v>198</v>
      </c>
      <c r="C264" s="135" t="s">
        <v>195</v>
      </c>
      <c r="D264" s="36"/>
      <c r="E264" s="36"/>
      <c r="F264" s="74"/>
      <c r="G264" s="39">
        <f>SUM(G265:G273)</f>
        <v>528712750</v>
      </c>
      <c r="H264" s="39">
        <f>SUM(H265:H273)</f>
        <v>0.32029387339468157</v>
      </c>
      <c r="I264" s="39">
        <f>SUM(I265:I273)</f>
        <v>0</v>
      </c>
      <c r="J264" s="39"/>
      <c r="K264" s="39">
        <f>SUM(K265:K273)</f>
        <v>491369100</v>
      </c>
      <c r="L264" s="224">
        <f t="shared" si="2"/>
        <v>92.936873566979429</v>
      </c>
      <c r="M264" s="100">
        <f t="shared" si="0"/>
        <v>37343650</v>
      </c>
      <c r="N264" s="101">
        <f t="shared" si="1"/>
        <v>7.0631264330205763</v>
      </c>
      <c r="O264" s="49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</row>
    <row r="265" spans="1:26" s="44" customFormat="1" x14ac:dyDescent="0.2">
      <c r="A265" s="31"/>
      <c r="B265" s="64"/>
      <c r="C265" s="142">
        <v>1</v>
      </c>
      <c r="D265" s="152" t="s">
        <v>196</v>
      </c>
      <c r="E265" s="36"/>
      <c r="F265" s="74"/>
      <c r="G265" s="39">
        <v>188994900</v>
      </c>
      <c r="H265" s="107">
        <f t="shared" si="6"/>
        <v>0.12698829062904654</v>
      </c>
      <c r="I265" s="101"/>
      <c r="J265" s="101"/>
      <c r="K265" s="101">
        <v>188994900</v>
      </c>
      <c r="L265" s="224">
        <f t="shared" si="2"/>
        <v>100</v>
      </c>
      <c r="M265" s="100">
        <f t="shared" si="0"/>
        <v>0</v>
      </c>
      <c r="N265" s="101">
        <f t="shared" si="1"/>
        <v>0</v>
      </c>
      <c r="O265" s="49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</row>
    <row r="266" spans="1:26" s="44" customFormat="1" x14ac:dyDescent="0.2">
      <c r="A266" s="31"/>
      <c r="B266" s="64"/>
      <c r="C266" s="142"/>
      <c r="D266" s="152" t="s">
        <v>197</v>
      </c>
      <c r="E266" s="36"/>
      <c r="F266" s="74"/>
      <c r="G266" s="39">
        <v>19624000</v>
      </c>
      <c r="H266" s="107">
        <f t="shared" si="6"/>
        <v>1.3185637365370227E-2</v>
      </c>
      <c r="I266" s="101"/>
      <c r="J266" s="101"/>
      <c r="K266" s="101">
        <v>19624000</v>
      </c>
      <c r="L266" s="224">
        <f t="shared" si="2"/>
        <v>100</v>
      </c>
      <c r="M266" s="100">
        <f t="shared" si="0"/>
        <v>0</v>
      </c>
      <c r="N266" s="101">
        <f t="shared" si="1"/>
        <v>0</v>
      </c>
      <c r="O266" s="49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</row>
    <row r="267" spans="1:26" s="44" customFormat="1" x14ac:dyDescent="0.2">
      <c r="A267" s="31"/>
      <c r="B267" s="64"/>
      <c r="C267" s="142"/>
      <c r="D267" s="152" t="s">
        <v>40</v>
      </c>
      <c r="E267" s="36"/>
      <c r="F267" s="74"/>
      <c r="G267" s="39">
        <v>46500000</v>
      </c>
      <c r="H267" s="107">
        <f t="shared" si="6"/>
        <v>3.1243993960951667E-2</v>
      </c>
      <c r="I267" s="101"/>
      <c r="J267" s="101"/>
      <c r="K267" s="101">
        <v>21547000</v>
      </c>
      <c r="L267" s="224">
        <f t="shared" si="2"/>
        <v>46.337634408602149</v>
      </c>
      <c r="M267" s="100">
        <f t="shared" si="0"/>
        <v>24953000</v>
      </c>
      <c r="N267" s="101">
        <f t="shared" si="1"/>
        <v>53.662365591397851</v>
      </c>
      <c r="O267" s="49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</row>
    <row r="268" spans="1:26" s="44" customFormat="1" x14ac:dyDescent="0.2">
      <c r="A268" s="31"/>
      <c r="B268" s="64"/>
      <c r="C268" s="142"/>
      <c r="D268" s="189"/>
      <c r="E268" s="190"/>
      <c r="F268" s="74"/>
      <c r="G268" s="39"/>
      <c r="H268" s="107"/>
      <c r="I268" s="101"/>
      <c r="J268" s="101"/>
      <c r="K268" s="101"/>
      <c r="L268" s="224"/>
      <c r="M268" s="100"/>
      <c r="N268" s="101"/>
      <c r="O268" s="49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</row>
    <row r="269" spans="1:26" s="44" customFormat="1" x14ac:dyDescent="0.2">
      <c r="A269" s="31"/>
      <c r="B269" s="64"/>
      <c r="C269" s="142"/>
      <c r="D269" s="189" t="s">
        <v>447</v>
      </c>
      <c r="E269" s="190"/>
      <c r="F269" s="74"/>
      <c r="G269" s="39">
        <v>200000000</v>
      </c>
      <c r="H269" s="107">
        <f t="shared" si="6"/>
        <v>0.13438276972452332</v>
      </c>
      <c r="I269" s="101"/>
      <c r="J269" s="101"/>
      <c r="K269" s="101">
        <v>187732350</v>
      </c>
      <c r="L269" s="224">
        <f t="shared" ref="L269:L278" si="12">(K269/G269)*100</f>
        <v>93.866174999999998</v>
      </c>
      <c r="M269" s="100"/>
      <c r="N269" s="101">
        <f t="shared" ref="N269:N278" si="13">(M269/G269)*100</f>
        <v>0</v>
      </c>
      <c r="O269" s="49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</row>
    <row r="270" spans="1:26" s="44" customFormat="1" x14ac:dyDescent="0.2">
      <c r="A270" s="31"/>
      <c r="B270" s="64"/>
      <c r="C270" s="142"/>
      <c r="D270" s="278" t="s">
        <v>448</v>
      </c>
      <c r="E270" s="278"/>
      <c r="F270" s="279"/>
      <c r="G270" s="39">
        <v>20000000</v>
      </c>
      <c r="H270" s="107">
        <f t="shared" si="6"/>
        <v>1.3438276972452329E-2</v>
      </c>
      <c r="I270" s="101"/>
      <c r="J270" s="101"/>
      <c r="K270" s="101">
        <v>19877000</v>
      </c>
      <c r="L270" s="224">
        <f t="shared" si="12"/>
        <v>99.385000000000005</v>
      </c>
      <c r="M270" s="100"/>
      <c r="N270" s="101">
        <f t="shared" si="13"/>
        <v>0</v>
      </c>
      <c r="O270" s="49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</row>
    <row r="271" spans="1:26" s="44" customFormat="1" x14ac:dyDescent="0.2">
      <c r="A271" s="31"/>
      <c r="B271" s="64"/>
      <c r="C271" s="142"/>
      <c r="D271" s="189" t="s">
        <v>40</v>
      </c>
      <c r="E271" s="190"/>
      <c r="F271" s="74"/>
      <c r="G271" s="39">
        <v>1570000</v>
      </c>
      <c r="H271" s="107">
        <f t="shared" si="6"/>
        <v>1.0549047423375078E-3</v>
      </c>
      <c r="I271" s="101"/>
      <c r="J271" s="101"/>
      <c r="K271" s="39">
        <v>1570000</v>
      </c>
      <c r="L271" s="224">
        <f t="shared" si="12"/>
        <v>100</v>
      </c>
      <c r="M271" s="100"/>
      <c r="N271" s="101">
        <f t="shared" si="13"/>
        <v>0</v>
      </c>
      <c r="O271" s="49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</row>
    <row r="272" spans="1:26" s="44" customFormat="1" x14ac:dyDescent="0.2">
      <c r="A272" s="31"/>
      <c r="B272" s="64"/>
      <c r="C272" s="142"/>
      <c r="D272" s="189"/>
      <c r="E272" s="190"/>
      <c r="F272" s="74"/>
      <c r="G272" s="39"/>
      <c r="H272" s="107"/>
      <c r="I272" s="101"/>
      <c r="J272" s="101"/>
      <c r="K272" s="101"/>
      <c r="L272" s="224"/>
      <c r="M272" s="100"/>
      <c r="N272" s="101"/>
      <c r="O272" s="49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</row>
    <row r="273" spans="1:26" s="58" customFormat="1" x14ac:dyDescent="0.2">
      <c r="A273" s="53"/>
      <c r="B273" s="23"/>
      <c r="C273" s="8"/>
      <c r="D273" s="192" t="s">
        <v>370</v>
      </c>
      <c r="E273" s="193"/>
      <c r="F273" s="194"/>
      <c r="G273" s="73">
        <f>SUM(G274:G280)</f>
        <v>52023850</v>
      </c>
      <c r="H273" s="73">
        <f>SUM(H274:H280)</f>
        <v>0</v>
      </c>
      <c r="I273" s="73">
        <f>SUM(I274:I280)</f>
        <v>0</v>
      </c>
      <c r="J273" s="73">
        <f>SUM(J274:J280)</f>
        <v>0</v>
      </c>
      <c r="K273" s="73">
        <f>SUM(K274:K280)</f>
        <v>52023850</v>
      </c>
      <c r="L273" s="224">
        <f t="shared" si="12"/>
        <v>100</v>
      </c>
      <c r="M273" s="167"/>
      <c r="N273" s="101">
        <f t="shared" si="13"/>
        <v>0</v>
      </c>
      <c r="O273" s="146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</row>
    <row r="274" spans="1:26" s="44" customFormat="1" x14ac:dyDescent="0.2">
      <c r="A274" s="31"/>
      <c r="B274" s="64"/>
      <c r="C274" s="142"/>
      <c r="D274" s="189" t="s">
        <v>449</v>
      </c>
      <c r="E274" s="190"/>
      <c r="F274" s="74"/>
      <c r="G274" s="39">
        <v>8564000</v>
      </c>
      <c r="H274" s="107"/>
      <c r="I274" s="101"/>
      <c r="J274" s="101"/>
      <c r="K274" s="101">
        <v>8564000</v>
      </c>
      <c r="L274" s="224">
        <f t="shared" si="12"/>
        <v>100</v>
      </c>
      <c r="M274" s="100"/>
      <c r="N274" s="101">
        <f t="shared" si="13"/>
        <v>0</v>
      </c>
      <c r="O274" s="49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</row>
    <row r="275" spans="1:26" s="44" customFormat="1" x14ac:dyDescent="0.2">
      <c r="A275" s="31"/>
      <c r="B275" s="64"/>
      <c r="C275" s="142"/>
      <c r="D275" s="189" t="s">
        <v>450</v>
      </c>
      <c r="E275" s="190"/>
      <c r="F275" s="74"/>
      <c r="G275" s="39">
        <v>8571400</v>
      </c>
      <c r="H275" s="107"/>
      <c r="I275" s="101"/>
      <c r="J275" s="101"/>
      <c r="K275" s="101">
        <v>8571400</v>
      </c>
      <c r="L275" s="224">
        <f t="shared" si="12"/>
        <v>100</v>
      </c>
      <c r="M275" s="100"/>
      <c r="N275" s="101">
        <f t="shared" si="13"/>
        <v>0</v>
      </c>
      <c r="O275" s="49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</row>
    <row r="276" spans="1:26" s="44" customFormat="1" x14ac:dyDescent="0.2">
      <c r="A276" s="31"/>
      <c r="B276" s="64"/>
      <c r="C276" s="142"/>
      <c r="D276" s="189" t="s">
        <v>451</v>
      </c>
      <c r="E276" s="190"/>
      <c r="F276" s="74"/>
      <c r="G276" s="39">
        <v>8405800</v>
      </c>
      <c r="H276" s="107"/>
      <c r="I276" s="101"/>
      <c r="J276" s="101"/>
      <c r="K276" s="101">
        <v>8405800</v>
      </c>
      <c r="L276" s="224">
        <f t="shared" si="12"/>
        <v>100</v>
      </c>
      <c r="M276" s="100"/>
      <c r="N276" s="101">
        <f t="shared" si="13"/>
        <v>0</v>
      </c>
      <c r="O276" s="49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</row>
    <row r="277" spans="1:26" s="44" customFormat="1" x14ac:dyDescent="0.2">
      <c r="A277" s="31"/>
      <c r="B277" s="64"/>
      <c r="C277" s="142"/>
      <c r="D277" s="189" t="s">
        <v>452</v>
      </c>
      <c r="E277" s="190"/>
      <c r="F277" s="74"/>
      <c r="G277" s="39">
        <v>9924000</v>
      </c>
      <c r="H277" s="107"/>
      <c r="I277" s="101"/>
      <c r="J277" s="101"/>
      <c r="K277" s="101">
        <v>9924000</v>
      </c>
      <c r="L277" s="224">
        <f t="shared" si="12"/>
        <v>100</v>
      </c>
      <c r="M277" s="100"/>
      <c r="N277" s="101">
        <f t="shared" si="13"/>
        <v>0</v>
      </c>
      <c r="O277" s="49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</row>
    <row r="278" spans="1:26" s="44" customFormat="1" x14ac:dyDescent="0.2">
      <c r="A278" s="31"/>
      <c r="B278" s="64"/>
      <c r="C278" s="142"/>
      <c r="D278" s="189" t="s">
        <v>453</v>
      </c>
      <c r="E278" s="190"/>
      <c r="F278" s="74"/>
      <c r="G278" s="39">
        <v>6611550</v>
      </c>
      <c r="H278" s="107"/>
      <c r="I278" s="101"/>
      <c r="J278" s="101"/>
      <c r="K278" s="101">
        <v>6611550</v>
      </c>
      <c r="L278" s="224">
        <f t="shared" si="12"/>
        <v>100</v>
      </c>
      <c r="M278" s="100"/>
      <c r="N278" s="101">
        <f t="shared" si="13"/>
        <v>0</v>
      </c>
      <c r="O278" s="49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</row>
    <row r="279" spans="1:26" s="44" customFormat="1" x14ac:dyDescent="0.2">
      <c r="A279" s="31"/>
      <c r="B279" s="64"/>
      <c r="C279" s="142"/>
      <c r="D279" s="192" t="s">
        <v>553</v>
      </c>
      <c r="E279" s="36"/>
      <c r="F279" s="74"/>
      <c r="G279" s="39"/>
      <c r="H279" s="107">
        <f t="shared" si="6"/>
        <v>0</v>
      </c>
      <c r="I279" s="101"/>
      <c r="J279" s="101"/>
      <c r="K279" s="101"/>
      <c r="L279" s="224"/>
      <c r="M279" s="100">
        <f t="shared" si="0"/>
        <v>0</v>
      </c>
      <c r="N279" s="101"/>
      <c r="O279" s="49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</row>
    <row r="280" spans="1:26" s="44" customFormat="1" x14ac:dyDescent="0.2">
      <c r="A280" s="31"/>
      <c r="B280" s="64"/>
      <c r="C280" s="142"/>
      <c r="D280" s="219" t="s">
        <v>552</v>
      </c>
      <c r="E280" s="216"/>
      <c r="F280" s="74"/>
      <c r="G280" s="39">
        <v>9947100</v>
      </c>
      <c r="H280" s="107"/>
      <c r="I280" s="101"/>
      <c r="J280" s="101"/>
      <c r="K280" s="39">
        <v>9947100</v>
      </c>
      <c r="L280" s="224"/>
      <c r="M280" s="100"/>
      <c r="N280" s="101"/>
      <c r="O280" s="49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</row>
    <row r="281" spans="1:26" s="44" customFormat="1" x14ac:dyDescent="0.2">
      <c r="A281" s="31"/>
      <c r="B281" s="64"/>
      <c r="C281" s="142"/>
      <c r="D281" s="219"/>
      <c r="E281" s="216"/>
      <c r="F281" s="74"/>
      <c r="G281" s="39"/>
      <c r="H281" s="107"/>
      <c r="I281" s="101"/>
      <c r="J281" s="101"/>
      <c r="K281" s="101"/>
      <c r="L281" s="224"/>
      <c r="M281" s="100"/>
      <c r="N281" s="101"/>
      <c r="O281" s="49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</row>
    <row r="282" spans="1:26" s="44" customFormat="1" x14ac:dyDescent="0.2">
      <c r="A282" s="31">
        <v>21</v>
      </c>
      <c r="B282" s="64" t="s">
        <v>193</v>
      </c>
      <c r="C282" s="274" t="s">
        <v>199</v>
      </c>
      <c r="D282" s="275"/>
      <c r="E282" s="36"/>
      <c r="F282" s="74"/>
      <c r="G282" s="39">
        <v>2311984000</v>
      </c>
      <c r="H282" s="107">
        <f t="shared" si="6"/>
        <v>1.5534540673939115</v>
      </c>
      <c r="I282" s="101"/>
      <c r="J282" s="101"/>
      <c r="K282" s="101">
        <v>2299917000</v>
      </c>
      <c r="L282" s="224">
        <f t="shared" si="2"/>
        <v>99.478067322265204</v>
      </c>
      <c r="M282" s="100">
        <f t="shared" si="0"/>
        <v>12067000</v>
      </c>
      <c r="N282" s="101">
        <f t="shared" si="1"/>
        <v>0.52193267773479401</v>
      </c>
      <c r="O282" s="49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</row>
    <row r="283" spans="1:26" s="44" customFormat="1" x14ac:dyDescent="0.2">
      <c r="A283" s="31">
        <v>22</v>
      </c>
      <c r="B283" s="64" t="s">
        <v>204</v>
      </c>
      <c r="C283" s="274" t="s">
        <v>200</v>
      </c>
      <c r="D283" s="275"/>
      <c r="E283" s="36"/>
      <c r="F283" s="74"/>
      <c r="G283" s="39">
        <v>150000000</v>
      </c>
      <c r="H283" s="107">
        <f t="shared" si="6"/>
        <v>0.10078707729339247</v>
      </c>
      <c r="I283" s="101"/>
      <c r="J283" s="101"/>
      <c r="K283" s="101">
        <v>149719000</v>
      </c>
      <c r="L283" s="224">
        <f t="shared" si="2"/>
        <v>99.812666666666672</v>
      </c>
      <c r="M283" s="100">
        <f t="shared" si="0"/>
        <v>281000</v>
      </c>
      <c r="N283" s="101">
        <f t="shared" si="1"/>
        <v>0.18733333333333335</v>
      </c>
      <c r="O283" s="49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</row>
    <row r="284" spans="1:26" s="44" customFormat="1" x14ac:dyDescent="0.2">
      <c r="A284" s="31">
        <v>23</v>
      </c>
      <c r="B284" s="64" t="s">
        <v>205</v>
      </c>
      <c r="C284" s="276" t="s">
        <v>201</v>
      </c>
      <c r="D284" s="277"/>
      <c r="E284" s="36"/>
      <c r="F284" s="74"/>
      <c r="G284" s="39">
        <v>150000000</v>
      </c>
      <c r="H284" s="107">
        <f t="shared" si="6"/>
        <v>0.10078707729339247</v>
      </c>
      <c r="I284" s="101"/>
      <c r="J284" s="101"/>
      <c r="K284" s="101">
        <v>149706000</v>
      </c>
      <c r="L284" s="224">
        <f t="shared" si="2"/>
        <v>99.804000000000002</v>
      </c>
      <c r="M284" s="100">
        <f t="shared" si="0"/>
        <v>294000</v>
      </c>
      <c r="N284" s="101">
        <f t="shared" si="1"/>
        <v>0.19600000000000001</v>
      </c>
      <c r="O284" s="49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</row>
    <row r="285" spans="1:26" s="44" customFormat="1" x14ac:dyDescent="0.2">
      <c r="A285" s="31">
        <v>24</v>
      </c>
      <c r="B285" s="64" t="s">
        <v>206</v>
      </c>
      <c r="C285" s="246" t="s">
        <v>202</v>
      </c>
      <c r="D285" s="247"/>
      <c r="E285" s="36"/>
      <c r="F285" s="74"/>
      <c r="G285" s="39">
        <v>150000000</v>
      </c>
      <c r="H285" s="107">
        <f t="shared" si="6"/>
        <v>0.10078707729339247</v>
      </c>
      <c r="I285" s="101"/>
      <c r="J285" s="101"/>
      <c r="K285" s="101">
        <v>148946000</v>
      </c>
      <c r="L285" s="224">
        <f t="shared" si="2"/>
        <v>99.297333333333341</v>
      </c>
      <c r="M285" s="100">
        <f t="shared" si="0"/>
        <v>1054000</v>
      </c>
      <c r="N285" s="101">
        <f t="shared" si="1"/>
        <v>0.70266666666666666</v>
      </c>
      <c r="O285" s="49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</row>
    <row r="286" spans="1:26" s="44" customFormat="1" x14ac:dyDescent="0.2">
      <c r="A286" s="31"/>
      <c r="B286" s="64"/>
      <c r="C286" s="151"/>
      <c r="D286" s="152"/>
      <c r="E286" s="150"/>
      <c r="F286" s="74"/>
      <c r="G286" s="39"/>
      <c r="H286" s="107"/>
      <c r="I286" s="101"/>
      <c r="J286" s="101"/>
      <c r="K286" s="101"/>
      <c r="L286" s="224"/>
      <c r="M286" s="100">
        <f t="shared" si="0"/>
        <v>0</v>
      </c>
      <c r="N286" s="101"/>
      <c r="O286" s="49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</row>
    <row r="287" spans="1:26" s="44" customFormat="1" x14ac:dyDescent="0.2">
      <c r="A287" s="31">
        <v>25</v>
      </c>
      <c r="B287" s="64" t="s">
        <v>207</v>
      </c>
      <c r="C287" s="246" t="s">
        <v>203</v>
      </c>
      <c r="D287" s="247"/>
      <c r="E287" s="36"/>
      <c r="F287" s="74"/>
      <c r="G287" s="39">
        <f>SUM(G288:G289)</f>
        <v>11691301000</v>
      </c>
      <c r="H287" s="107">
        <f t="shared" ref="H287:H322" si="14">G287/148828603853*100</f>
        <v>7.8555470503154448</v>
      </c>
      <c r="I287" s="101"/>
      <c r="J287" s="101"/>
      <c r="K287" s="101">
        <f>SUM(K288:K289)</f>
        <v>10551297550</v>
      </c>
      <c r="L287" s="224">
        <f t="shared" si="2"/>
        <v>90.249130956426498</v>
      </c>
      <c r="M287" s="100">
        <f t="shared" si="0"/>
        <v>1140003450</v>
      </c>
      <c r="N287" s="101">
        <f t="shared" si="1"/>
        <v>9.750869043573509</v>
      </c>
      <c r="O287" s="49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</row>
    <row r="288" spans="1:26" s="44" customFormat="1" x14ac:dyDescent="0.2">
      <c r="A288" s="31"/>
      <c r="B288" s="91"/>
      <c r="C288" s="151">
        <v>1</v>
      </c>
      <c r="D288" s="173" t="s">
        <v>208</v>
      </c>
      <c r="E288" s="150"/>
      <c r="F288" s="74"/>
      <c r="G288" s="39">
        <v>9100000000</v>
      </c>
      <c r="H288" s="107">
        <f t="shared" si="14"/>
        <v>6.11441602246581</v>
      </c>
      <c r="I288" s="101"/>
      <c r="J288" s="101"/>
      <c r="K288" s="101">
        <v>8261465050</v>
      </c>
      <c r="L288" s="224">
        <f t="shared" si="2"/>
        <v>90.785330219780221</v>
      </c>
      <c r="M288" s="100">
        <f t="shared" si="0"/>
        <v>838534950</v>
      </c>
      <c r="N288" s="101">
        <f t="shared" si="1"/>
        <v>9.214669780219781</v>
      </c>
      <c r="O288" s="49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</row>
    <row r="289" spans="1:26" s="44" customFormat="1" x14ac:dyDescent="0.2">
      <c r="A289" s="31"/>
      <c r="B289" s="91"/>
      <c r="C289" s="151">
        <v>2</v>
      </c>
      <c r="D289" s="173" t="s">
        <v>209</v>
      </c>
      <c r="E289" s="150"/>
      <c r="F289" s="74"/>
      <c r="G289" s="39">
        <v>2591301000</v>
      </c>
      <c r="H289" s="107">
        <f t="shared" si="14"/>
        <v>1.7411310278496346</v>
      </c>
      <c r="I289" s="101"/>
      <c r="J289" s="101"/>
      <c r="K289" s="101">
        <v>2289832500</v>
      </c>
      <c r="L289" s="224">
        <f t="shared" si="2"/>
        <v>88.366133459601954</v>
      </c>
      <c r="M289" s="100">
        <f t="shared" si="0"/>
        <v>301468500</v>
      </c>
      <c r="N289" s="101">
        <f t="shared" si="1"/>
        <v>11.633866540398047</v>
      </c>
      <c r="O289" s="49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</row>
    <row r="290" spans="1:26" s="44" customFormat="1" x14ac:dyDescent="0.2">
      <c r="A290" s="31"/>
      <c r="B290" s="91"/>
      <c r="C290" s="174"/>
      <c r="D290" s="175"/>
      <c r="E290" s="176"/>
      <c r="F290" s="74"/>
      <c r="G290" s="39"/>
      <c r="H290" s="107">
        <f t="shared" si="14"/>
        <v>0</v>
      </c>
      <c r="I290" s="101"/>
      <c r="J290" s="101"/>
      <c r="K290" s="101"/>
      <c r="L290" s="224"/>
      <c r="M290" s="100">
        <f t="shared" si="0"/>
        <v>0</v>
      </c>
      <c r="N290" s="101"/>
      <c r="O290" s="49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</row>
    <row r="291" spans="1:26" s="44" customFormat="1" x14ac:dyDescent="0.2">
      <c r="A291" s="31"/>
      <c r="B291" s="91" t="s">
        <v>343</v>
      </c>
      <c r="C291" s="174" t="s">
        <v>344</v>
      </c>
      <c r="D291" s="175"/>
      <c r="E291" s="176"/>
      <c r="F291" s="74"/>
      <c r="G291" s="39">
        <v>10000000000</v>
      </c>
      <c r="H291" s="107">
        <f t="shared" si="14"/>
        <v>6.7191384862261643</v>
      </c>
      <c r="I291" s="101"/>
      <c r="J291" s="101"/>
      <c r="K291" s="101">
        <f>SUM(K292:K294)</f>
        <v>9083729550</v>
      </c>
      <c r="L291" s="224">
        <f t="shared" si="2"/>
        <v>90.83729550000001</v>
      </c>
      <c r="M291" s="100">
        <f t="shared" si="0"/>
        <v>916270450</v>
      </c>
      <c r="N291" s="101">
        <f t="shared" si="1"/>
        <v>9.1627045000000003</v>
      </c>
      <c r="O291" s="49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</row>
    <row r="292" spans="1:26" s="44" customFormat="1" x14ac:dyDescent="0.2">
      <c r="A292" s="31"/>
      <c r="B292" s="91"/>
      <c r="C292" s="174">
        <v>1</v>
      </c>
      <c r="D292" s="175" t="s">
        <v>345</v>
      </c>
      <c r="E292" s="176"/>
      <c r="F292" s="74"/>
      <c r="G292" s="39">
        <v>9691380000</v>
      </c>
      <c r="H292" s="107">
        <f t="shared" si="14"/>
        <v>6.5117724342642527</v>
      </c>
      <c r="I292" s="101"/>
      <c r="J292" s="101"/>
      <c r="K292" s="101">
        <v>8793912550</v>
      </c>
      <c r="L292" s="224">
        <f t="shared" si="2"/>
        <v>90.739528839030143</v>
      </c>
      <c r="M292" s="100">
        <f t="shared" si="0"/>
        <v>897467450</v>
      </c>
      <c r="N292" s="101">
        <f t="shared" si="1"/>
        <v>9.2604711609698516</v>
      </c>
      <c r="O292" s="49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</row>
    <row r="293" spans="1:26" s="44" customFormat="1" x14ac:dyDescent="0.2">
      <c r="A293" s="31"/>
      <c r="B293" s="91"/>
      <c r="C293" s="174"/>
      <c r="D293" s="175" t="s">
        <v>346</v>
      </c>
      <c r="E293" s="176"/>
      <c r="F293" s="74"/>
      <c r="G293" s="39">
        <v>300000000</v>
      </c>
      <c r="H293" s="107">
        <f t="shared" si="14"/>
        <v>0.20157415458678493</v>
      </c>
      <c r="I293" s="101"/>
      <c r="J293" s="101"/>
      <c r="K293" s="101">
        <v>281197000</v>
      </c>
      <c r="L293" s="224">
        <f t="shared" si="2"/>
        <v>93.73233333333333</v>
      </c>
      <c r="M293" s="100">
        <f t="shared" si="0"/>
        <v>18803000</v>
      </c>
      <c r="N293" s="101">
        <f t="shared" si="1"/>
        <v>6.2676666666666669</v>
      </c>
      <c r="O293" s="49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</row>
    <row r="294" spans="1:26" s="44" customFormat="1" x14ac:dyDescent="0.2">
      <c r="A294" s="31"/>
      <c r="B294" s="91"/>
      <c r="C294" s="174"/>
      <c r="D294" s="175" t="s">
        <v>347</v>
      </c>
      <c r="E294" s="176"/>
      <c r="F294" s="74"/>
      <c r="G294" s="39">
        <v>8620000</v>
      </c>
      <c r="H294" s="107">
        <f t="shared" si="14"/>
        <v>5.7918973751269545E-3</v>
      </c>
      <c r="I294" s="101"/>
      <c r="J294" s="101"/>
      <c r="K294" s="39">
        <v>8620000</v>
      </c>
      <c r="L294" s="224">
        <f t="shared" si="2"/>
        <v>100</v>
      </c>
      <c r="M294" s="100">
        <f t="shared" si="0"/>
        <v>0</v>
      </c>
      <c r="N294" s="101">
        <f t="shared" si="1"/>
        <v>0</v>
      </c>
      <c r="O294" s="49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</row>
    <row r="295" spans="1:26" s="44" customFormat="1" x14ac:dyDescent="0.2">
      <c r="A295" s="31"/>
      <c r="B295" s="91"/>
      <c r="C295" s="174"/>
      <c r="D295" s="175"/>
      <c r="E295" s="176"/>
      <c r="F295" s="74"/>
      <c r="G295" s="39"/>
      <c r="H295" s="107">
        <f t="shared" si="14"/>
        <v>0</v>
      </c>
      <c r="I295" s="101"/>
      <c r="J295" s="101"/>
      <c r="K295" s="101"/>
      <c r="L295" s="224"/>
      <c r="M295" s="100">
        <f t="shared" si="0"/>
        <v>0</v>
      </c>
      <c r="N295" s="101"/>
      <c r="O295" s="49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</row>
    <row r="296" spans="1:26" s="44" customFormat="1" x14ac:dyDescent="0.2">
      <c r="A296" s="31"/>
      <c r="B296" s="91" t="s">
        <v>348</v>
      </c>
      <c r="C296" s="174" t="s">
        <v>349</v>
      </c>
      <c r="D296" s="175"/>
      <c r="E296" s="176"/>
      <c r="F296" s="74"/>
      <c r="G296" s="39">
        <v>600000000</v>
      </c>
      <c r="H296" s="107">
        <f t="shared" si="14"/>
        <v>0.40314830917356986</v>
      </c>
      <c r="I296" s="101"/>
      <c r="J296" s="101"/>
      <c r="K296" s="101">
        <f>SUM(K297:K299)</f>
        <v>547730900</v>
      </c>
      <c r="L296" s="224">
        <f t="shared" si="2"/>
        <v>91.288483333333332</v>
      </c>
      <c r="M296" s="100">
        <f t="shared" si="0"/>
        <v>52269100</v>
      </c>
      <c r="N296" s="101">
        <f t="shared" si="1"/>
        <v>8.7115166666666664</v>
      </c>
      <c r="O296" s="49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</row>
    <row r="297" spans="1:26" s="44" customFormat="1" x14ac:dyDescent="0.2">
      <c r="A297" s="31"/>
      <c r="B297" s="91"/>
      <c r="C297" s="174"/>
      <c r="D297" s="175" t="s">
        <v>350</v>
      </c>
      <c r="E297" s="176"/>
      <c r="F297" s="74"/>
      <c r="G297" s="39">
        <v>543780000</v>
      </c>
      <c r="H297" s="107">
        <f t="shared" si="14"/>
        <v>0.36537331260400641</v>
      </c>
      <c r="I297" s="101"/>
      <c r="J297" s="101"/>
      <c r="K297" s="101">
        <v>493013900</v>
      </c>
      <c r="L297" s="224">
        <f t="shared" si="2"/>
        <v>90.664220824598189</v>
      </c>
      <c r="M297" s="100">
        <f t="shared" si="0"/>
        <v>50766100</v>
      </c>
      <c r="N297" s="101">
        <f t="shared" si="1"/>
        <v>9.3357791754018162</v>
      </c>
      <c r="O297" s="49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</row>
    <row r="298" spans="1:26" s="44" customFormat="1" x14ac:dyDescent="0.2">
      <c r="A298" s="31"/>
      <c r="B298" s="91"/>
      <c r="C298" s="174"/>
      <c r="D298" s="175" t="s">
        <v>351</v>
      </c>
      <c r="E298" s="176"/>
      <c r="F298" s="74"/>
      <c r="G298" s="39">
        <v>50000000</v>
      </c>
      <c r="H298" s="107">
        <f t="shared" si="14"/>
        <v>3.3595692431130829E-2</v>
      </c>
      <c r="I298" s="101"/>
      <c r="J298" s="101"/>
      <c r="K298" s="101">
        <v>48147000</v>
      </c>
      <c r="L298" s="224">
        <f t="shared" si="2"/>
        <v>96.293999999999997</v>
      </c>
      <c r="M298" s="100">
        <f t="shared" si="0"/>
        <v>1853000</v>
      </c>
      <c r="N298" s="101">
        <f t="shared" si="1"/>
        <v>3.7060000000000004</v>
      </c>
      <c r="O298" s="49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</row>
    <row r="299" spans="1:26" s="44" customFormat="1" x14ac:dyDescent="0.2">
      <c r="A299" s="31"/>
      <c r="B299" s="91"/>
      <c r="C299" s="174"/>
      <c r="D299" s="175" t="s">
        <v>347</v>
      </c>
      <c r="E299" s="176"/>
      <c r="F299" s="74"/>
      <c r="G299" s="39">
        <v>6220000</v>
      </c>
      <c r="H299" s="107">
        <f t="shared" si="14"/>
        <v>4.1793041384326742E-3</v>
      </c>
      <c r="I299" s="101"/>
      <c r="J299" s="101"/>
      <c r="K299" s="101">
        <v>6570000</v>
      </c>
      <c r="L299" s="224">
        <f t="shared" si="2"/>
        <v>105.62700964630226</v>
      </c>
      <c r="M299" s="100">
        <f t="shared" si="0"/>
        <v>-350000</v>
      </c>
      <c r="N299" s="101">
        <f t="shared" si="1"/>
        <v>-5.627009646302251</v>
      </c>
      <c r="O299" s="49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</row>
    <row r="300" spans="1:26" s="44" customFormat="1" x14ac:dyDescent="0.2">
      <c r="A300" s="31"/>
      <c r="B300" s="91"/>
      <c r="C300" s="174"/>
      <c r="D300" s="175"/>
      <c r="E300" s="176"/>
      <c r="F300" s="74"/>
      <c r="G300" s="39"/>
      <c r="H300" s="107">
        <f t="shared" si="14"/>
        <v>0</v>
      </c>
      <c r="I300" s="101"/>
      <c r="J300" s="101"/>
      <c r="K300" s="101"/>
      <c r="L300" s="224"/>
      <c r="M300" s="100">
        <f t="shared" si="0"/>
        <v>0</v>
      </c>
      <c r="N300" s="101"/>
      <c r="O300" s="49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</row>
    <row r="301" spans="1:26" s="44" customFormat="1" x14ac:dyDescent="0.2">
      <c r="A301" s="31"/>
      <c r="B301" s="91" t="s">
        <v>352</v>
      </c>
      <c r="C301" s="174" t="s">
        <v>353</v>
      </c>
      <c r="D301" s="175"/>
      <c r="E301" s="176"/>
      <c r="F301" s="74"/>
      <c r="G301" s="39">
        <f>SUM(G302:G308)</f>
        <v>1250000000</v>
      </c>
      <c r="H301" s="107">
        <f t="shared" si="14"/>
        <v>0.83989231077827053</v>
      </c>
      <c r="I301" s="101"/>
      <c r="J301" s="101"/>
      <c r="K301" s="101">
        <f>SUM(K302:K308)</f>
        <v>1143878000</v>
      </c>
      <c r="L301" s="224">
        <f t="shared" si="2"/>
        <v>91.510239999999996</v>
      </c>
      <c r="M301" s="100">
        <f t="shared" si="0"/>
        <v>106122000</v>
      </c>
      <c r="N301" s="101">
        <f t="shared" si="1"/>
        <v>8.4897600000000004</v>
      </c>
      <c r="O301" s="49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</row>
    <row r="302" spans="1:26" s="44" customFormat="1" x14ac:dyDescent="0.2">
      <c r="A302" s="31"/>
      <c r="B302" s="91"/>
      <c r="C302" s="174"/>
      <c r="D302" s="175" t="s">
        <v>554</v>
      </c>
      <c r="E302" s="176"/>
      <c r="F302" s="74"/>
      <c r="G302" s="39">
        <v>640725000</v>
      </c>
      <c r="H302" s="107">
        <f t="shared" si="14"/>
        <v>0.43051200065872591</v>
      </c>
      <c r="I302" s="101"/>
      <c r="J302" s="101"/>
      <c r="K302" s="101">
        <v>614175000</v>
      </c>
      <c r="L302" s="224">
        <f t="shared" si="2"/>
        <v>95.856256584338055</v>
      </c>
      <c r="M302" s="100">
        <f t="shared" si="0"/>
        <v>26550000</v>
      </c>
      <c r="N302" s="101">
        <f t="shared" si="1"/>
        <v>4.1437434156619455</v>
      </c>
      <c r="O302" s="49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</row>
    <row r="303" spans="1:26" s="44" customFormat="1" x14ac:dyDescent="0.2">
      <c r="A303" s="31"/>
      <c r="B303" s="91"/>
      <c r="C303" s="174"/>
      <c r="D303" s="175" t="s">
        <v>354</v>
      </c>
      <c r="E303" s="176"/>
      <c r="F303" s="74"/>
      <c r="G303" s="39">
        <v>70000000</v>
      </c>
      <c r="H303" s="107">
        <f t="shared" si="14"/>
        <v>4.7033969403583155E-2</v>
      </c>
      <c r="I303" s="101"/>
      <c r="J303" s="101"/>
      <c r="K303" s="101">
        <v>69729000</v>
      </c>
      <c r="L303" s="224">
        <f t="shared" si="2"/>
        <v>99.612857142857152</v>
      </c>
      <c r="M303" s="100">
        <f t="shared" si="0"/>
        <v>271000</v>
      </c>
      <c r="N303" s="101">
        <f t="shared" si="1"/>
        <v>0.38714285714285712</v>
      </c>
      <c r="O303" s="49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</row>
    <row r="304" spans="1:26" s="44" customFormat="1" x14ac:dyDescent="0.2">
      <c r="A304" s="31"/>
      <c r="B304" s="91"/>
      <c r="C304" s="174"/>
      <c r="D304" s="215" t="s">
        <v>355</v>
      </c>
      <c r="E304" s="176"/>
      <c r="F304" s="74"/>
      <c r="G304" s="39">
        <v>424798800</v>
      </c>
      <c r="H304" s="107">
        <f t="shared" si="14"/>
        <v>0.28542819659826918</v>
      </c>
      <c r="I304" s="101"/>
      <c r="J304" s="101"/>
      <c r="K304" s="101">
        <v>346772800</v>
      </c>
      <c r="L304" s="224">
        <f t="shared" si="2"/>
        <v>81.632245665477399</v>
      </c>
      <c r="M304" s="100">
        <f t="shared" si="0"/>
        <v>78026000</v>
      </c>
      <c r="N304" s="101">
        <f t="shared" si="1"/>
        <v>18.367754334522601</v>
      </c>
      <c r="O304" s="49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</row>
    <row r="305" spans="1:26" s="44" customFormat="1" x14ac:dyDescent="0.2">
      <c r="A305" s="31"/>
      <c r="B305" s="91"/>
      <c r="C305" s="174"/>
      <c r="D305" s="215" t="s">
        <v>558</v>
      </c>
      <c r="E305" s="176"/>
      <c r="F305" s="74"/>
      <c r="G305" s="39">
        <v>50000000</v>
      </c>
      <c r="H305" s="107">
        <f t="shared" si="14"/>
        <v>3.3595692431130829E-2</v>
      </c>
      <c r="I305" s="101"/>
      <c r="J305" s="101"/>
      <c r="K305" s="101">
        <v>49725000</v>
      </c>
      <c r="L305" s="224">
        <f t="shared" si="2"/>
        <v>99.45</v>
      </c>
      <c r="M305" s="100">
        <f t="shared" si="0"/>
        <v>275000</v>
      </c>
      <c r="N305" s="101">
        <f t="shared" si="1"/>
        <v>0.54999999999999993</v>
      </c>
      <c r="O305" s="49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</row>
    <row r="306" spans="1:26" s="44" customFormat="1" x14ac:dyDescent="0.2">
      <c r="A306" s="31"/>
      <c r="B306" s="91"/>
      <c r="C306" s="174"/>
      <c r="D306" s="175" t="s">
        <v>555</v>
      </c>
      <c r="E306" s="176"/>
      <c r="F306" s="74"/>
      <c r="G306" s="39">
        <v>13900000</v>
      </c>
      <c r="H306" s="107">
        <f t="shared" si="14"/>
        <v>9.3396024958543686E-3</v>
      </c>
      <c r="I306" s="101"/>
      <c r="J306" s="101"/>
      <c r="K306" s="101">
        <v>12900000</v>
      </c>
      <c r="L306" s="224">
        <f t="shared" si="2"/>
        <v>92.805755395683448</v>
      </c>
      <c r="M306" s="100">
        <f t="shared" si="0"/>
        <v>1000000</v>
      </c>
      <c r="N306" s="101">
        <f t="shared" si="1"/>
        <v>7.1942446043165464</v>
      </c>
      <c r="O306" s="49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</row>
    <row r="307" spans="1:26" s="44" customFormat="1" ht="38.25" x14ac:dyDescent="0.2">
      <c r="A307" s="31"/>
      <c r="B307" s="91"/>
      <c r="C307" s="214"/>
      <c r="D307" s="216" t="s">
        <v>557</v>
      </c>
      <c r="E307" s="216"/>
      <c r="F307" s="74"/>
      <c r="G307" s="39">
        <v>18251200</v>
      </c>
      <c r="H307" s="107">
        <f t="shared" si="14"/>
        <v>1.2263234033981099E-2</v>
      </c>
      <c r="I307" s="101"/>
      <c r="J307" s="101"/>
      <c r="K307" s="101">
        <v>18251200</v>
      </c>
      <c r="L307" s="224">
        <f t="shared" si="2"/>
        <v>100</v>
      </c>
      <c r="M307" s="100"/>
      <c r="N307" s="101"/>
      <c r="O307" s="49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</row>
    <row r="308" spans="1:26" s="44" customFormat="1" ht="41.25" customHeight="1" x14ac:dyDescent="0.2">
      <c r="A308" s="31"/>
      <c r="B308" s="91"/>
      <c r="C308" s="214"/>
      <c r="D308" s="216" t="s">
        <v>556</v>
      </c>
      <c r="E308" s="216"/>
      <c r="F308" s="74"/>
      <c r="G308" s="39">
        <v>32325000</v>
      </c>
      <c r="H308" s="107">
        <f t="shared" si="14"/>
        <v>2.1719615156726078E-2</v>
      </c>
      <c r="I308" s="101"/>
      <c r="J308" s="101"/>
      <c r="K308" s="101">
        <v>32325000</v>
      </c>
      <c r="L308" s="224">
        <f t="shared" si="2"/>
        <v>100</v>
      </c>
      <c r="M308" s="100"/>
      <c r="N308" s="101"/>
      <c r="O308" s="49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</row>
    <row r="309" spans="1:26" s="44" customFormat="1" x14ac:dyDescent="0.2">
      <c r="A309" s="31"/>
      <c r="B309" s="91"/>
      <c r="C309" s="214"/>
      <c r="D309" s="215"/>
      <c r="E309" s="216"/>
      <c r="F309" s="74"/>
      <c r="G309" s="39"/>
      <c r="H309" s="107"/>
      <c r="I309" s="101"/>
      <c r="J309" s="101"/>
      <c r="K309" s="101"/>
      <c r="L309" s="224"/>
      <c r="M309" s="100"/>
      <c r="N309" s="101"/>
      <c r="O309" s="49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</row>
    <row r="310" spans="1:26" s="58" customFormat="1" x14ac:dyDescent="0.2">
      <c r="A310" s="53">
        <v>4</v>
      </c>
      <c r="B310" s="23" t="s">
        <v>210</v>
      </c>
      <c r="C310" s="75" t="s">
        <v>211</v>
      </c>
      <c r="D310" s="82"/>
      <c r="E310" s="82"/>
      <c r="F310" s="82"/>
      <c r="G310" s="73">
        <f>SUM(G311:G312)</f>
        <v>6239104700</v>
      </c>
      <c r="H310" s="163">
        <f t="shared" si="14"/>
        <v>4.1921408509364548</v>
      </c>
      <c r="I310" s="73"/>
      <c r="J310" s="73"/>
      <c r="K310" s="73">
        <f>SUM(K311:K312)</f>
        <v>6218163000</v>
      </c>
      <c r="L310" s="224">
        <f t="shared" si="2"/>
        <v>99.664347674755334</v>
      </c>
      <c r="M310" s="100">
        <f t="shared" si="0"/>
        <v>20941700</v>
      </c>
      <c r="N310" s="101">
        <f t="shared" si="1"/>
        <v>0.33565232524467814</v>
      </c>
      <c r="O310" s="146"/>
      <c r="P310" s="85"/>
    </row>
    <row r="311" spans="1:26" s="44" customFormat="1" x14ac:dyDescent="0.2">
      <c r="A311" s="31">
        <v>26</v>
      </c>
      <c r="B311" s="77" t="s">
        <v>212</v>
      </c>
      <c r="C311" s="78" t="s">
        <v>214</v>
      </c>
      <c r="D311" s="76"/>
      <c r="E311" s="76"/>
      <c r="F311" s="76"/>
      <c r="G311" s="39">
        <v>5970146000</v>
      </c>
      <c r="H311" s="107">
        <f t="shared" si="14"/>
        <v>4.0114237756989191</v>
      </c>
      <c r="I311" s="105"/>
      <c r="J311" s="105"/>
      <c r="K311" s="101">
        <v>5954035000</v>
      </c>
      <c r="L311" s="224">
        <f t="shared" si="2"/>
        <v>99.730140602926625</v>
      </c>
      <c r="M311" s="100">
        <f t="shared" si="0"/>
        <v>16111000</v>
      </c>
      <c r="N311" s="101">
        <f t="shared" si="1"/>
        <v>0.26985939707337137</v>
      </c>
      <c r="O311" s="49"/>
      <c r="P311" s="67"/>
    </row>
    <row r="312" spans="1:26" s="44" customFormat="1" x14ac:dyDescent="0.2">
      <c r="A312" s="31">
        <v>27</v>
      </c>
      <c r="B312" s="77" t="s">
        <v>213</v>
      </c>
      <c r="C312" s="78" t="s">
        <v>215</v>
      </c>
      <c r="D312" s="76"/>
      <c r="E312" s="76"/>
      <c r="F312" s="76"/>
      <c r="G312" s="39">
        <v>268958700</v>
      </c>
      <c r="H312" s="107">
        <f t="shared" si="14"/>
        <v>0.18071707523753572</v>
      </c>
      <c r="I312" s="105"/>
      <c r="J312" s="105"/>
      <c r="K312" s="101">
        <v>264128000</v>
      </c>
      <c r="L312" s="224">
        <f t="shared" si="2"/>
        <v>98.203924989226962</v>
      </c>
      <c r="M312" s="100">
        <f t="shared" si="0"/>
        <v>4830700</v>
      </c>
      <c r="N312" s="101">
        <f t="shared" si="1"/>
        <v>1.7960750107730294</v>
      </c>
      <c r="O312" s="49"/>
      <c r="P312" s="67"/>
    </row>
    <row r="313" spans="1:26" s="44" customFormat="1" x14ac:dyDescent="0.2">
      <c r="A313" s="53"/>
      <c r="B313" s="24"/>
      <c r="C313" s="75"/>
      <c r="D313" s="76"/>
      <c r="E313" s="76"/>
      <c r="F313" s="76"/>
      <c r="G313" s="73"/>
      <c r="H313" s="107">
        <f t="shared" si="14"/>
        <v>0</v>
      </c>
      <c r="I313" s="105"/>
      <c r="J313" s="105"/>
      <c r="K313" s="105"/>
      <c r="L313" s="224"/>
      <c r="M313" s="100">
        <f t="shared" si="0"/>
        <v>0</v>
      </c>
      <c r="N313" s="101"/>
      <c r="O313" s="49"/>
      <c r="P313" s="67"/>
    </row>
    <row r="314" spans="1:26" s="58" customFormat="1" x14ac:dyDescent="0.2">
      <c r="A314" s="53">
        <v>5</v>
      </c>
      <c r="B314" s="23" t="s">
        <v>216</v>
      </c>
      <c r="C314" s="75" t="s">
        <v>217</v>
      </c>
      <c r="D314" s="82"/>
      <c r="E314" s="82"/>
      <c r="F314" s="82"/>
      <c r="G314" s="73">
        <f>SUM(G315:G320)</f>
        <v>1220000000</v>
      </c>
      <c r="H314" s="163">
        <f t="shared" si="14"/>
        <v>0.8197348953195922</v>
      </c>
      <c r="I314" s="73">
        <f>SUM(I315:I320)</f>
        <v>0</v>
      </c>
      <c r="J314" s="73">
        <f>SUM(J315:J320)</f>
        <v>0</v>
      </c>
      <c r="K314" s="73">
        <f>SUM(K315:K320)</f>
        <v>1213225100</v>
      </c>
      <c r="L314" s="224">
        <f t="shared" si="2"/>
        <v>99.444680327868852</v>
      </c>
      <c r="M314" s="100">
        <f t="shared" si="0"/>
        <v>6774900</v>
      </c>
      <c r="N314" s="101">
        <f t="shared" si="1"/>
        <v>0.55531967213114752</v>
      </c>
      <c r="O314" s="146"/>
      <c r="P314" s="85"/>
    </row>
    <row r="315" spans="1:26" s="44" customFormat="1" x14ac:dyDescent="0.2">
      <c r="A315" s="143" t="s">
        <v>47</v>
      </c>
      <c r="B315" s="77" t="s">
        <v>222</v>
      </c>
      <c r="C315" s="78" t="s">
        <v>17</v>
      </c>
      <c r="D315" s="76"/>
      <c r="E315" s="76"/>
      <c r="F315" s="76"/>
      <c r="G315" s="39">
        <v>96989000</v>
      </c>
      <c r="H315" s="107">
        <f t="shared" si="14"/>
        <v>6.5168252264058951E-2</v>
      </c>
      <c r="I315" s="101"/>
      <c r="J315" s="101">
        <f>H315*I315</f>
        <v>0</v>
      </c>
      <c r="K315" s="101">
        <v>96989000</v>
      </c>
      <c r="L315" s="224">
        <f t="shared" si="2"/>
        <v>100</v>
      </c>
      <c r="M315" s="100">
        <f t="shared" si="0"/>
        <v>0</v>
      </c>
      <c r="N315" s="101">
        <f t="shared" si="1"/>
        <v>0</v>
      </c>
      <c r="O315" s="49"/>
      <c r="P315" s="67"/>
    </row>
    <row r="316" spans="1:26" s="44" customFormat="1" x14ac:dyDescent="0.2">
      <c r="A316" s="143" t="s">
        <v>48</v>
      </c>
      <c r="B316" s="77" t="s">
        <v>223</v>
      </c>
      <c r="C316" s="78" t="s">
        <v>41</v>
      </c>
      <c r="D316" s="76"/>
      <c r="E316" s="76"/>
      <c r="F316" s="76"/>
      <c r="G316" s="39">
        <v>222200000</v>
      </c>
      <c r="H316" s="107">
        <f t="shared" si="14"/>
        <v>0.1492992571639454</v>
      </c>
      <c r="I316" s="101"/>
      <c r="J316" s="101"/>
      <c r="K316" s="101">
        <v>222200000</v>
      </c>
      <c r="L316" s="224">
        <f t="shared" si="2"/>
        <v>100</v>
      </c>
      <c r="M316" s="100">
        <f t="shared" si="0"/>
        <v>0</v>
      </c>
      <c r="N316" s="101">
        <f t="shared" si="1"/>
        <v>0</v>
      </c>
      <c r="O316" s="49"/>
      <c r="P316" s="67"/>
    </row>
    <row r="317" spans="1:26" s="44" customFormat="1" x14ac:dyDescent="0.2">
      <c r="A317" s="143" t="s">
        <v>218</v>
      </c>
      <c r="B317" s="77" t="s">
        <v>224</v>
      </c>
      <c r="C317" s="78" t="s">
        <v>228</v>
      </c>
      <c r="D317" s="76"/>
      <c r="E317" s="76"/>
      <c r="F317" s="76"/>
      <c r="G317" s="39">
        <v>20000000</v>
      </c>
      <c r="H317" s="107">
        <f t="shared" si="14"/>
        <v>1.3438276972452329E-2</v>
      </c>
      <c r="I317" s="101"/>
      <c r="J317" s="101"/>
      <c r="K317" s="101">
        <v>19820000</v>
      </c>
      <c r="L317" s="224">
        <f t="shared" si="2"/>
        <v>99.1</v>
      </c>
      <c r="M317" s="100">
        <f t="shared" si="0"/>
        <v>180000</v>
      </c>
      <c r="N317" s="101">
        <f t="shared" si="1"/>
        <v>0.89999999999999991</v>
      </c>
      <c r="O317" s="49"/>
      <c r="P317" s="67"/>
    </row>
    <row r="318" spans="1:26" s="44" customFormat="1" x14ac:dyDescent="0.2">
      <c r="A318" s="143" t="s">
        <v>219</v>
      </c>
      <c r="B318" s="77" t="s">
        <v>225</v>
      </c>
      <c r="C318" s="78" t="s">
        <v>229</v>
      </c>
      <c r="D318" s="76"/>
      <c r="E318" s="76"/>
      <c r="F318" s="76"/>
      <c r="G318" s="39">
        <v>20000000</v>
      </c>
      <c r="H318" s="107">
        <f t="shared" si="14"/>
        <v>1.3438276972452329E-2</v>
      </c>
      <c r="I318" s="101"/>
      <c r="J318" s="101"/>
      <c r="K318" s="101">
        <v>19866100</v>
      </c>
      <c r="L318" s="224">
        <f t="shared" si="2"/>
        <v>99.330500000000001</v>
      </c>
      <c r="M318" s="100">
        <f t="shared" si="0"/>
        <v>133900</v>
      </c>
      <c r="N318" s="101">
        <f t="shared" si="1"/>
        <v>0.6695000000000001</v>
      </c>
      <c r="O318" s="49"/>
      <c r="P318" s="67"/>
    </row>
    <row r="319" spans="1:26" s="44" customFormat="1" x14ac:dyDescent="0.2">
      <c r="A319" s="143" t="s">
        <v>220</v>
      </c>
      <c r="B319" s="77" t="s">
        <v>226</v>
      </c>
      <c r="C319" s="78" t="s">
        <v>18</v>
      </c>
      <c r="D319" s="76"/>
      <c r="E319" s="76"/>
      <c r="F319" s="76"/>
      <c r="G319" s="39">
        <v>718500000</v>
      </c>
      <c r="H319" s="107">
        <f t="shared" si="14"/>
        <v>0.48277010023534994</v>
      </c>
      <c r="I319" s="101"/>
      <c r="J319" s="101"/>
      <c r="K319" s="101">
        <v>712100000</v>
      </c>
      <c r="L319" s="224">
        <f t="shared" si="2"/>
        <v>99.109255393180234</v>
      </c>
      <c r="M319" s="100">
        <f t="shared" si="0"/>
        <v>6400000</v>
      </c>
      <c r="N319" s="101">
        <f t="shared" si="1"/>
        <v>0.89074460681976342</v>
      </c>
      <c r="O319" s="49"/>
      <c r="P319" s="67"/>
    </row>
    <row r="320" spans="1:26" s="44" customFormat="1" x14ac:dyDescent="0.2">
      <c r="A320" s="143" t="s">
        <v>221</v>
      </c>
      <c r="B320" s="77" t="s">
        <v>227</v>
      </c>
      <c r="C320" s="78" t="s">
        <v>230</v>
      </c>
      <c r="D320" s="76"/>
      <c r="E320" s="76"/>
      <c r="F320" s="76"/>
      <c r="G320" s="39">
        <v>142311000</v>
      </c>
      <c r="H320" s="107">
        <f t="shared" si="14"/>
        <v>9.5620731711333173E-2</v>
      </c>
      <c r="I320" s="101"/>
      <c r="J320" s="101"/>
      <c r="K320" s="101">
        <v>142250000</v>
      </c>
      <c r="L320" s="224">
        <f t="shared" si="2"/>
        <v>99.95713613143046</v>
      </c>
      <c r="M320" s="100">
        <f t="shared" si="0"/>
        <v>61000</v>
      </c>
      <c r="N320" s="101">
        <f t="shared" si="1"/>
        <v>4.2863868569541358E-2</v>
      </c>
      <c r="O320" s="49"/>
      <c r="P320" s="67"/>
    </row>
    <row r="321" spans="1:26" s="44" customFormat="1" ht="36" customHeight="1" x14ac:dyDescent="0.2">
      <c r="A321" s="143"/>
      <c r="B321" s="77"/>
      <c r="C321" s="78"/>
      <c r="D321" s="76"/>
      <c r="E321" s="76"/>
      <c r="F321" s="76"/>
      <c r="G321" s="66">
        <f>G322+G426</f>
        <v>25680380850</v>
      </c>
      <c r="H321" s="107"/>
      <c r="I321" s="101"/>
      <c r="J321" s="101"/>
      <c r="K321" s="66">
        <f>K322+K426</f>
        <v>24769009900</v>
      </c>
      <c r="L321" s="224">
        <f>(K321/G321)*100</f>
        <v>96.451100334830116</v>
      </c>
      <c r="M321" s="100">
        <f t="shared" si="0"/>
        <v>911370950</v>
      </c>
      <c r="N321" s="101"/>
      <c r="O321" s="49"/>
      <c r="P321" s="67"/>
    </row>
    <row r="322" spans="1:26" s="58" customFormat="1" ht="24.95" customHeight="1" x14ac:dyDescent="0.2">
      <c r="A322" s="53">
        <v>5</v>
      </c>
      <c r="B322" s="23" t="s">
        <v>231</v>
      </c>
      <c r="C322" s="240" t="s">
        <v>232</v>
      </c>
      <c r="D322" s="241"/>
      <c r="E322" s="241"/>
      <c r="F322" s="241"/>
      <c r="G322" s="122">
        <f>G323+G343+G366+G382+G383+G389+G411</f>
        <v>25480380850</v>
      </c>
      <c r="H322" s="107">
        <f t="shared" si="14"/>
        <v>17.120620761293516</v>
      </c>
      <c r="I322" s="122"/>
      <c r="J322" s="122"/>
      <c r="K322" s="122">
        <f>K323+K343+K366+K382+K383+K389+K411</f>
        <v>24583216900</v>
      </c>
      <c r="L322" s="224">
        <f t="shared" si="2"/>
        <v>96.479001019327384</v>
      </c>
      <c r="M322" s="100">
        <f t="shared" si="0"/>
        <v>897163950</v>
      </c>
      <c r="N322" s="101">
        <f t="shared" si="1"/>
        <v>3.5209989806726143</v>
      </c>
      <c r="O322" s="146"/>
      <c r="P322" s="85"/>
      <c r="Q322" s="85"/>
      <c r="R322" s="85"/>
      <c r="S322" s="85"/>
      <c r="T322" s="85"/>
      <c r="U322" s="85"/>
      <c r="V322" s="85"/>
      <c r="W322" s="85"/>
    </row>
    <row r="323" spans="1:26" s="44" customFormat="1" x14ac:dyDescent="0.2">
      <c r="A323" s="143">
        <v>34</v>
      </c>
      <c r="B323" s="64" t="s">
        <v>233</v>
      </c>
      <c r="C323" s="136" t="s">
        <v>234</v>
      </c>
      <c r="D323" s="36"/>
      <c r="E323" s="36"/>
      <c r="F323" s="37"/>
      <c r="G323" s="32">
        <f>SUM(G324:G334)</f>
        <v>8134136450</v>
      </c>
      <c r="H323" s="32">
        <f>SUM(H324:H334)</f>
        <v>5.4654389273410082</v>
      </c>
      <c r="I323" s="32"/>
      <c r="J323" s="32"/>
      <c r="K323" s="32">
        <f>SUM(K324:K334)</f>
        <v>7683891350</v>
      </c>
      <c r="L323" s="224">
        <f t="shared" si="2"/>
        <v>94.464746162452201</v>
      </c>
      <c r="M323" s="100">
        <f t="shared" si="0"/>
        <v>450245100</v>
      </c>
      <c r="N323" s="101">
        <f t="shared" si="1"/>
        <v>5.535253837547808</v>
      </c>
      <c r="O323" s="49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</row>
    <row r="324" spans="1:26" s="44" customFormat="1" x14ac:dyDescent="0.2">
      <c r="A324" s="143"/>
      <c r="B324" s="64"/>
      <c r="C324" s="135">
        <v>1</v>
      </c>
      <c r="D324" s="150" t="s">
        <v>235</v>
      </c>
      <c r="E324" s="150"/>
      <c r="F324" s="150"/>
      <c r="G324" s="32">
        <v>1608400000</v>
      </c>
      <c r="H324" s="109">
        <f t="shared" ref="H324:H431" si="15">G324/148828603853*100</f>
        <v>1.0807062341246165</v>
      </c>
      <c r="I324" s="103"/>
      <c r="J324" s="103"/>
      <c r="K324" s="103">
        <v>1470695950</v>
      </c>
      <c r="L324" s="224">
        <f t="shared" si="2"/>
        <v>91.438445038547627</v>
      </c>
      <c r="M324" s="100">
        <f t="shared" si="0"/>
        <v>137704050</v>
      </c>
      <c r="N324" s="101">
        <f t="shared" si="1"/>
        <v>8.5615549614523747</v>
      </c>
      <c r="O324" s="49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</row>
    <row r="325" spans="1:26" s="44" customFormat="1" x14ac:dyDescent="0.2">
      <c r="A325" s="143"/>
      <c r="B325" s="64"/>
      <c r="C325" s="135"/>
      <c r="D325" s="150" t="s">
        <v>236</v>
      </c>
      <c r="E325" s="150"/>
      <c r="F325" s="150"/>
      <c r="G325" s="32">
        <v>100000000</v>
      </c>
      <c r="H325" s="109">
        <f t="shared" si="15"/>
        <v>6.7191384862261658E-2</v>
      </c>
      <c r="I325" s="103"/>
      <c r="J325" s="103"/>
      <c r="K325" s="103">
        <v>99495000</v>
      </c>
      <c r="L325" s="224">
        <f t="shared" si="2"/>
        <v>99.495000000000005</v>
      </c>
      <c r="M325" s="100">
        <f t="shared" si="0"/>
        <v>505000</v>
      </c>
      <c r="N325" s="101">
        <f t="shared" si="1"/>
        <v>0.505</v>
      </c>
      <c r="O325" s="49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</row>
    <row r="326" spans="1:26" s="44" customFormat="1" x14ac:dyDescent="0.2">
      <c r="A326" s="143"/>
      <c r="B326" s="64"/>
      <c r="C326" s="135">
        <v>2</v>
      </c>
      <c r="D326" s="150" t="s">
        <v>237</v>
      </c>
      <c r="E326" s="150"/>
      <c r="F326" s="150"/>
      <c r="G326" s="32">
        <v>2454500000</v>
      </c>
      <c r="H326" s="109">
        <f t="shared" si="15"/>
        <v>1.6492125414442123</v>
      </c>
      <c r="I326" s="103"/>
      <c r="J326" s="103"/>
      <c r="K326" s="103">
        <v>2301916500</v>
      </c>
      <c r="L326" s="224">
        <f t="shared" si="2"/>
        <v>93.783520065186394</v>
      </c>
      <c r="M326" s="100">
        <f t="shared" si="0"/>
        <v>152583500</v>
      </c>
      <c r="N326" s="101">
        <f t="shared" si="1"/>
        <v>6.2164799348136075</v>
      </c>
      <c r="O326" s="49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</row>
    <row r="327" spans="1:26" s="44" customFormat="1" x14ac:dyDescent="0.2">
      <c r="A327" s="143"/>
      <c r="B327" s="64"/>
      <c r="C327" s="135"/>
      <c r="D327" s="150" t="s">
        <v>238</v>
      </c>
      <c r="E327" s="150"/>
      <c r="F327" s="150"/>
      <c r="G327" s="32">
        <v>100000000</v>
      </c>
      <c r="H327" s="109">
        <f t="shared" si="15"/>
        <v>6.7191384862261658E-2</v>
      </c>
      <c r="I327" s="103"/>
      <c r="J327" s="103"/>
      <c r="K327" s="103">
        <v>99300000</v>
      </c>
      <c r="L327" s="224">
        <f t="shared" si="2"/>
        <v>99.3</v>
      </c>
      <c r="M327" s="100">
        <f t="shared" si="0"/>
        <v>700000</v>
      </c>
      <c r="N327" s="101">
        <f t="shared" si="1"/>
        <v>0.70000000000000007</v>
      </c>
      <c r="O327" s="49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</row>
    <row r="328" spans="1:26" s="44" customFormat="1" x14ac:dyDescent="0.2">
      <c r="A328" s="143"/>
      <c r="B328" s="64"/>
      <c r="C328" s="135">
        <v>3</v>
      </c>
      <c r="D328" s="150" t="s">
        <v>239</v>
      </c>
      <c r="E328" s="150"/>
      <c r="F328" s="150"/>
      <c r="G328" s="32">
        <v>2765865000</v>
      </c>
      <c r="H328" s="109">
        <f t="shared" si="15"/>
        <v>1.8584229969205932</v>
      </c>
      <c r="I328" s="103"/>
      <c r="J328" s="103"/>
      <c r="K328" s="103">
        <v>2612861000</v>
      </c>
      <c r="L328" s="224">
        <f t="shared" si="2"/>
        <v>94.468132031028262</v>
      </c>
      <c r="M328" s="100">
        <f t="shared" si="0"/>
        <v>153004000</v>
      </c>
      <c r="N328" s="101">
        <f t="shared" si="1"/>
        <v>5.5318679689717323</v>
      </c>
      <c r="O328" s="49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</row>
    <row r="329" spans="1:26" s="44" customFormat="1" x14ac:dyDescent="0.2">
      <c r="A329" s="143"/>
      <c r="B329" s="64"/>
      <c r="C329" s="135"/>
      <c r="D329" s="150" t="s">
        <v>241</v>
      </c>
      <c r="E329" s="150"/>
      <c r="F329" s="150"/>
      <c r="G329" s="32">
        <v>98000000</v>
      </c>
      <c r="H329" s="109">
        <f t="shared" si="15"/>
        <v>6.5847557165016418E-2</v>
      </c>
      <c r="I329" s="103"/>
      <c r="J329" s="103"/>
      <c r="K329" s="103">
        <v>97300000</v>
      </c>
      <c r="L329" s="224">
        <f t="shared" si="2"/>
        <v>99.285714285714292</v>
      </c>
      <c r="M329" s="100">
        <f t="shared" si="0"/>
        <v>700000</v>
      </c>
      <c r="N329" s="101">
        <f t="shared" si="1"/>
        <v>0.7142857142857143</v>
      </c>
      <c r="O329" s="49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</row>
    <row r="330" spans="1:26" s="44" customFormat="1" x14ac:dyDescent="0.2">
      <c r="A330" s="143"/>
      <c r="B330" s="64"/>
      <c r="C330" s="135">
        <v>4</v>
      </c>
      <c r="D330" s="150" t="s">
        <v>240</v>
      </c>
      <c r="E330" s="150"/>
      <c r="F330" s="150"/>
      <c r="G330" s="32">
        <v>198700000</v>
      </c>
      <c r="H330" s="109">
        <f t="shared" si="15"/>
        <v>0.1335092817213139</v>
      </c>
      <c r="I330" s="103"/>
      <c r="J330" s="103"/>
      <c r="K330" s="103">
        <v>188100000</v>
      </c>
      <c r="L330" s="224">
        <f t="shared" si="2"/>
        <v>94.66532460996477</v>
      </c>
      <c r="M330" s="100">
        <f t="shared" si="0"/>
        <v>10600000</v>
      </c>
      <c r="N330" s="101">
        <f t="shared" si="1"/>
        <v>5.3346753900352288</v>
      </c>
      <c r="O330" s="49">
        <f>O325-K323</f>
        <v>-7683891350</v>
      </c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</row>
    <row r="331" spans="1:26" s="44" customFormat="1" x14ac:dyDescent="0.2">
      <c r="A331" s="143"/>
      <c r="B331" s="64"/>
      <c r="C331" s="135"/>
      <c r="D331" s="150" t="s">
        <v>242</v>
      </c>
      <c r="E331" s="150"/>
      <c r="F331" s="150"/>
      <c r="G331" s="32">
        <v>25000000</v>
      </c>
      <c r="H331" s="109">
        <f t="shared" si="15"/>
        <v>1.6797846215565414E-2</v>
      </c>
      <c r="I331" s="103"/>
      <c r="J331" s="103"/>
      <c r="K331" s="103">
        <v>24480000</v>
      </c>
      <c r="L331" s="224">
        <f t="shared" si="2"/>
        <v>97.92</v>
      </c>
      <c r="M331" s="100">
        <f t="shared" si="0"/>
        <v>520000</v>
      </c>
      <c r="N331" s="101">
        <f t="shared" si="1"/>
        <v>2.08</v>
      </c>
      <c r="O331" s="49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</row>
    <row r="332" spans="1:26" s="44" customFormat="1" x14ac:dyDescent="0.2">
      <c r="A332" s="143"/>
      <c r="B332" s="64"/>
      <c r="C332" s="135"/>
      <c r="D332" s="150" t="s">
        <v>40</v>
      </c>
      <c r="E332" s="150"/>
      <c r="F332" s="150"/>
      <c r="G332" s="32">
        <v>160000000</v>
      </c>
      <c r="H332" s="109">
        <f t="shared" si="15"/>
        <v>0.10750621577961864</v>
      </c>
      <c r="I332" s="103"/>
      <c r="J332" s="103"/>
      <c r="K332" s="103">
        <v>166295750</v>
      </c>
      <c r="L332" s="224">
        <f t="shared" si="2"/>
        <v>103.93484375</v>
      </c>
      <c r="M332" s="100">
        <f t="shared" si="0"/>
        <v>-6295750</v>
      </c>
      <c r="N332" s="101">
        <f t="shared" si="1"/>
        <v>-3.9348437499999998</v>
      </c>
      <c r="O332" s="49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</row>
    <row r="333" spans="1:26" s="44" customFormat="1" x14ac:dyDescent="0.2">
      <c r="A333" s="143"/>
      <c r="B333" s="64"/>
      <c r="C333" s="135"/>
      <c r="D333" s="190"/>
      <c r="E333" s="190"/>
      <c r="F333" s="190"/>
      <c r="G333" s="32"/>
      <c r="H333" s="109">
        <f t="shared" si="15"/>
        <v>0</v>
      </c>
      <c r="I333" s="103"/>
      <c r="J333" s="103"/>
      <c r="K333" s="103"/>
      <c r="L333" s="224"/>
      <c r="M333" s="100">
        <f t="shared" ref="M333:M341" si="16">G333-K333</f>
        <v>0</v>
      </c>
      <c r="N333" s="101"/>
      <c r="O333" s="49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</row>
    <row r="334" spans="1:26" s="58" customFormat="1" x14ac:dyDescent="0.2">
      <c r="A334" s="197"/>
      <c r="B334" s="23"/>
      <c r="C334" s="198"/>
      <c r="D334" s="193" t="s">
        <v>370</v>
      </c>
      <c r="E334" s="193"/>
      <c r="F334" s="193"/>
      <c r="G334" s="122">
        <f>SUM(G335:G341)</f>
        <v>623671450</v>
      </c>
      <c r="H334" s="109">
        <f t="shared" si="15"/>
        <v>0.41905348424554772</v>
      </c>
      <c r="I334" s="122">
        <f>SUM(I335:I341)</f>
        <v>0</v>
      </c>
      <c r="J334" s="122">
        <f>SUM(J335:J341)</f>
        <v>0</v>
      </c>
      <c r="K334" s="122">
        <f>SUM(K335:K341)</f>
        <v>623447150</v>
      </c>
      <c r="L334" s="224">
        <f t="shared" si="2"/>
        <v>99.964035551090248</v>
      </c>
      <c r="M334" s="100">
        <f t="shared" si="16"/>
        <v>224300</v>
      </c>
      <c r="N334" s="101">
        <f t="shared" ref="N334:N341" si="17">(M334/G334)*100</f>
        <v>3.5964448909758494E-2</v>
      </c>
      <c r="O334" s="146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</row>
    <row r="335" spans="1:26" s="44" customFormat="1" x14ac:dyDescent="0.2">
      <c r="A335" s="143"/>
      <c r="B335" s="64"/>
      <c r="C335" s="135"/>
      <c r="D335" s="190" t="s">
        <v>454</v>
      </c>
      <c r="E335" s="190"/>
      <c r="F335" s="190"/>
      <c r="G335" s="32">
        <v>9985000</v>
      </c>
      <c r="H335" s="109">
        <f t="shared" si="15"/>
        <v>6.709059778496825E-3</v>
      </c>
      <c r="I335" s="103"/>
      <c r="J335" s="103"/>
      <c r="K335" s="103">
        <v>9985000</v>
      </c>
      <c r="L335" s="224">
        <f t="shared" si="2"/>
        <v>100</v>
      </c>
      <c r="M335" s="100">
        <f t="shared" si="16"/>
        <v>0</v>
      </c>
      <c r="N335" s="101">
        <f t="shared" si="17"/>
        <v>0</v>
      </c>
      <c r="O335" s="49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</row>
    <row r="336" spans="1:26" s="44" customFormat="1" x14ac:dyDescent="0.2">
      <c r="A336" s="143"/>
      <c r="B336" s="64"/>
      <c r="C336" s="135"/>
      <c r="D336" s="190" t="s">
        <v>455</v>
      </c>
      <c r="E336" s="190"/>
      <c r="F336" s="190"/>
      <c r="G336" s="32">
        <v>211307000</v>
      </c>
      <c r="H336" s="109">
        <f t="shared" si="15"/>
        <v>0.14198009961089922</v>
      </c>
      <c r="I336" s="103"/>
      <c r="J336" s="103"/>
      <c r="K336" s="103">
        <v>211307000</v>
      </c>
      <c r="L336" s="224">
        <f t="shared" si="2"/>
        <v>100</v>
      </c>
      <c r="M336" s="100">
        <f t="shared" si="16"/>
        <v>0</v>
      </c>
      <c r="N336" s="101">
        <f t="shared" si="17"/>
        <v>0</v>
      </c>
      <c r="O336" s="49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</row>
    <row r="337" spans="1:26" s="44" customFormat="1" x14ac:dyDescent="0.2">
      <c r="A337" s="143"/>
      <c r="B337" s="64"/>
      <c r="C337" s="135"/>
      <c r="D337" s="190" t="s">
        <v>456</v>
      </c>
      <c r="E337" s="190"/>
      <c r="F337" s="190"/>
      <c r="G337" s="32">
        <v>228620250</v>
      </c>
      <c r="H337" s="109">
        <f t="shared" si="15"/>
        <v>0.15361311205056474</v>
      </c>
      <c r="I337" s="103"/>
      <c r="J337" s="103"/>
      <c r="K337" s="103">
        <v>228620250</v>
      </c>
      <c r="L337" s="224">
        <f t="shared" si="2"/>
        <v>100</v>
      </c>
      <c r="M337" s="100">
        <f t="shared" si="16"/>
        <v>0</v>
      </c>
      <c r="N337" s="101">
        <f t="shared" si="17"/>
        <v>0</v>
      </c>
      <c r="O337" s="49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</row>
    <row r="338" spans="1:26" s="44" customFormat="1" ht="25.5" x14ac:dyDescent="0.2">
      <c r="A338" s="143"/>
      <c r="B338" s="64"/>
      <c r="C338" s="135"/>
      <c r="D338" s="190" t="s">
        <v>457</v>
      </c>
      <c r="E338" s="190"/>
      <c r="F338" s="190"/>
      <c r="G338" s="32">
        <v>68176200</v>
      </c>
      <c r="H338" s="109">
        <f t="shared" si="15"/>
        <v>4.580853292646523E-2</v>
      </c>
      <c r="I338" s="103"/>
      <c r="J338" s="103"/>
      <c r="K338" s="103">
        <v>68176200</v>
      </c>
      <c r="L338" s="224">
        <f t="shared" si="2"/>
        <v>100</v>
      </c>
      <c r="M338" s="100">
        <f t="shared" si="16"/>
        <v>0</v>
      </c>
      <c r="N338" s="101">
        <f t="shared" si="17"/>
        <v>0</v>
      </c>
      <c r="O338" s="49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</row>
    <row r="339" spans="1:26" s="44" customFormat="1" x14ac:dyDescent="0.2">
      <c r="A339" s="143"/>
      <c r="B339" s="64"/>
      <c r="C339" s="135"/>
      <c r="D339" s="190" t="s">
        <v>458</v>
      </c>
      <c r="E339" s="190"/>
      <c r="F339" s="190"/>
      <c r="G339" s="32">
        <v>85601450</v>
      </c>
      <c r="H339" s="109">
        <f t="shared" si="15"/>
        <v>5.7516799717176478E-2</v>
      </c>
      <c r="I339" s="103"/>
      <c r="J339" s="103"/>
      <c r="K339" s="103">
        <v>85468700</v>
      </c>
      <c r="L339" s="224">
        <f t="shared" si="2"/>
        <v>99.84492085122389</v>
      </c>
      <c r="M339" s="100">
        <f t="shared" si="16"/>
        <v>132750</v>
      </c>
      <c r="N339" s="101">
        <f t="shared" si="17"/>
        <v>0.15507914877610135</v>
      </c>
      <c r="O339" s="49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</row>
    <row r="340" spans="1:26" s="44" customFormat="1" x14ac:dyDescent="0.2">
      <c r="A340" s="143"/>
      <c r="B340" s="64"/>
      <c r="C340" s="135"/>
      <c r="D340" s="190" t="s">
        <v>240</v>
      </c>
      <c r="E340" s="190"/>
      <c r="F340" s="190"/>
      <c r="G340" s="32">
        <v>9991550</v>
      </c>
      <c r="H340" s="109">
        <f t="shared" si="15"/>
        <v>6.7134608142053048E-3</v>
      </c>
      <c r="I340" s="103"/>
      <c r="J340" s="103"/>
      <c r="K340" s="103">
        <v>9900000</v>
      </c>
      <c r="L340" s="224">
        <f t="shared" si="2"/>
        <v>99.08372574825728</v>
      </c>
      <c r="M340" s="100">
        <f t="shared" si="16"/>
        <v>91550</v>
      </c>
      <c r="N340" s="101">
        <f t="shared" si="17"/>
        <v>0.91627425174272259</v>
      </c>
      <c r="O340" s="49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</row>
    <row r="341" spans="1:26" s="44" customFormat="1" ht="25.5" x14ac:dyDescent="0.2">
      <c r="A341" s="143"/>
      <c r="B341" s="64"/>
      <c r="C341" s="135"/>
      <c r="D341" s="190" t="s">
        <v>459</v>
      </c>
      <c r="E341" s="190"/>
      <c r="F341" s="190"/>
      <c r="G341" s="32">
        <v>9990000</v>
      </c>
      <c r="H341" s="109">
        <f t="shared" si="15"/>
        <v>6.7124193477399391E-3</v>
      </c>
      <c r="I341" s="103"/>
      <c r="J341" s="103"/>
      <c r="K341" s="103">
        <v>9990000</v>
      </c>
      <c r="L341" s="224">
        <f t="shared" si="2"/>
        <v>100</v>
      </c>
      <c r="M341" s="100">
        <f t="shared" si="16"/>
        <v>0</v>
      </c>
      <c r="N341" s="101">
        <f t="shared" si="17"/>
        <v>0</v>
      </c>
      <c r="O341" s="49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</row>
    <row r="342" spans="1:26" s="44" customFormat="1" x14ac:dyDescent="0.2">
      <c r="A342" s="143"/>
      <c r="B342" s="64"/>
      <c r="C342" s="135"/>
      <c r="D342" s="150"/>
      <c r="E342" s="150"/>
      <c r="F342" s="150"/>
      <c r="G342" s="32"/>
      <c r="H342" s="109"/>
      <c r="I342" s="103"/>
      <c r="J342" s="103"/>
      <c r="K342" s="103"/>
      <c r="L342" s="224"/>
      <c r="M342" s="100">
        <f t="shared" si="0"/>
        <v>0</v>
      </c>
      <c r="N342" s="101"/>
      <c r="O342" s="49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</row>
    <row r="343" spans="1:26" s="44" customFormat="1" x14ac:dyDescent="0.2">
      <c r="A343" s="143">
        <v>35</v>
      </c>
      <c r="B343" s="64" t="s">
        <v>244</v>
      </c>
      <c r="C343" s="135" t="s">
        <v>243</v>
      </c>
      <c r="D343" s="36"/>
      <c r="E343" s="36"/>
      <c r="F343" s="36"/>
      <c r="G343" s="32">
        <f>SUM(G344:G354)</f>
        <v>1443332400</v>
      </c>
      <c r="H343" s="109">
        <f t="shared" si="15"/>
        <v>0.9697950277257178</v>
      </c>
      <c r="I343" s="32">
        <f>SUM(I344:I354)</f>
        <v>0</v>
      </c>
      <c r="J343" s="32">
        <f>SUM(J344:J354)</f>
        <v>0</v>
      </c>
      <c r="K343" s="32">
        <f>SUM(K344:K354)</f>
        <v>1371136350</v>
      </c>
      <c r="L343" s="224">
        <f t="shared" si="2"/>
        <v>94.997960968658361</v>
      </c>
      <c r="M343" s="100">
        <f t="shared" si="0"/>
        <v>72196050</v>
      </c>
      <c r="N343" s="101">
        <f t="shared" si="1"/>
        <v>5.0020390313416367</v>
      </c>
      <c r="O343" s="49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</row>
    <row r="344" spans="1:26" s="44" customFormat="1" x14ac:dyDescent="0.2">
      <c r="A344" s="143"/>
      <c r="B344" s="64"/>
      <c r="C344" s="135">
        <v>1</v>
      </c>
      <c r="D344" s="150" t="s">
        <v>245</v>
      </c>
      <c r="E344" s="150"/>
      <c r="F344" s="150"/>
      <c r="G344" s="32">
        <v>441000000</v>
      </c>
      <c r="H344" s="109">
        <f t="shared" si="15"/>
        <v>0.29631400724257384</v>
      </c>
      <c r="I344" s="103"/>
      <c r="J344" s="103"/>
      <c r="K344" s="103">
        <v>405314650</v>
      </c>
      <c r="L344" s="224">
        <f t="shared" si="2"/>
        <v>91.908083900226757</v>
      </c>
      <c r="M344" s="100">
        <f t="shared" si="0"/>
        <v>35685350</v>
      </c>
      <c r="N344" s="101">
        <f t="shared" si="1"/>
        <v>8.0919160997732433</v>
      </c>
      <c r="O344" s="49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</row>
    <row r="345" spans="1:26" s="44" customFormat="1" x14ac:dyDescent="0.2">
      <c r="A345" s="143"/>
      <c r="B345" s="64"/>
      <c r="C345" s="135"/>
      <c r="D345" s="150" t="s">
        <v>248</v>
      </c>
      <c r="E345" s="150"/>
      <c r="F345" s="150"/>
      <c r="G345" s="32">
        <v>50000000</v>
      </c>
      <c r="H345" s="109">
        <f t="shared" si="15"/>
        <v>3.3595692431130829E-2</v>
      </c>
      <c r="I345" s="103"/>
      <c r="J345" s="103"/>
      <c r="K345" s="103">
        <v>49735000</v>
      </c>
      <c r="L345" s="224">
        <f t="shared" si="2"/>
        <v>99.47</v>
      </c>
      <c r="M345" s="100">
        <f t="shared" si="0"/>
        <v>265000</v>
      </c>
      <c r="N345" s="101">
        <f t="shared" si="1"/>
        <v>0.53</v>
      </c>
      <c r="O345" s="49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</row>
    <row r="346" spans="1:26" s="44" customFormat="1" x14ac:dyDescent="0.2">
      <c r="A346" s="143"/>
      <c r="B346" s="64"/>
      <c r="C346" s="135">
        <v>2</v>
      </c>
      <c r="D346" s="150" t="s">
        <v>246</v>
      </c>
      <c r="E346" s="150"/>
      <c r="F346" s="150"/>
      <c r="G346" s="32">
        <v>392000000</v>
      </c>
      <c r="H346" s="109">
        <f t="shared" si="15"/>
        <v>0.26339022866006567</v>
      </c>
      <c r="I346" s="103"/>
      <c r="J346" s="103"/>
      <c r="K346" s="103">
        <v>368119300</v>
      </c>
      <c r="L346" s="224">
        <f t="shared" si="2"/>
        <v>93.907984693877552</v>
      </c>
      <c r="M346" s="100">
        <f t="shared" si="0"/>
        <v>23880700</v>
      </c>
      <c r="N346" s="101">
        <f t="shared" si="1"/>
        <v>6.0920153061224491</v>
      </c>
      <c r="O346" s="49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</row>
    <row r="347" spans="1:26" s="44" customFormat="1" x14ac:dyDescent="0.2">
      <c r="A347" s="143"/>
      <c r="B347" s="64"/>
      <c r="C347" s="135"/>
      <c r="D347" s="150" t="s">
        <v>247</v>
      </c>
      <c r="E347" s="150"/>
      <c r="F347" s="150"/>
      <c r="G347" s="32">
        <v>50000000</v>
      </c>
      <c r="H347" s="109">
        <f t="shared" si="15"/>
        <v>3.3595692431130829E-2</v>
      </c>
      <c r="I347" s="103"/>
      <c r="J347" s="103"/>
      <c r="K347" s="103">
        <v>49400000</v>
      </c>
      <c r="L347" s="224">
        <f t="shared" si="2"/>
        <v>98.8</v>
      </c>
      <c r="M347" s="100">
        <f t="shared" si="0"/>
        <v>600000</v>
      </c>
      <c r="N347" s="101">
        <f t="shared" si="1"/>
        <v>1.2</v>
      </c>
      <c r="O347" s="49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</row>
    <row r="348" spans="1:26" s="44" customFormat="1" x14ac:dyDescent="0.2">
      <c r="A348" s="143"/>
      <c r="B348" s="64"/>
      <c r="C348" s="135"/>
      <c r="D348" s="150" t="s">
        <v>40</v>
      </c>
      <c r="E348" s="150"/>
      <c r="F348" s="150"/>
      <c r="G348" s="32">
        <v>50000000</v>
      </c>
      <c r="H348" s="109">
        <f t="shared" si="15"/>
        <v>3.3595692431130829E-2</v>
      </c>
      <c r="I348" s="103"/>
      <c r="J348" s="103"/>
      <c r="K348" s="103">
        <v>48900000</v>
      </c>
      <c r="L348" s="224">
        <f t="shared" si="2"/>
        <v>97.8</v>
      </c>
      <c r="M348" s="100">
        <f t="shared" si="0"/>
        <v>1100000</v>
      </c>
      <c r="N348" s="101">
        <f t="shared" si="1"/>
        <v>2.1999999999999997</v>
      </c>
      <c r="O348" s="49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</row>
    <row r="349" spans="1:26" s="44" customFormat="1" x14ac:dyDescent="0.2">
      <c r="A349" s="143"/>
      <c r="B349" s="64"/>
      <c r="C349" s="135"/>
      <c r="D349" s="190"/>
      <c r="E349" s="190"/>
      <c r="F349" s="190"/>
      <c r="G349" s="32"/>
      <c r="H349" s="109">
        <f t="shared" si="15"/>
        <v>0</v>
      </c>
      <c r="I349" s="103"/>
      <c r="J349" s="103"/>
      <c r="K349" s="103"/>
      <c r="L349" s="224"/>
      <c r="M349" s="100">
        <f t="shared" ref="M349:M364" si="18">G349-K349</f>
        <v>0</v>
      </c>
      <c r="N349" s="101"/>
      <c r="O349" s="49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</row>
    <row r="350" spans="1:26" s="44" customFormat="1" x14ac:dyDescent="0.2">
      <c r="A350" s="143"/>
      <c r="B350" s="64"/>
      <c r="C350" s="135"/>
      <c r="D350" s="190" t="s">
        <v>460</v>
      </c>
      <c r="E350" s="190"/>
      <c r="F350" s="190"/>
      <c r="G350" s="32">
        <v>200000000</v>
      </c>
      <c r="H350" s="109">
        <f t="shared" si="15"/>
        <v>0.13438276972452332</v>
      </c>
      <c r="I350" s="103"/>
      <c r="J350" s="103"/>
      <c r="K350" s="103">
        <v>189715000</v>
      </c>
      <c r="L350" s="224">
        <f t="shared" si="2"/>
        <v>94.857499999999987</v>
      </c>
      <c r="M350" s="100">
        <f t="shared" si="18"/>
        <v>10285000</v>
      </c>
      <c r="N350" s="101">
        <f t="shared" ref="N350:N363" si="19">(M350/G350)*100</f>
        <v>5.1425000000000001</v>
      </c>
      <c r="O350" s="213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</row>
    <row r="351" spans="1:26" s="44" customFormat="1" x14ac:dyDescent="0.2">
      <c r="A351" s="143"/>
      <c r="B351" s="64"/>
      <c r="C351" s="135"/>
      <c r="D351" s="190" t="s">
        <v>461</v>
      </c>
      <c r="E351" s="190"/>
      <c r="F351" s="190"/>
      <c r="G351" s="32">
        <v>25000000</v>
      </c>
      <c r="H351" s="109">
        <f t="shared" si="15"/>
        <v>1.6797846215565414E-2</v>
      </c>
      <c r="I351" s="103"/>
      <c r="J351" s="103"/>
      <c r="K351" s="103">
        <v>24620000</v>
      </c>
      <c r="L351" s="224">
        <f t="shared" si="2"/>
        <v>98.48</v>
      </c>
      <c r="M351" s="100">
        <f t="shared" si="18"/>
        <v>380000</v>
      </c>
      <c r="N351" s="101">
        <f t="shared" si="19"/>
        <v>1.52</v>
      </c>
      <c r="O351" s="49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</row>
    <row r="352" spans="1:26" s="44" customFormat="1" x14ac:dyDescent="0.2">
      <c r="A352" s="143"/>
      <c r="B352" s="64"/>
      <c r="C352" s="135"/>
      <c r="D352" s="190" t="s">
        <v>20</v>
      </c>
      <c r="E352" s="190"/>
      <c r="F352" s="190"/>
      <c r="G352" s="32">
        <v>1600000</v>
      </c>
      <c r="H352" s="109">
        <f t="shared" si="15"/>
        <v>1.0750621577961864E-3</v>
      </c>
      <c r="I352" s="103"/>
      <c r="J352" s="103"/>
      <c r="K352" s="103">
        <v>1600000</v>
      </c>
      <c r="L352" s="224">
        <f t="shared" si="2"/>
        <v>100</v>
      </c>
      <c r="M352" s="100">
        <f t="shared" si="18"/>
        <v>0</v>
      </c>
      <c r="N352" s="101">
        <f t="shared" si="19"/>
        <v>0</v>
      </c>
      <c r="O352" s="49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</row>
    <row r="353" spans="1:26" s="44" customFormat="1" x14ac:dyDescent="0.2">
      <c r="A353" s="143"/>
      <c r="B353" s="64"/>
      <c r="C353" s="135"/>
      <c r="D353" s="190"/>
      <c r="E353" s="190"/>
      <c r="F353" s="190"/>
      <c r="G353" s="32"/>
      <c r="H353" s="109"/>
      <c r="I353" s="103"/>
      <c r="J353" s="103"/>
      <c r="K353" s="103"/>
      <c r="L353" s="224"/>
      <c r="M353" s="100">
        <f t="shared" si="18"/>
        <v>0</v>
      </c>
      <c r="N353" s="101"/>
      <c r="O353" s="49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</row>
    <row r="354" spans="1:26" s="58" customFormat="1" x14ac:dyDescent="0.2">
      <c r="A354" s="197"/>
      <c r="B354" s="23"/>
      <c r="C354" s="198"/>
      <c r="D354" s="193" t="s">
        <v>386</v>
      </c>
      <c r="E354" s="193"/>
      <c r="F354" s="193"/>
      <c r="G354" s="122">
        <f>SUM(G355:G364)</f>
        <v>233732400</v>
      </c>
      <c r="H354" s="164">
        <f t="shared" si="15"/>
        <v>0.15704803643180085</v>
      </c>
      <c r="I354" s="122">
        <f>SUM(I355:I364)</f>
        <v>0</v>
      </c>
      <c r="J354" s="122">
        <f>SUM(J355:J364)</f>
        <v>0</v>
      </c>
      <c r="K354" s="122">
        <f>SUM(K355:K364)</f>
        <v>233732400</v>
      </c>
      <c r="L354" s="224">
        <f t="shared" si="2"/>
        <v>100</v>
      </c>
      <c r="M354" s="167">
        <f t="shared" si="18"/>
        <v>0</v>
      </c>
      <c r="N354" s="101">
        <f t="shared" si="19"/>
        <v>0</v>
      </c>
      <c r="O354" s="146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</row>
    <row r="355" spans="1:26" s="44" customFormat="1" x14ac:dyDescent="0.2">
      <c r="A355" s="143"/>
      <c r="B355" s="64"/>
      <c r="C355" s="135"/>
      <c r="D355" s="190" t="s">
        <v>462</v>
      </c>
      <c r="E355" s="190"/>
      <c r="F355" s="190"/>
      <c r="G355" s="32">
        <v>72323100</v>
      </c>
      <c r="H355" s="109">
        <f t="shared" si="15"/>
        <v>4.8594892465318354E-2</v>
      </c>
      <c r="I355" s="103"/>
      <c r="J355" s="103"/>
      <c r="K355" s="103">
        <v>72323100</v>
      </c>
      <c r="L355" s="224">
        <f t="shared" ref="L355:L364" si="20">(K355/G355)*100</f>
        <v>100</v>
      </c>
      <c r="M355" s="100">
        <f t="shared" si="18"/>
        <v>0</v>
      </c>
      <c r="N355" s="101">
        <f t="shared" si="19"/>
        <v>0</v>
      </c>
      <c r="O355" s="49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</row>
    <row r="356" spans="1:26" s="44" customFormat="1" x14ac:dyDescent="0.2">
      <c r="A356" s="143"/>
      <c r="B356" s="64"/>
      <c r="C356" s="135"/>
      <c r="D356" s="190" t="s">
        <v>463</v>
      </c>
      <c r="E356" s="190"/>
      <c r="F356" s="190"/>
      <c r="G356" s="32">
        <v>9896500</v>
      </c>
      <c r="H356" s="109">
        <f t="shared" si="15"/>
        <v>6.6495954028937239E-3</v>
      </c>
      <c r="I356" s="103"/>
      <c r="J356" s="103"/>
      <c r="K356" s="103">
        <v>9896500</v>
      </c>
      <c r="L356" s="224">
        <f t="shared" si="20"/>
        <v>100</v>
      </c>
      <c r="M356" s="100">
        <f t="shared" si="18"/>
        <v>0</v>
      </c>
      <c r="N356" s="101">
        <f t="shared" si="19"/>
        <v>0</v>
      </c>
      <c r="O356" s="49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</row>
    <row r="357" spans="1:26" s="44" customFormat="1" x14ac:dyDescent="0.2">
      <c r="A357" s="143"/>
      <c r="B357" s="64"/>
      <c r="C357" s="135"/>
      <c r="D357" s="190" t="s">
        <v>464</v>
      </c>
      <c r="E357" s="190"/>
      <c r="F357" s="190"/>
      <c r="G357" s="32">
        <v>9906500</v>
      </c>
      <c r="H357" s="109">
        <f t="shared" si="15"/>
        <v>6.6563145413799495E-3</v>
      </c>
      <c r="I357" s="103"/>
      <c r="J357" s="103"/>
      <c r="K357" s="103">
        <v>9906500</v>
      </c>
      <c r="L357" s="224">
        <f t="shared" si="20"/>
        <v>100</v>
      </c>
      <c r="M357" s="100">
        <f t="shared" si="18"/>
        <v>0</v>
      </c>
      <c r="N357" s="101">
        <f t="shared" si="19"/>
        <v>0</v>
      </c>
      <c r="O357" s="49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</row>
    <row r="358" spans="1:26" s="44" customFormat="1" x14ac:dyDescent="0.2">
      <c r="A358" s="143"/>
      <c r="B358" s="64"/>
      <c r="C358" s="135"/>
      <c r="D358" s="190" t="s">
        <v>465</v>
      </c>
      <c r="E358" s="190"/>
      <c r="F358" s="190"/>
      <c r="G358" s="32">
        <v>9896500</v>
      </c>
      <c r="H358" s="109">
        <f t="shared" si="15"/>
        <v>6.6495954028937239E-3</v>
      </c>
      <c r="I358" s="103"/>
      <c r="J358" s="103"/>
      <c r="K358" s="103">
        <v>9896500</v>
      </c>
      <c r="L358" s="224">
        <f t="shared" si="20"/>
        <v>100</v>
      </c>
      <c r="M358" s="100">
        <f t="shared" si="18"/>
        <v>0</v>
      </c>
      <c r="N358" s="101">
        <f t="shared" si="19"/>
        <v>0</v>
      </c>
      <c r="O358" s="49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</row>
    <row r="359" spans="1:26" s="44" customFormat="1" x14ac:dyDescent="0.2">
      <c r="A359" s="143"/>
      <c r="B359" s="64"/>
      <c r="C359" s="135"/>
      <c r="D359" s="190" t="s">
        <v>466</v>
      </c>
      <c r="E359" s="190"/>
      <c r="F359" s="190"/>
      <c r="G359" s="32">
        <v>9897200</v>
      </c>
      <c r="H359" s="109">
        <f t="shared" si="15"/>
        <v>6.6500657425877605E-3</v>
      </c>
      <c r="I359" s="103"/>
      <c r="J359" s="103"/>
      <c r="K359" s="103">
        <v>9897200</v>
      </c>
      <c r="L359" s="224">
        <f t="shared" si="20"/>
        <v>100</v>
      </c>
      <c r="M359" s="100">
        <f t="shared" si="18"/>
        <v>0</v>
      </c>
      <c r="N359" s="101">
        <f t="shared" si="19"/>
        <v>0</v>
      </c>
      <c r="O359" s="49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</row>
    <row r="360" spans="1:26" s="44" customFormat="1" x14ac:dyDescent="0.2">
      <c r="A360" s="143"/>
      <c r="B360" s="64"/>
      <c r="C360" s="135"/>
      <c r="D360" s="190" t="s">
        <v>467</v>
      </c>
      <c r="E360" s="190"/>
      <c r="F360" s="190"/>
      <c r="G360" s="32">
        <v>9798000</v>
      </c>
      <c r="H360" s="109">
        <f t="shared" si="15"/>
        <v>6.5834118888043964E-3</v>
      </c>
      <c r="I360" s="103"/>
      <c r="J360" s="103"/>
      <c r="K360" s="103">
        <v>9798000</v>
      </c>
      <c r="L360" s="224">
        <f t="shared" si="20"/>
        <v>100</v>
      </c>
      <c r="M360" s="100">
        <f t="shared" si="18"/>
        <v>0</v>
      </c>
      <c r="N360" s="101">
        <f t="shared" si="19"/>
        <v>0</v>
      </c>
      <c r="O360" s="49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</row>
    <row r="361" spans="1:26" s="44" customFormat="1" x14ac:dyDescent="0.2">
      <c r="A361" s="143"/>
      <c r="B361" s="64"/>
      <c r="C361" s="135"/>
      <c r="D361" s="190" t="s">
        <v>468</v>
      </c>
      <c r="E361" s="190"/>
      <c r="F361" s="190"/>
      <c r="G361" s="32">
        <v>9896500</v>
      </c>
      <c r="H361" s="109">
        <f t="shared" si="15"/>
        <v>6.6495954028937239E-3</v>
      </c>
      <c r="I361" s="103"/>
      <c r="J361" s="103"/>
      <c r="K361" s="103">
        <v>9896500</v>
      </c>
      <c r="L361" s="224">
        <f t="shared" si="20"/>
        <v>100</v>
      </c>
      <c r="M361" s="100">
        <f t="shared" si="18"/>
        <v>0</v>
      </c>
      <c r="N361" s="101">
        <f t="shared" si="19"/>
        <v>0</v>
      </c>
      <c r="O361" s="49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</row>
    <row r="362" spans="1:26" s="44" customFormat="1" x14ac:dyDescent="0.2">
      <c r="A362" s="143"/>
      <c r="B362" s="64"/>
      <c r="C362" s="135"/>
      <c r="D362" s="190" t="s">
        <v>469</v>
      </c>
      <c r="E362" s="190"/>
      <c r="F362" s="190"/>
      <c r="G362" s="32">
        <v>82312000</v>
      </c>
      <c r="H362" s="109">
        <f t="shared" si="15"/>
        <v>5.5306572707824811E-2</v>
      </c>
      <c r="I362" s="103"/>
      <c r="J362" s="103"/>
      <c r="K362" s="103">
        <v>82312000</v>
      </c>
      <c r="L362" s="224">
        <f t="shared" si="20"/>
        <v>100</v>
      </c>
      <c r="M362" s="100">
        <f t="shared" si="18"/>
        <v>0</v>
      </c>
      <c r="N362" s="101">
        <f t="shared" si="19"/>
        <v>0</v>
      </c>
      <c r="O362" s="49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</row>
    <row r="363" spans="1:26" s="44" customFormat="1" x14ac:dyDescent="0.2">
      <c r="A363" s="143"/>
      <c r="B363" s="64"/>
      <c r="C363" s="135"/>
      <c r="D363" s="190" t="s">
        <v>470</v>
      </c>
      <c r="E363" s="190"/>
      <c r="F363" s="190"/>
      <c r="G363" s="32">
        <v>9898500</v>
      </c>
      <c r="H363" s="109">
        <f t="shared" si="15"/>
        <v>6.6509392305909689E-3</v>
      </c>
      <c r="I363" s="103"/>
      <c r="J363" s="103"/>
      <c r="K363" s="103">
        <v>9898500</v>
      </c>
      <c r="L363" s="224">
        <f t="shared" si="20"/>
        <v>100</v>
      </c>
      <c r="M363" s="100">
        <f t="shared" si="18"/>
        <v>0</v>
      </c>
      <c r="N363" s="101">
        <f t="shared" si="19"/>
        <v>0</v>
      </c>
      <c r="O363" s="49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</row>
    <row r="364" spans="1:26" s="44" customFormat="1" x14ac:dyDescent="0.2">
      <c r="A364" s="143"/>
      <c r="B364" s="64"/>
      <c r="C364" s="135"/>
      <c r="D364" s="190" t="s">
        <v>471</v>
      </c>
      <c r="E364" s="190"/>
      <c r="F364" s="190"/>
      <c r="G364" s="32">
        <v>9907600</v>
      </c>
      <c r="H364" s="109">
        <f t="shared" si="15"/>
        <v>6.6570536466134351E-3</v>
      </c>
      <c r="I364" s="103"/>
      <c r="J364" s="103"/>
      <c r="K364" s="103">
        <v>9907600</v>
      </c>
      <c r="L364" s="224">
        <f t="shared" si="20"/>
        <v>100</v>
      </c>
      <c r="M364" s="100">
        <f t="shared" si="18"/>
        <v>0</v>
      </c>
      <c r="N364" s="101"/>
      <c r="O364" s="49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</row>
    <row r="365" spans="1:26" s="44" customFormat="1" x14ac:dyDescent="0.2">
      <c r="A365" s="143"/>
      <c r="B365" s="64"/>
      <c r="C365" s="135"/>
      <c r="D365" s="150"/>
      <c r="E365" s="150"/>
      <c r="F365" s="150"/>
      <c r="G365" s="32"/>
      <c r="H365" s="109">
        <f t="shared" si="15"/>
        <v>0</v>
      </c>
      <c r="I365" s="103"/>
      <c r="J365" s="103"/>
      <c r="K365" s="103"/>
      <c r="L365" s="224"/>
      <c r="M365" s="100">
        <f t="shared" si="0"/>
        <v>0</v>
      </c>
      <c r="N365" s="101"/>
      <c r="O365" s="49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</row>
    <row r="366" spans="1:26" s="44" customFormat="1" x14ac:dyDescent="0.2">
      <c r="A366" s="143">
        <v>36</v>
      </c>
      <c r="B366" s="64" t="s">
        <v>252</v>
      </c>
      <c r="C366" s="135" t="s">
        <v>249</v>
      </c>
      <c r="D366" s="36"/>
      <c r="E366" s="36"/>
      <c r="F366" s="36"/>
      <c r="G366" s="32">
        <f>SUM(G367:G380)</f>
        <v>845113000</v>
      </c>
      <c r="H366" s="109">
        <f t="shared" si="15"/>
        <v>0.56784312835100526</v>
      </c>
      <c r="I366" s="32">
        <f>SUM(I367:I380)</f>
        <v>0</v>
      </c>
      <c r="J366" s="32">
        <f>SUM(J367:J380)</f>
        <v>0</v>
      </c>
      <c r="K366" s="32">
        <f>SUM(K367:K380)</f>
        <v>835147000</v>
      </c>
      <c r="L366" s="224">
        <f t="shared" si="2"/>
        <v>98.820749414575332</v>
      </c>
      <c r="M366" s="100">
        <f t="shared" si="0"/>
        <v>9966000</v>
      </c>
      <c r="N366" s="101">
        <f t="shared" si="1"/>
        <v>1.1792505854246711</v>
      </c>
      <c r="O366" s="49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</row>
    <row r="367" spans="1:26" s="44" customFormat="1" x14ac:dyDescent="0.2">
      <c r="A367" s="143"/>
      <c r="B367" s="64"/>
      <c r="C367" s="135"/>
      <c r="D367" s="150" t="s">
        <v>250</v>
      </c>
      <c r="E367" s="150"/>
      <c r="F367" s="150"/>
      <c r="G367" s="32">
        <v>100000000</v>
      </c>
      <c r="H367" s="109">
        <f t="shared" si="15"/>
        <v>6.7191384862261658E-2</v>
      </c>
      <c r="I367" s="103"/>
      <c r="J367" s="103"/>
      <c r="K367" s="103">
        <v>99302000</v>
      </c>
      <c r="L367" s="224">
        <f t="shared" si="2"/>
        <v>99.302000000000007</v>
      </c>
      <c r="M367" s="100">
        <f t="shared" si="0"/>
        <v>698000</v>
      </c>
      <c r="N367" s="101">
        <f t="shared" si="1"/>
        <v>0.69799999999999995</v>
      </c>
      <c r="O367" s="49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</row>
    <row r="368" spans="1:26" s="44" customFormat="1" x14ac:dyDescent="0.2">
      <c r="A368" s="143"/>
      <c r="B368" s="64"/>
      <c r="C368" s="135"/>
      <c r="D368" s="190"/>
      <c r="E368" s="190"/>
      <c r="F368" s="190"/>
      <c r="G368" s="32"/>
      <c r="H368" s="109">
        <f t="shared" si="15"/>
        <v>0</v>
      </c>
      <c r="I368" s="103"/>
      <c r="J368" s="103"/>
      <c r="K368" s="103"/>
      <c r="L368" s="224"/>
      <c r="M368" s="100">
        <f t="shared" ref="M368:M380" si="21">G368-K368</f>
        <v>0</v>
      </c>
      <c r="N368" s="101"/>
      <c r="O368" s="49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</row>
    <row r="369" spans="1:26" s="44" customFormat="1" x14ac:dyDescent="0.2">
      <c r="A369" s="143"/>
      <c r="B369" s="64"/>
      <c r="C369" s="135"/>
      <c r="D369" s="216" t="s">
        <v>472</v>
      </c>
      <c r="E369" s="190"/>
      <c r="F369" s="190"/>
      <c r="G369" s="32">
        <v>50000000</v>
      </c>
      <c r="H369" s="109">
        <f t="shared" si="15"/>
        <v>3.3595692431130829E-2</v>
      </c>
      <c r="I369" s="103"/>
      <c r="J369" s="103"/>
      <c r="K369" s="103">
        <v>49590000</v>
      </c>
      <c r="L369" s="224">
        <f t="shared" si="2"/>
        <v>99.18</v>
      </c>
      <c r="M369" s="100">
        <f t="shared" si="21"/>
        <v>410000</v>
      </c>
      <c r="N369" s="101">
        <f t="shared" si="1"/>
        <v>0.82000000000000006</v>
      </c>
      <c r="O369" s="49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</row>
    <row r="370" spans="1:26" s="44" customFormat="1" x14ac:dyDescent="0.2">
      <c r="A370" s="143"/>
      <c r="B370" s="64"/>
      <c r="C370" s="135"/>
      <c r="D370" s="216" t="s">
        <v>473</v>
      </c>
      <c r="E370" s="190"/>
      <c r="F370" s="190"/>
      <c r="G370" s="32">
        <v>60000000</v>
      </c>
      <c r="H370" s="109">
        <f t="shared" si="15"/>
        <v>4.0314830917356992E-2</v>
      </c>
      <c r="I370" s="103"/>
      <c r="J370" s="103"/>
      <c r="K370" s="103">
        <v>59640000</v>
      </c>
      <c r="L370" s="224">
        <f t="shared" si="2"/>
        <v>99.4</v>
      </c>
      <c r="M370" s="100">
        <f t="shared" si="21"/>
        <v>360000</v>
      </c>
      <c r="N370" s="101">
        <f t="shared" si="1"/>
        <v>0.6</v>
      </c>
      <c r="O370" s="49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</row>
    <row r="371" spans="1:26" s="44" customFormat="1" x14ac:dyDescent="0.2">
      <c r="A371" s="143"/>
      <c r="B371" s="64"/>
      <c r="C371" s="135"/>
      <c r="D371" s="216" t="s">
        <v>474</v>
      </c>
      <c r="E371" s="190"/>
      <c r="F371" s="190"/>
      <c r="G371" s="32">
        <v>50000000</v>
      </c>
      <c r="H371" s="109">
        <f t="shared" si="15"/>
        <v>3.3595692431130829E-2</v>
      </c>
      <c r="I371" s="103"/>
      <c r="J371" s="103"/>
      <c r="K371" s="103">
        <v>49760000</v>
      </c>
      <c r="L371" s="224">
        <f t="shared" si="2"/>
        <v>99.52</v>
      </c>
      <c r="M371" s="100">
        <f t="shared" si="21"/>
        <v>240000</v>
      </c>
      <c r="N371" s="101">
        <f t="shared" ref="N371:N380" si="22">(M371/G371)*100</f>
        <v>0.48</v>
      </c>
      <c r="O371" s="49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</row>
    <row r="372" spans="1:26" s="44" customFormat="1" ht="25.5" x14ac:dyDescent="0.2">
      <c r="A372" s="143"/>
      <c r="B372" s="64"/>
      <c r="C372" s="135"/>
      <c r="D372" s="216" t="s">
        <v>475</v>
      </c>
      <c r="E372" s="190"/>
      <c r="F372" s="190"/>
      <c r="G372" s="32">
        <v>60000000</v>
      </c>
      <c r="H372" s="109">
        <f t="shared" si="15"/>
        <v>4.0314830917356992E-2</v>
      </c>
      <c r="I372" s="103"/>
      <c r="J372" s="103"/>
      <c r="K372" s="103">
        <v>59725000</v>
      </c>
      <c r="L372" s="224">
        <f t="shared" si="2"/>
        <v>99.541666666666657</v>
      </c>
      <c r="M372" s="100">
        <f t="shared" si="21"/>
        <v>275000</v>
      </c>
      <c r="N372" s="101">
        <f t="shared" si="22"/>
        <v>0.45833333333333331</v>
      </c>
      <c r="O372" s="49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</row>
    <row r="373" spans="1:26" s="44" customFormat="1" x14ac:dyDescent="0.2">
      <c r="A373" s="143"/>
      <c r="B373" s="64"/>
      <c r="C373" s="135"/>
      <c r="D373" s="216" t="s">
        <v>476</v>
      </c>
      <c r="E373" s="190"/>
      <c r="F373" s="190"/>
      <c r="G373" s="32">
        <v>60000000</v>
      </c>
      <c r="H373" s="109">
        <f t="shared" si="15"/>
        <v>4.0314830917356992E-2</v>
      </c>
      <c r="I373" s="103"/>
      <c r="J373" s="103"/>
      <c r="K373" s="103">
        <v>59700000</v>
      </c>
      <c r="L373" s="224">
        <f t="shared" si="2"/>
        <v>99.5</v>
      </c>
      <c r="M373" s="100">
        <f t="shared" si="21"/>
        <v>300000</v>
      </c>
      <c r="N373" s="101">
        <f t="shared" si="22"/>
        <v>0.5</v>
      </c>
      <c r="O373" s="49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</row>
    <row r="374" spans="1:26" s="44" customFormat="1" x14ac:dyDescent="0.2">
      <c r="A374" s="143"/>
      <c r="B374" s="64"/>
      <c r="C374" s="135"/>
      <c r="D374" s="216" t="s">
        <v>477</v>
      </c>
      <c r="E374" s="190"/>
      <c r="F374" s="190"/>
      <c r="G374" s="32">
        <v>60000000</v>
      </c>
      <c r="H374" s="109">
        <f t="shared" si="15"/>
        <v>4.0314830917356992E-2</v>
      </c>
      <c r="I374" s="103"/>
      <c r="J374" s="103"/>
      <c r="K374" s="103">
        <v>59550000</v>
      </c>
      <c r="L374" s="224">
        <f t="shared" si="2"/>
        <v>99.25</v>
      </c>
      <c r="M374" s="100">
        <f t="shared" si="21"/>
        <v>450000</v>
      </c>
      <c r="N374" s="101">
        <f t="shared" si="22"/>
        <v>0.75</v>
      </c>
      <c r="O374" s="49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</row>
    <row r="375" spans="1:26" s="44" customFormat="1" x14ac:dyDescent="0.2">
      <c r="A375" s="143"/>
      <c r="B375" s="64"/>
      <c r="C375" s="135"/>
      <c r="D375" s="216" t="s">
        <v>478</v>
      </c>
      <c r="E375" s="190"/>
      <c r="F375" s="190"/>
      <c r="G375" s="32">
        <v>75000000</v>
      </c>
      <c r="H375" s="109">
        <f t="shared" si="15"/>
        <v>5.0393538646696233E-2</v>
      </c>
      <c r="I375" s="103"/>
      <c r="J375" s="103"/>
      <c r="K375" s="103">
        <v>74700000</v>
      </c>
      <c r="L375" s="224">
        <f t="shared" si="2"/>
        <v>99.6</v>
      </c>
      <c r="M375" s="100">
        <f t="shared" si="21"/>
        <v>300000</v>
      </c>
      <c r="N375" s="101">
        <f t="shared" si="22"/>
        <v>0.4</v>
      </c>
      <c r="O375" s="49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</row>
    <row r="376" spans="1:26" s="44" customFormat="1" x14ac:dyDescent="0.2">
      <c r="A376" s="143"/>
      <c r="B376" s="64"/>
      <c r="C376" s="135"/>
      <c r="D376" s="216" t="s">
        <v>479</v>
      </c>
      <c r="E376" s="190"/>
      <c r="F376" s="190"/>
      <c r="G376" s="32">
        <v>60000000</v>
      </c>
      <c r="H376" s="109">
        <f t="shared" si="15"/>
        <v>4.0314830917356992E-2</v>
      </c>
      <c r="I376" s="103"/>
      <c r="J376" s="103"/>
      <c r="K376" s="103">
        <v>59530000</v>
      </c>
      <c r="L376" s="224">
        <f t="shared" si="2"/>
        <v>99.216666666666669</v>
      </c>
      <c r="M376" s="100">
        <f t="shared" si="21"/>
        <v>470000</v>
      </c>
      <c r="N376" s="101">
        <f t="shared" si="22"/>
        <v>0.78333333333333333</v>
      </c>
      <c r="O376" s="49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</row>
    <row r="377" spans="1:26" s="44" customFormat="1" x14ac:dyDescent="0.2">
      <c r="A377" s="143"/>
      <c r="B377" s="64"/>
      <c r="C377" s="135"/>
      <c r="D377" s="216" t="s">
        <v>480</v>
      </c>
      <c r="E377" s="190"/>
      <c r="F377" s="190"/>
      <c r="G377" s="32">
        <v>25000000</v>
      </c>
      <c r="H377" s="109">
        <f t="shared" si="15"/>
        <v>1.6797846215565414E-2</v>
      </c>
      <c r="I377" s="103"/>
      <c r="J377" s="103"/>
      <c r="K377" s="103">
        <v>24510000</v>
      </c>
      <c r="L377" s="224">
        <f t="shared" si="2"/>
        <v>98.04</v>
      </c>
      <c r="M377" s="100">
        <f t="shared" si="21"/>
        <v>490000</v>
      </c>
      <c r="N377" s="101">
        <f t="shared" si="22"/>
        <v>1.96</v>
      </c>
      <c r="O377" s="49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</row>
    <row r="378" spans="1:26" s="44" customFormat="1" x14ac:dyDescent="0.2">
      <c r="A378" s="143"/>
      <c r="B378" s="64"/>
      <c r="C378" s="135"/>
      <c r="D378" s="216" t="s">
        <v>481</v>
      </c>
      <c r="E378" s="190"/>
      <c r="F378" s="190"/>
      <c r="G378" s="32">
        <v>100000000</v>
      </c>
      <c r="H378" s="109">
        <f t="shared" si="15"/>
        <v>6.7191384862261658E-2</v>
      </c>
      <c r="I378" s="103"/>
      <c r="J378" s="103"/>
      <c r="K378" s="103">
        <v>99700000</v>
      </c>
      <c r="L378" s="224">
        <f t="shared" si="2"/>
        <v>99.7</v>
      </c>
      <c r="M378" s="100">
        <f t="shared" si="21"/>
        <v>300000</v>
      </c>
      <c r="N378" s="101">
        <f t="shared" si="22"/>
        <v>0.3</v>
      </c>
      <c r="O378" s="49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</row>
    <row r="379" spans="1:26" s="44" customFormat="1" x14ac:dyDescent="0.2">
      <c r="A379" s="143"/>
      <c r="B379" s="64"/>
      <c r="C379" s="135"/>
      <c r="D379" s="216" t="s">
        <v>482</v>
      </c>
      <c r="E379" s="190"/>
      <c r="F379" s="190"/>
      <c r="G379" s="32">
        <v>70000000</v>
      </c>
      <c r="H379" s="109">
        <f t="shared" si="15"/>
        <v>4.7033969403583155E-2</v>
      </c>
      <c r="I379" s="103"/>
      <c r="J379" s="103"/>
      <c r="K379" s="103">
        <v>69700000</v>
      </c>
      <c r="L379" s="224">
        <f t="shared" si="2"/>
        <v>99.571428571428569</v>
      </c>
      <c r="M379" s="100">
        <f t="shared" si="21"/>
        <v>300000</v>
      </c>
      <c r="N379" s="101">
        <f t="shared" si="22"/>
        <v>0.4285714285714286</v>
      </c>
      <c r="O379" s="49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</row>
    <row r="380" spans="1:26" s="44" customFormat="1" x14ac:dyDescent="0.2">
      <c r="A380" s="143"/>
      <c r="B380" s="64"/>
      <c r="C380" s="135"/>
      <c r="D380" s="190" t="s">
        <v>40</v>
      </c>
      <c r="E380" s="190"/>
      <c r="F380" s="190"/>
      <c r="G380" s="32">
        <v>75113000</v>
      </c>
      <c r="H380" s="109">
        <f t="shared" si="15"/>
        <v>5.04694649115906E-2</v>
      </c>
      <c r="I380" s="103"/>
      <c r="J380" s="103"/>
      <c r="K380" s="103">
        <v>69740000</v>
      </c>
      <c r="L380" s="224">
        <f t="shared" si="2"/>
        <v>92.846777521867054</v>
      </c>
      <c r="M380" s="100">
        <f t="shared" si="21"/>
        <v>5373000</v>
      </c>
      <c r="N380" s="101">
        <f t="shared" si="22"/>
        <v>7.1532224781329461</v>
      </c>
      <c r="O380" s="49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</row>
    <row r="381" spans="1:26" s="44" customFormat="1" x14ac:dyDescent="0.2">
      <c r="A381" s="143"/>
      <c r="B381" s="64"/>
      <c r="C381" s="135"/>
      <c r="D381" s="150"/>
      <c r="E381" s="150"/>
      <c r="F381" s="150"/>
      <c r="G381" s="32"/>
      <c r="H381" s="109"/>
      <c r="I381" s="103"/>
      <c r="J381" s="103"/>
      <c r="K381" s="103"/>
      <c r="L381" s="224"/>
      <c r="M381" s="100">
        <f t="shared" si="0"/>
        <v>0</v>
      </c>
      <c r="N381" s="101"/>
      <c r="O381" s="49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</row>
    <row r="382" spans="1:26" s="44" customFormat="1" x14ac:dyDescent="0.2">
      <c r="A382" s="143">
        <v>37</v>
      </c>
      <c r="B382" s="64" t="s">
        <v>253</v>
      </c>
      <c r="C382" s="135" t="s">
        <v>251</v>
      </c>
      <c r="D382" s="36"/>
      <c r="E382" s="36"/>
      <c r="F382" s="36"/>
      <c r="G382" s="32">
        <v>365000000</v>
      </c>
      <c r="H382" s="109">
        <f t="shared" si="15"/>
        <v>0.24524855474725502</v>
      </c>
      <c r="I382" s="103"/>
      <c r="J382" s="103">
        <f>H382*I382</f>
        <v>0</v>
      </c>
      <c r="K382" s="103">
        <v>355018500</v>
      </c>
      <c r="L382" s="224">
        <f t="shared" si="2"/>
        <v>97.26534246575342</v>
      </c>
      <c r="M382" s="100">
        <f t="shared" si="0"/>
        <v>9981500</v>
      </c>
      <c r="N382" s="101">
        <f t="shared" si="1"/>
        <v>2.7346575342465753</v>
      </c>
      <c r="O382" s="49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</row>
    <row r="383" spans="1:26" s="44" customFormat="1" x14ac:dyDescent="0.2">
      <c r="A383" s="143">
        <v>38</v>
      </c>
      <c r="B383" s="64" t="s">
        <v>255</v>
      </c>
      <c r="C383" s="135" t="s">
        <v>254</v>
      </c>
      <c r="D383" s="36"/>
      <c r="E383" s="36"/>
      <c r="F383" s="36"/>
      <c r="G383" s="32">
        <f>SUM(G384:G387)</f>
        <v>600000000</v>
      </c>
      <c r="H383" s="109">
        <f t="shared" si="15"/>
        <v>0.40314830917356986</v>
      </c>
      <c r="I383" s="103"/>
      <c r="J383" s="103">
        <f>H383*I383</f>
        <v>0</v>
      </c>
      <c r="K383" s="103">
        <f>SUM(K384:K387)</f>
        <v>473434000</v>
      </c>
      <c r="L383" s="224">
        <f t="shared" si="2"/>
        <v>78.905666666666662</v>
      </c>
      <c r="M383" s="100">
        <f t="shared" si="0"/>
        <v>126566000</v>
      </c>
      <c r="N383" s="101">
        <f t="shared" si="1"/>
        <v>21.094333333333335</v>
      </c>
      <c r="O383" s="49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</row>
    <row r="384" spans="1:26" s="44" customFormat="1" x14ac:dyDescent="0.2">
      <c r="A384" s="143"/>
      <c r="B384" s="64"/>
      <c r="C384" s="135">
        <v>1</v>
      </c>
      <c r="D384" s="216" t="s">
        <v>256</v>
      </c>
      <c r="E384" s="150"/>
      <c r="F384" s="150"/>
      <c r="G384" s="32">
        <v>285980000</v>
      </c>
      <c r="H384" s="109">
        <f t="shared" si="15"/>
        <v>0.19215392242909587</v>
      </c>
      <c r="I384" s="103"/>
      <c r="J384" s="103"/>
      <c r="K384" s="103">
        <v>279378000</v>
      </c>
      <c r="L384" s="224">
        <f t="shared" si="2"/>
        <v>97.691446954332477</v>
      </c>
      <c r="M384" s="100">
        <f t="shared" si="0"/>
        <v>6602000</v>
      </c>
      <c r="N384" s="101">
        <f t="shared" si="1"/>
        <v>2.3085530456675292</v>
      </c>
      <c r="O384" s="49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</row>
    <row r="385" spans="1:26" s="44" customFormat="1" x14ac:dyDescent="0.2">
      <c r="A385" s="143"/>
      <c r="B385" s="64"/>
      <c r="C385" s="135">
        <v>2</v>
      </c>
      <c r="D385" s="150" t="s">
        <v>257</v>
      </c>
      <c r="E385" s="150"/>
      <c r="F385" s="150"/>
      <c r="G385" s="32">
        <v>100000000</v>
      </c>
      <c r="H385" s="109">
        <f t="shared" si="15"/>
        <v>6.7191384862261658E-2</v>
      </c>
      <c r="I385" s="103"/>
      <c r="J385" s="103"/>
      <c r="K385" s="103">
        <v>99400000</v>
      </c>
      <c r="L385" s="224">
        <f t="shared" si="2"/>
        <v>99.4</v>
      </c>
      <c r="M385" s="100">
        <f t="shared" si="0"/>
        <v>600000</v>
      </c>
      <c r="N385" s="101">
        <f t="shared" si="1"/>
        <v>0.6</v>
      </c>
      <c r="O385" s="49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</row>
    <row r="386" spans="1:26" s="44" customFormat="1" x14ac:dyDescent="0.2">
      <c r="A386" s="143"/>
      <c r="B386" s="64"/>
      <c r="C386" s="135">
        <v>3</v>
      </c>
      <c r="D386" s="216" t="s">
        <v>483</v>
      </c>
      <c r="E386" s="190"/>
      <c r="F386" s="190"/>
      <c r="G386" s="32">
        <v>100000000</v>
      </c>
      <c r="H386" s="109">
        <f t="shared" si="15"/>
        <v>6.7191384862261658E-2</v>
      </c>
      <c r="I386" s="103"/>
      <c r="J386" s="103"/>
      <c r="K386" s="103"/>
      <c r="L386" s="224">
        <f t="shared" si="2"/>
        <v>0</v>
      </c>
      <c r="M386" s="100">
        <f t="shared" si="0"/>
        <v>100000000</v>
      </c>
      <c r="N386" s="101">
        <f t="shared" si="1"/>
        <v>100</v>
      </c>
      <c r="O386" s="49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</row>
    <row r="387" spans="1:26" s="44" customFormat="1" x14ac:dyDescent="0.2">
      <c r="A387" s="143"/>
      <c r="B387" s="64"/>
      <c r="C387" s="135"/>
      <c r="D387" s="150" t="s">
        <v>40</v>
      </c>
      <c r="E387" s="150"/>
      <c r="F387" s="150"/>
      <c r="G387" s="32">
        <v>114020000</v>
      </c>
      <c r="H387" s="109">
        <f t="shared" si="15"/>
        <v>7.6611617019950728E-2</v>
      </c>
      <c r="I387" s="103"/>
      <c r="J387" s="103"/>
      <c r="K387" s="103">
        <v>94656000</v>
      </c>
      <c r="L387" s="224">
        <f t="shared" si="2"/>
        <v>83.017014558849326</v>
      </c>
      <c r="M387" s="100">
        <f t="shared" si="0"/>
        <v>19364000</v>
      </c>
      <c r="N387" s="101">
        <f t="shared" si="1"/>
        <v>16.982985441150674</v>
      </c>
      <c r="O387" s="49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</row>
    <row r="388" spans="1:26" s="44" customFormat="1" x14ac:dyDescent="0.2">
      <c r="A388" s="143"/>
      <c r="B388" s="64"/>
      <c r="C388" s="135"/>
      <c r="D388" s="216"/>
      <c r="E388" s="216"/>
      <c r="F388" s="216"/>
      <c r="G388" s="32"/>
      <c r="H388" s="109"/>
      <c r="I388" s="103"/>
      <c r="J388" s="103"/>
      <c r="K388" s="103"/>
      <c r="L388" s="224"/>
      <c r="M388" s="100"/>
      <c r="N388" s="101"/>
      <c r="O388" s="49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</row>
    <row r="389" spans="1:26" s="44" customFormat="1" x14ac:dyDescent="0.2">
      <c r="A389" s="143">
        <v>39</v>
      </c>
      <c r="B389" s="64" t="s">
        <v>259</v>
      </c>
      <c r="C389" s="135" t="s">
        <v>258</v>
      </c>
      <c r="D389" s="36"/>
      <c r="E389" s="36"/>
      <c r="F389" s="36"/>
      <c r="G389" s="32">
        <f>SUM(G390:G406)</f>
        <v>1067799000</v>
      </c>
      <c r="H389" s="109">
        <f t="shared" si="15"/>
        <v>0.71746893564538128</v>
      </c>
      <c r="I389" s="32">
        <f>SUM(I390:I406)</f>
        <v>0</v>
      </c>
      <c r="J389" s="32">
        <f>SUM(J390:J406)</f>
        <v>0</v>
      </c>
      <c r="K389" s="32">
        <f>SUM(K390:K408)</f>
        <v>1028125000</v>
      </c>
      <c r="L389" s="224">
        <f t="shared" si="2"/>
        <v>96.284506728326207</v>
      </c>
      <c r="M389" s="100">
        <f t="shared" si="0"/>
        <v>39674000</v>
      </c>
      <c r="N389" s="101">
        <f t="shared" si="1"/>
        <v>3.7154932716737887</v>
      </c>
      <c r="O389" s="49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</row>
    <row r="390" spans="1:26" s="44" customFormat="1" x14ac:dyDescent="0.2">
      <c r="A390" s="143"/>
      <c r="B390" s="64"/>
      <c r="C390" s="135">
        <v>1</v>
      </c>
      <c r="D390" s="150" t="s">
        <v>260</v>
      </c>
      <c r="E390" s="36"/>
      <c r="F390" s="36"/>
      <c r="G390" s="32">
        <v>0</v>
      </c>
      <c r="H390" s="109">
        <f t="shared" si="15"/>
        <v>0</v>
      </c>
      <c r="I390" s="103"/>
      <c r="J390" s="103"/>
      <c r="K390" s="103"/>
      <c r="L390" s="224"/>
      <c r="M390" s="100">
        <f t="shared" si="0"/>
        <v>0</v>
      </c>
      <c r="N390" s="101"/>
      <c r="O390" s="49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</row>
    <row r="391" spans="1:26" s="44" customFormat="1" x14ac:dyDescent="0.2">
      <c r="A391" s="143"/>
      <c r="B391" s="64"/>
      <c r="C391" s="135"/>
      <c r="D391" s="150" t="s">
        <v>261</v>
      </c>
      <c r="E391" s="36"/>
      <c r="F391" s="36"/>
      <c r="G391" s="32">
        <v>0</v>
      </c>
      <c r="H391" s="109">
        <f t="shared" si="15"/>
        <v>0</v>
      </c>
      <c r="I391" s="103"/>
      <c r="J391" s="103"/>
      <c r="K391" s="103"/>
      <c r="L391" s="224"/>
      <c r="M391" s="100">
        <f t="shared" si="0"/>
        <v>0</v>
      </c>
      <c r="N391" s="101"/>
      <c r="O391" s="49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</row>
    <row r="392" spans="1:26" s="44" customFormat="1" x14ac:dyDescent="0.2">
      <c r="A392" s="31"/>
      <c r="B392" s="64"/>
      <c r="C392" s="135">
        <v>2</v>
      </c>
      <c r="D392" s="150" t="s">
        <v>265</v>
      </c>
      <c r="E392" s="127"/>
      <c r="F392" s="127"/>
      <c r="G392" s="32">
        <v>0</v>
      </c>
      <c r="H392" s="109">
        <f t="shared" si="15"/>
        <v>0</v>
      </c>
      <c r="I392" s="103"/>
      <c r="J392" s="103"/>
      <c r="K392" s="103"/>
      <c r="L392" s="224"/>
      <c r="M392" s="100">
        <f t="shared" si="0"/>
        <v>0</v>
      </c>
      <c r="N392" s="101"/>
      <c r="O392" s="49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</row>
    <row r="393" spans="1:26" s="44" customFormat="1" x14ac:dyDescent="0.2">
      <c r="A393" s="31"/>
      <c r="B393" s="64"/>
      <c r="C393" s="135"/>
      <c r="D393" s="150" t="s">
        <v>262</v>
      </c>
      <c r="E393" s="150"/>
      <c r="F393" s="150"/>
      <c r="G393" s="32">
        <v>0</v>
      </c>
      <c r="H393" s="109">
        <f t="shared" si="15"/>
        <v>0</v>
      </c>
      <c r="I393" s="103"/>
      <c r="J393" s="103"/>
      <c r="K393" s="103"/>
      <c r="L393" s="224"/>
      <c r="M393" s="100">
        <f t="shared" si="0"/>
        <v>0</v>
      </c>
      <c r="N393" s="101"/>
      <c r="O393" s="49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</row>
    <row r="394" spans="1:26" s="44" customFormat="1" x14ac:dyDescent="0.2">
      <c r="A394" s="31"/>
      <c r="B394" s="64"/>
      <c r="C394" s="135">
        <v>3</v>
      </c>
      <c r="D394" s="150" t="s">
        <v>263</v>
      </c>
      <c r="E394" s="150"/>
      <c r="F394" s="150"/>
      <c r="G394" s="32">
        <v>0</v>
      </c>
      <c r="H394" s="109">
        <f t="shared" si="15"/>
        <v>0</v>
      </c>
      <c r="I394" s="103"/>
      <c r="J394" s="103"/>
      <c r="K394" s="103"/>
      <c r="L394" s="224"/>
      <c r="M394" s="100">
        <f t="shared" si="0"/>
        <v>0</v>
      </c>
      <c r="N394" s="101"/>
      <c r="O394" s="49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</row>
    <row r="395" spans="1:26" s="44" customFormat="1" ht="25.5" x14ac:dyDescent="0.2">
      <c r="A395" s="31"/>
      <c r="B395" s="64"/>
      <c r="C395" s="135"/>
      <c r="D395" s="150" t="s">
        <v>264</v>
      </c>
      <c r="E395" s="150"/>
      <c r="F395" s="150"/>
      <c r="G395" s="32">
        <v>0</v>
      </c>
      <c r="H395" s="109">
        <f t="shared" si="15"/>
        <v>0</v>
      </c>
      <c r="I395" s="103"/>
      <c r="J395" s="103"/>
      <c r="K395" s="103"/>
      <c r="L395" s="224"/>
      <c r="M395" s="100">
        <f t="shared" si="0"/>
        <v>0</v>
      </c>
      <c r="N395" s="101"/>
      <c r="O395" s="49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</row>
    <row r="396" spans="1:26" s="44" customFormat="1" x14ac:dyDescent="0.2">
      <c r="A396" s="31"/>
      <c r="B396" s="64"/>
      <c r="C396" s="135"/>
      <c r="D396" s="150" t="s">
        <v>40</v>
      </c>
      <c r="E396" s="150"/>
      <c r="F396" s="150"/>
      <c r="G396" s="32">
        <v>10000000</v>
      </c>
      <c r="H396" s="109">
        <f t="shared" si="15"/>
        <v>6.7191384862261647E-3</v>
      </c>
      <c r="I396" s="103"/>
      <c r="J396" s="103"/>
      <c r="K396" s="103">
        <v>9970000</v>
      </c>
      <c r="L396" s="224">
        <f t="shared" si="2"/>
        <v>99.7</v>
      </c>
      <c r="M396" s="100">
        <f t="shared" si="0"/>
        <v>30000</v>
      </c>
      <c r="N396" s="101">
        <f t="shared" si="1"/>
        <v>0.3</v>
      </c>
      <c r="O396" s="49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</row>
    <row r="397" spans="1:26" s="44" customFormat="1" x14ac:dyDescent="0.2">
      <c r="A397" s="31"/>
      <c r="B397" s="64"/>
      <c r="C397" s="135"/>
      <c r="D397" s="190"/>
      <c r="E397" s="190"/>
      <c r="F397" s="190"/>
      <c r="G397" s="32"/>
      <c r="H397" s="109">
        <f t="shared" si="15"/>
        <v>0</v>
      </c>
      <c r="I397" s="103"/>
      <c r="J397" s="103"/>
      <c r="K397" s="103"/>
      <c r="L397" s="224"/>
      <c r="M397" s="100">
        <f t="shared" si="0"/>
        <v>0</v>
      </c>
      <c r="N397" s="101"/>
      <c r="O397" s="49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</row>
    <row r="398" spans="1:26" s="44" customFormat="1" x14ac:dyDescent="0.2">
      <c r="A398" s="31"/>
      <c r="B398" s="64"/>
      <c r="C398" s="135"/>
      <c r="D398" s="216" t="s">
        <v>559</v>
      </c>
      <c r="E398" s="190"/>
      <c r="F398" s="190"/>
      <c r="G398" s="32">
        <v>200000000</v>
      </c>
      <c r="H398" s="109">
        <f t="shared" si="15"/>
        <v>0.13438276972452332</v>
      </c>
      <c r="I398" s="103"/>
      <c r="J398" s="103"/>
      <c r="K398" s="103">
        <v>189715000</v>
      </c>
      <c r="L398" s="224">
        <f t="shared" si="2"/>
        <v>94.857499999999987</v>
      </c>
      <c r="M398" s="100">
        <f t="shared" ref="M398:M406" si="23">G398-K398</f>
        <v>10285000</v>
      </c>
      <c r="N398" s="101">
        <f t="shared" ref="N398:N406" si="24">(M398/G398)*100</f>
        <v>5.1425000000000001</v>
      </c>
      <c r="O398" s="49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</row>
    <row r="399" spans="1:26" s="44" customFormat="1" x14ac:dyDescent="0.2">
      <c r="A399" s="31"/>
      <c r="B399" s="64"/>
      <c r="C399" s="135"/>
      <c r="D399" s="216" t="s">
        <v>484</v>
      </c>
      <c r="E399" s="190"/>
      <c r="F399" s="190"/>
      <c r="G399" s="32">
        <v>200000000</v>
      </c>
      <c r="H399" s="109">
        <f t="shared" si="15"/>
        <v>0.13438276972452332</v>
      </c>
      <c r="I399" s="103"/>
      <c r="J399" s="103"/>
      <c r="K399" s="103">
        <v>189620000</v>
      </c>
      <c r="L399" s="224">
        <f t="shared" si="2"/>
        <v>94.81</v>
      </c>
      <c r="M399" s="100">
        <f t="shared" si="23"/>
        <v>10380000</v>
      </c>
      <c r="N399" s="101">
        <f t="shared" si="24"/>
        <v>5.19</v>
      </c>
      <c r="O399" s="49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</row>
    <row r="400" spans="1:26" s="44" customFormat="1" ht="25.5" x14ac:dyDescent="0.2">
      <c r="A400" s="31"/>
      <c r="B400" s="64"/>
      <c r="C400" s="135"/>
      <c r="D400" s="190" t="s">
        <v>485</v>
      </c>
      <c r="E400" s="190"/>
      <c r="F400" s="190"/>
      <c r="G400" s="32">
        <v>50000000</v>
      </c>
      <c r="H400" s="109">
        <f t="shared" si="15"/>
        <v>3.3595692431130829E-2</v>
      </c>
      <c r="I400" s="103"/>
      <c r="J400" s="103"/>
      <c r="K400" s="103">
        <v>49580000</v>
      </c>
      <c r="L400" s="224">
        <f t="shared" si="2"/>
        <v>99.16</v>
      </c>
      <c r="M400" s="100">
        <f t="shared" si="23"/>
        <v>420000</v>
      </c>
      <c r="N400" s="101">
        <f t="shared" si="24"/>
        <v>0.84</v>
      </c>
      <c r="O400" s="49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</row>
    <row r="401" spans="1:26" s="44" customFormat="1" x14ac:dyDescent="0.2">
      <c r="A401" s="31"/>
      <c r="B401" s="64"/>
      <c r="C401" s="135"/>
      <c r="D401" s="216" t="s">
        <v>486</v>
      </c>
      <c r="E401" s="190"/>
      <c r="F401" s="190"/>
      <c r="G401" s="32">
        <v>200000000</v>
      </c>
      <c r="H401" s="109">
        <f t="shared" si="15"/>
        <v>0.13438276972452332</v>
      </c>
      <c r="I401" s="103"/>
      <c r="J401" s="103"/>
      <c r="K401" s="103">
        <v>189525000</v>
      </c>
      <c r="L401" s="224">
        <f t="shared" si="2"/>
        <v>94.762500000000003</v>
      </c>
      <c r="M401" s="100">
        <f t="shared" si="23"/>
        <v>10475000</v>
      </c>
      <c r="N401" s="101">
        <f t="shared" si="24"/>
        <v>5.2374999999999998</v>
      </c>
      <c r="O401" s="49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</row>
    <row r="402" spans="1:26" s="44" customFormat="1" x14ac:dyDescent="0.2">
      <c r="A402" s="31"/>
      <c r="B402" s="64"/>
      <c r="C402" s="135"/>
      <c r="D402" s="216" t="s">
        <v>487</v>
      </c>
      <c r="E402" s="190"/>
      <c r="F402" s="190"/>
      <c r="G402" s="32">
        <v>200000000</v>
      </c>
      <c r="H402" s="109">
        <f t="shared" si="15"/>
        <v>0.13438276972452332</v>
      </c>
      <c r="I402" s="103"/>
      <c r="J402" s="103"/>
      <c r="K402" s="103">
        <v>189477500</v>
      </c>
      <c r="L402" s="224">
        <f t="shared" si="2"/>
        <v>94.73875000000001</v>
      </c>
      <c r="M402" s="100">
        <f t="shared" si="23"/>
        <v>10522500</v>
      </c>
      <c r="N402" s="101">
        <f t="shared" si="24"/>
        <v>5.2612499999999995</v>
      </c>
      <c r="O402" s="49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</row>
    <row r="403" spans="1:26" s="44" customFormat="1" ht="38.25" x14ac:dyDescent="0.2">
      <c r="A403" s="31"/>
      <c r="B403" s="64"/>
      <c r="C403" s="135"/>
      <c r="D403" s="190" t="s">
        <v>488</v>
      </c>
      <c r="E403" s="190"/>
      <c r="F403" s="190"/>
      <c r="G403" s="32">
        <v>50000000</v>
      </c>
      <c r="H403" s="109">
        <f t="shared" si="15"/>
        <v>3.3595692431130829E-2</v>
      </c>
      <c r="I403" s="103"/>
      <c r="J403" s="103"/>
      <c r="K403" s="103">
        <v>49490000</v>
      </c>
      <c r="L403" s="224">
        <f t="shared" si="2"/>
        <v>98.98</v>
      </c>
      <c r="M403" s="100">
        <f t="shared" si="23"/>
        <v>510000</v>
      </c>
      <c r="N403" s="101">
        <f t="shared" si="24"/>
        <v>1.02</v>
      </c>
      <c r="O403" s="49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</row>
    <row r="404" spans="1:26" s="44" customFormat="1" x14ac:dyDescent="0.2">
      <c r="A404" s="31"/>
      <c r="B404" s="64"/>
      <c r="C404" s="135"/>
      <c r="D404" s="190" t="s">
        <v>489</v>
      </c>
      <c r="E404" s="190"/>
      <c r="F404" s="190"/>
      <c r="G404" s="32">
        <v>126399000</v>
      </c>
      <c r="H404" s="109">
        <f t="shared" si="15"/>
        <v>8.4929238552050104E-2</v>
      </c>
      <c r="I404" s="103"/>
      <c r="J404" s="103"/>
      <c r="K404" s="103">
        <v>119795000</v>
      </c>
      <c r="L404" s="224">
        <f t="shared" si="2"/>
        <v>94.775275120847482</v>
      </c>
      <c r="M404" s="100">
        <f t="shared" si="23"/>
        <v>6604000</v>
      </c>
      <c r="N404" s="101">
        <f t="shared" si="24"/>
        <v>5.2247248791525251</v>
      </c>
      <c r="O404" s="49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</row>
    <row r="405" spans="1:26" s="44" customFormat="1" x14ac:dyDescent="0.2">
      <c r="A405" s="31"/>
      <c r="B405" s="64"/>
      <c r="C405" s="135"/>
      <c r="D405" s="190" t="s">
        <v>490</v>
      </c>
      <c r="E405" s="190"/>
      <c r="F405" s="190"/>
      <c r="G405" s="32">
        <v>25000000</v>
      </c>
      <c r="H405" s="109">
        <f t="shared" si="15"/>
        <v>1.6797846215565414E-2</v>
      </c>
      <c r="I405" s="103"/>
      <c r="J405" s="103"/>
      <c r="K405" s="103">
        <v>24580000</v>
      </c>
      <c r="L405" s="224">
        <f t="shared" si="2"/>
        <v>98.32</v>
      </c>
      <c r="M405" s="100">
        <f t="shared" si="23"/>
        <v>420000</v>
      </c>
      <c r="N405" s="101">
        <f t="shared" si="24"/>
        <v>1.68</v>
      </c>
      <c r="O405" s="49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</row>
    <row r="406" spans="1:26" s="44" customFormat="1" x14ac:dyDescent="0.2">
      <c r="A406" s="31"/>
      <c r="B406" s="64"/>
      <c r="C406" s="135"/>
      <c r="D406" s="190" t="s">
        <v>20</v>
      </c>
      <c r="E406" s="190"/>
      <c r="F406" s="190"/>
      <c r="G406" s="32">
        <v>6400000</v>
      </c>
      <c r="H406" s="109">
        <f t="shared" si="15"/>
        <v>4.3002486311847455E-3</v>
      </c>
      <c r="I406" s="103"/>
      <c r="J406" s="103"/>
      <c r="K406" s="32">
        <v>6400000</v>
      </c>
      <c r="L406" s="224">
        <f t="shared" si="2"/>
        <v>100</v>
      </c>
      <c r="M406" s="100">
        <f t="shared" si="23"/>
        <v>0</v>
      </c>
      <c r="N406" s="101">
        <f t="shared" si="24"/>
        <v>0</v>
      </c>
      <c r="O406" s="49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</row>
    <row r="407" spans="1:26" s="44" customFormat="1" x14ac:dyDescent="0.2">
      <c r="A407" s="31"/>
      <c r="B407" s="64"/>
      <c r="C407" s="135"/>
      <c r="D407" s="216" t="s">
        <v>561</v>
      </c>
      <c r="E407" s="216"/>
      <c r="F407" s="216"/>
      <c r="G407" s="32"/>
      <c r="H407" s="109"/>
      <c r="I407" s="103"/>
      <c r="J407" s="103"/>
      <c r="K407" s="103"/>
      <c r="L407" s="224"/>
      <c r="M407" s="100"/>
      <c r="N407" s="101"/>
      <c r="O407" s="49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</row>
    <row r="408" spans="1:26" s="44" customFormat="1" x14ac:dyDescent="0.2">
      <c r="A408" s="31"/>
      <c r="B408" s="64"/>
      <c r="C408" s="135"/>
      <c r="D408" s="216" t="s">
        <v>560</v>
      </c>
      <c r="E408" s="216"/>
      <c r="F408" s="216"/>
      <c r="G408" s="103">
        <v>9972500</v>
      </c>
      <c r="H408" s="109"/>
      <c r="I408" s="103"/>
      <c r="J408" s="103"/>
      <c r="K408" s="103">
        <v>9972500</v>
      </c>
      <c r="L408" s="224">
        <f t="shared" si="2"/>
        <v>100</v>
      </c>
      <c r="M408" s="100"/>
      <c r="N408" s="101"/>
      <c r="O408" s="49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</row>
    <row r="409" spans="1:26" s="44" customFormat="1" x14ac:dyDescent="0.2">
      <c r="A409" s="31"/>
      <c r="B409" s="64"/>
      <c r="C409" s="135"/>
      <c r="D409" s="216"/>
      <c r="E409" s="216"/>
      <c r="F409" s="216"/>
      <c r="G409" s="32"/>
      <c r="H409" s="109"/>
      <c r="I409" s="103"/>
      <c r="J409" s="103"/>
      <c r="K409" s="103"/>
      <c r="L409" s="224"/>
      <c r="M409" s="100"/>
      <c r="N409" s="101"/>
      <c r="O409" s="49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</row>
    <row r="410" spans="1:26" s="44" customFormat="1" x14ac:dyDescent="0.2">
      <c r="A410" s="31"/>
      <c r="B410" s="64"/>
      <c r="C410" s="135"/>
      <c r="D410" s="176"/>
      <c r="E410" s="176"/>
      <c r="F410" s="176"/>
      <c r="G410" s="32"/>
      <c r="H410" s="109">
        <f t="shared" si="15"/>
        <v>0</v>
      </c>
      <c r="I410" s="103"/>
      <c r="J410" s="103"/>
      <c r="K410" s="103"/>
      <c r="L410" s="224"/>
      <c r="M410" s="100">
        <f t="shared" si="0"/>
        <v>0</v>
      </c>
      <c r="N410" s="101"/>
      <c r="O410" s="49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</row>
    <row r="411" spans="1:26" s="44" customFormat="1" x14ac:dyDescent="0.2">
      <c r="A411" s="31"/>
      <c r="B411" s="64" t="s">
        <v>356</v>
      </c>
      <c r="C411" s="135" t="s">
        <v>357</v>
      </c>
      <c r="D411" s="176"/>
      <c r="E411" s="176"/>
      <c r="F411" s="176"/>
      <c r="G411" s="32">
        <v>13025000000</v>
      </c>
      <c r="H411" s="109">
        <f t="shared" si="15"/>
        <v>8.7516778783095805</v>
      </c>
      <c r="I411" s="103"/>
      <c r="J411" s="103"/>
      <c r="K411" s="103">
        <f>SUM(K412:K424)</f>
        <v>12836464700</v>
      </c>
      <c r="L411" s="224">
        <f t="shared" si="2"/>
        <v>98.552512092130513</v>
      </c>
      <c r="M411" s="100">
        <f t="shared" si="0"/>
        <v>188535300</v>
      </c>
      <c r="N411" s="101">
        <f t="shared" si="1"/>
        <v>1.4474879078694818</v>
      </c>
      <c r="O411" s="49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</row>
    <row r="412" spans="1:26" s="44" customFormat="1" x14ac:dyDescent="0.2">
      <c r="A412" s="31"/>
      <c r="B412" s="64"/>
      <c r="C412" s="135">
        <v>1</v>
      </c>
      <c r="D412" s="176" t="s">
        <v>358</v>
      </c>
      <c r="E412" s="176"/>
      <c r="F412" s="176"/>
      <c r="G412" s="32">
        <v>9639720000</v>
      </c>
      <c r="H412" s="109">
        <f t="shared" si="15"/>
        <v>6.477061364844408</v>
      </c>
      <c r="I412" s="103"/>
      <c r="J412" s="103"/>
      <c r="K412" s="103">
        <v>9157734000</v>
      </c>
      <c r="L412" s="224">
        <f t="shared" si="2"/>
        <v>95</v>
      </c>
      <c r="M412" s="100">
        <f t="shared" si="0"/>
        <v>481986000</v>
      </c>
      <c r="N412" s="101">
        <f t="shared" si="1"/>
        <v>5</v>
      </c>
      <c r="O412" s="49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</row>
    <row r="413" spans="1:26" s="44" customFormat="1" x14ac:dyDescent="0.2">
      <c r="A413" s="31"/>
      <c r="B413" s="64"/>
      <c r="C413" s="135"/>
      <c r="D413" s="176" t="s">
        <v>359</v>
      </c>
      <c r="E413" s="176"/>
      <c r="F413" s="176"/>
      <c r="G413" s="32">
        <v>350000000</v>
      </c>
      <c r="H413" s="109">
        <f t="shared" si="15"/>
        <v>0.2351698470179158</v>
      </c>
      <c r="I413" s="103"/>
      <c r="J413" s="103"/>
      <c r="K413" s="103">
        <v>342463000</v>
      </c>
      <c r="L413" s="224">
        <f t="shared" si="2"/>
        <v>97.846571428571423</v>
      </c>
      <c r="M413" s="100">
        <f t="shared" si="0"/>
        <v>7537000</v>
      </c>
      <c r="N413" s="101">
        <f t="shared" si="1"/>
        <v>2.1534285714285715</v>
      </c>
      <c r="O413" s="49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</row>
    <row r="414" spans="1:26" s="44" customFormat="1" ht="25.5" x14ac:dyDescent="0.2">
      <c r="A414" s="31"/>
      <c r="B414" s="64"/>
      <c r="C414" s="135">
        <v>2</v>
      </c>
      <c r="D414" s="176" t="s">
        <v>562</v>
      </c>
      <c r="E414" s="176"/>
      <c r="F414" s="176"/>
      <c r="G414" s="32">
        <v>733050000</v>
      </c>
      <c r="H414" s="109">
        <f t="shared" si="15"/>
        <v>0.49254644673280901</v>
      </c>
      <c r="I414" s="103"/>
      <c r="J414" s="103"/>
      <c r="K414" s="103">
        <v>661397600</v>
      </c>
      <c r="L414" s="224">
        <f t="shared" si="2"/>
        <v>90.22544164790942</v>
      </c>
      <c r="M414" s="100">
        <f t="shared" si="0"/>
        <v>71652400</v>
      </c>
      <c r="N414" s="101">
        <f t="shared" si="1"/>
        <v>9.7745583520905797</v>
      </c>
      <c r="O414" s="49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</row>
    <row r="415" spans="1:26" s="44" customFormat="1" x14ac:dyDescent="0.2">
      <c r="A415" s="31"/>
      <c r="B415" s="64"/>
      <c r="C415" s="135"/>
      <c r="D415" s="176" t="s">
        <v>360</v>
      </c>
      <c r="E415" s="176"/>
      <c r="F415" s="176"/>
      <c r="G415" s="32">
        <v>60000000</v>
      </c>
      <c r="H415" s="109">
        <f t="shared" si="15"/>
        <v>4.0314830917356992E-2</v>
      </c>
      <c r="I415" s="103"/>
      <c r="J415" s="103"/>
      <c r="K415" s="103">
        <v>59700000</v>
      </c>
      <c r="L415" s="224">
        <f t="shared" si="2"/>
        <v>99.5</v>
      </c>
      <c r="M415" s="100">
        <f t="shared" si="0"/>
        <v>300000</v>
      </c>
      <c r="N415" s="101">
        <f t="shared" si="1"/>
        <v>0.5</v>
      </c>
      <c r="O415" s="49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</row>
    <row r="416" spans="1:26" s="44" customFormat="1" x14ac:dyDescent="0.2">
      <c r="A416" s="31"/>
      <c r="B416" s="64"/>
      <c r="C416" s="135">
        <v>3</v>
      </c>
      <c r="D416" s="176" t="s">
        <v>361</v>
      </c>
      <c r="E416" s="176"/>
      <c r="F416" s="176"/>
      <c r="G416" s="32">
        <v>683050000</v>
      </c>
      <c r="H416" s="109">
        <f t="shared" si="15"/>
        <v>0.4589507543016782</v>
      </c>
      <c r="I416" s="103"/>
      <c r="J416" s="103"/>
      <c r="K416" s="103">
        <v>588454700</v>
      </c>
      <c r="L416" s="224">
        <f t="shared" si="2"/>
        <v>86.151043115438114</v>
      </c>
      <c r="M416" s="100">
        <f t="shared" si="0"/>
        <v>94595300</v>
      </c>
      <c r="N416" s="101">
        <f t="shared" si="1"/>
        <v>13.848956884561892</v>
      </c>
      <c r="O416" s="49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</row>
    <row r="417" spans="1:26" s="44" customFormat="1" x14ac:dyDescent="0.2">
      <c r="A417" s="31"/>
      <c r="B417" s="64"/>
      <c r="C417" s="135"/>
      <c r="D417" s="176" t="s">
        <v>362</v>
      </c>
      <c r="E417" s="176"/>
      <c r="F417" s="176"/>
      <c r="G417" s="32">
        <v>60000000</v>
      </c>
      <c r="H417" s="109">
        <f t="shared" si="15"/>
        <v>4.0314830917356992E-2</v>
      </c>
      <c r="I417" s="103"/>
      <c r="J417" s="103"/>
      <c r="K417" s="103">
        <v>59735000</v>
      </c>
      <c r="L417" s="224">
        <f t="shared" si="2"/>
        <v>99.558333333333337</v>
      </c>
      <c r="M417" s="100">
        <f t="shared" si="0"/>
        <v>265000</v>
      </c>
      <c r="N417" s="101">
        <f t="shared" si="1"/>
        <v>0.44166666666666671</v>
      </c>
      <c r="O417" s="49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</row>
    <row r="418" spans="1:26" s="44" customFormat="1" x14ac:dyDescent="0.2">
      <c r="A418" s="31"/>
      <c r="B418" s="64"/>
      <c r="C418" s="135">
        <v>4</v>
      </c>
      <c r="D418" s="176" t="s">
        <v>563</v>
      </c>
      <c r="E418" s="176"/>
      <c r="F418" s="176"/>
      <c r="G418" s="32">
        <v>1366600000</v>
      </c>
      <c r="H418" s="109">
        <f t="shared" si="15"/>
        <v>0.91823746552766772</v>
      </c>
      <c r="I418" s="103"/>
      <c r="J418" s="103"/>
      <c r="K418" s="103">
        <v>1254356250</v>
      </c>
      <c r="L418" s="224">
        <f t="shared" si="2"/>
        <v>91.786642031318593</v>
      </c>
      <c r="M418" s="100">
        <f t="shared" si="0"/>
        <v>112243750</v>
      </c>
      <c r="N418" s="101">
        <f t="shared" si="1"/>
        <v>8.2133579686813984</v>
      </c>
      <c r="O418" s="49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</row>
    <row r="419" spans="1:26" s="44" customFormat="1" x14ac:dyDescent="0.2">
      <c r="A419" s="31"/>
      <c r="B419" s="64"/>
      <c r="C419" s="135"/>
      <c r="D419" s="176" t="s">
        <v>363</v>
      </c>
      <c r="E419" s="176"/>
      <c r="F419" s="176"/>
      <c r="G419" s="32">
        <v>100000000</v>
      </c>
      <c r="H419" s="109">
        <f t="shared" si="15"/>
        <v>6.7191384862261658E-2</v>
      </c>
      <c r="I419" s="103"/>
      <c r="J419" s="103"/>
      <c r="K419" s="103">
        <v>99709000</v>
      </c>
      <c r="L419" s="224">
        <f t="shared" si="2"/>
        <v>99.709000000000003</v>
      </c>
      <c r="M419" s="100">
        <f t="shared" si="0"/>
        <v>291000</v>
      </c>
      <c r="N419" s="101">
        <f t="shared" si="1"/>
        <v>0.29099999999999998</v>
      </c>
      <c r="O419" s="49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</row>
    <row r="420" spans="1:26" s="44" customFormat="1" x14ac:dyDescent="0.2">
      <c r="A420" s="31"/>
      <c r="B420" s="64"/>
      <c r="C420" s="135"/>
      <c r="D420" s="176" t="s">
        <v>555</v>
      </c>
      <c r="E420" s="176"/>
      <c r="F420" s="176"/>
      <c r="G420" s="32">
        <v>32580000</v>
      </c>
      <c r="H420" s="109">
        <f t="shared" si="15"/>
        <v>2.1890953188124847E-2</v>
      </c>
      <c r="I420" s="103"/>
      <c r="J420" s="103"/>
      <c r="K420" s="103">
        <v>30100000</v>
      </c>
      <c r="L420" s="224">
        <f t="shared" si="2"/>
        <v>92.38796807857581</v>
      </c>
      <c r="M420" s="100">
        <f t="shared" si="0"/>
        <v>2480000</v>
      </c>
      <c r="N420" s="101">
        <f t="shared" si="1"/>
        <v>7.6120319214241867</v>
      </c>
      <c r="O420" s="49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</row>
    <row r="421" spans="1:26" s="44" customFormat="1" x14ac:dyDescent="0.2">
      <c r="A421" s="31"/>
      <c r="B421" s="64"/>
      <c r="C421" s="135"/>
      <c r="D421" s="193" t="s">
        <v>494</v>
      </c>
      <c r="E421" s="216"/>
      <c r="F421" s="216"/>
      <c r="G421" s="32"/>
      <c r="H421" s="109"/>
      <c r="I421" s="103"/>
      <c r="J421" s="103"/>
      <c r="K421" s="103"/>
      <c r="L421" s="224"/>
      <c r="M421" s="100"/>
      <c r="N421" s="101"/>
      <c r="O421" s="49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</row>
    <row r="422" spans="1:26" s="44" customFormat="1" ht="38.25" x14ac:dyDescent="0.2">
      <c r="A422" s="31"/>
      <c r="B422" s="64"/>
      <c r="C422" s="135"/>
      <c r="D422" s="216" t="s">
        <v>565</v>
      </c>
      <c r="E422" s="216"/>
      <c r="F422" s="216"/>
      <c r="G422" s="32">
        <v>66018750</v>
      </c>
      <c r="H422" s="109"/>
      <c r="I422" s="103"/>
      <c r="J422" s="103"/>
      <c r="K422" s="103">
        <v>66018750</v>
      </c>
      <c r="L422" s="224"/>
      <c r="M422" s="100"/>
      <c r="N422" s="101"/>
      <c r="O422" s="49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</row>
    <row r="423" spans="1:26" s="44" customFormat="1" ht="38.25" x14ac:dyDescent="0.2">
      <c r="A423" s="31"/>
      <c r="B423" s="64"/>
      <c r="C423" s="135"/>
      <c r="D423" s="216" t="s">
        <v>566</v>
      </c>
      <c r="E423" s="216"/>
      <c r="F423" s="216"/>
      <c r="G423" s="32">
        <v>34810400</v>
      </c>
      <c r="H423" s="109"/>
      <c r="I423" s="103"/>
      <c r="J423" s="103"/>
      <c r="K423" s="103">
        <v>34810400</v>
      </c>
      <c r="L423" s="224"/>
      <c r="M423" s="100"/>
      <c r="N423" s="101"/>
      <c r="O423" s="49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</row>
    <row r="424" spans="1:26" s="44" customFormat="1" ht="25.5" x14ac:dyDescent="0.2">
      <c r="A424" s="31"/>
      <c r="B424" s="64"/>
      <c r="C424" s="135"/>
      <c r="D424" s="216" t="s">
        <v>564</v>
      </c>
      <c r="E424" s="216"/>
      <c r="F424" s="216"/>
      <c r="G424" s="32">
        <v>481986000</v>
      </c>
      <c r="H424" s="109"/>
      <c r="I424" s="103"/>
      <c r="J424" s="103"/>
      <c r="K424" s="103">
        <v>481986000</v>
      </c>
      <c r="L424" s="224"/>
      <c r="M424" s="100"/>
      <c r="N424" s="101"/>
      <c r="O424" s="49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</row>
    <row r="425" spans="1:26" s="44" customFormat="1" x14ac:dyDescent="0.2">
      <c r="A425" s="31"/>
      <c r="B425" s="64"/>
      <c r="C425" s="135"/>
      <c r="D425" s="176"/>
      <c r="E425" s="176"/>
      <c r="F425" s="176"/>
      <c r="G425" s="32"/>
      <c r="H425" s="109"/>
      <c r="I425" s="103"/>
      <c r="J425" s="103"/>
      <c r="K425" s="103"/>
      <c r="L425" s="224"/>
      <c r="M425" s="100"/>
      <c r="N425" s="101"/>
      <c r="O425" s="49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</row>
    <row r="426" spans="1:26" s="58" customFormat="1" x14ac:dyDescent="0.2">
      <c r="A426" s="53">
        <v>6</v>
      </c>
      <c r="B426" s="24" t="s">
        <v>267</v>
      </c>
      <c r="C426" s="75" t="s">
        <v>266</v>
      </c>
      <c r="D426" s="60"/>
      <c r="E426" s="144"/>
      <c r="F426" s="145"/>
      <c r="G426" s="124">
        <f>SUM(G427:G429)</f>
        <v>200000000</v>
      </c>
      <c r="H426" s="164">
        <f t="shared" si="15"/>
        <v>0.13438276972452332</v>
      </c>
      <c r="I426" s="124">
        <f>SUM(I427:I429)</f>
        <v>0</v>
      </c>
      <c r="J426" s="124">
        <f>SUM(J427:J429)</f>
        <v>0</v>
      </c>
      <c r="K426" s="124">
        <f>SUM(K427:K429)</f>
        <v>185793000</v>
      </c>
      <c r="L426" s="224">
        <f t="shared" si="2"/>
        <v>92.896500000000003</v>
      </c>
      <c r="M426" s="100">
        <f t="shared" si="0"/>
        <v>14207000</v>
      </c>
      <c r="N426" s="101">
        <f t="shared" si="1"/>
        <v>7.1035000000000004</v>
      </c>
      <c r="O426" s="146"/>
    </row>
    <row r="427" spans="1:26" s="58" customFormat="1" ht="28.5" customHeight="1" x14ac:dyDescent="0.2">
      <c r="A427" s="31">
        <v>40</v>
      </c>
      <c r="B427" s="64" t="s">
        <v>268</v>
      </c>
      <c r="C427" s="269" t="s">
        <v>338</v>
      </c>
      <c r="D427" s="270"/>
      <c r="E427" s="36"/>
      <c r="F427" s="37"/>
      <c r="G427" s="32">
        <v>75000000</v>
      </c>
      <c r="H427" s="109">
        <f t="shared" si="15"/>
        <v>5.0393538646696233E-2</v>
      </c>
      <c r="I427" s="103"/>
      <c r="J427" s="103">
        <f>H427*I427</f>
        <v>0</v>
      </c>
      <c r="K427" s="103">
        <v>72815000</v>
      </c>
      <c r="L427" s="224">
        <f t="shared" si="2"/>
        <v>97.086666666666659</v>
      </c>
      <c r="M427" s="100">
        <f t="shared" si="0"/>
        <v>2185000</v>
      </c>
      <c r="N427" s="101">
        <f t="shared" si="1"/>
        <v>2.9133333333333336</v>
      </c>
      <c r="O427" s="49"/>
      <c r="P427" s="67"/>
      <c r="Q427" s="67"/>
      <c r="R427" s="67"/>
      <c r="S427" s="67"/>
      <c r="T427" s="67"/>
      <c r="U427" s="67"/>
      <c r="V427" s="67"/>
      <c r="W427" s="67"/>
      <c r="X427" s="67"/>
      <c r="Y427" s="67"/>
    </row>
    <row r="428" spans="1:26" s="58" customFormat="1" x14ac:dyDescent="0.2">
      <c r="A428" s="31">
        <v>41</v>
      </c>
      <c r="B428" s="64" t="s">
        <v>269</v>
      </c>
      <c r="C428" s="136" t="s">
        <v>271</v>
      </c>
      <c r="D428" s="36"/>
      <c r="E428" s="36"/>
      <c r="F428" s="37"/>
      <c r="G428" s="32">
        <v>75000000</v>
      </c>
      <c r="H428" s="109">
        <f t="shared" si="15"/>
        <v>5.0393538646696233E-2</v>
      </c>
      <c r="I428" s="103"/>
      <c r="J428" s="103">
        <f>H428*I428</f>
        <v>0</v>
      </c>
      <c r="K428" s="103">
        <v>71978000</v>
      </c>
      <c r="L428" s="224">
        <f t="shared" si="2"/>
        <v>95.970666666666673</v>
      </c>
      <c r="M428" s="100">
        <f t="shared" si="0"/>
        <v>3022000</v>
      </c>
      <c r="N428" s="101">
        <f t="shared" si="1"/>
        <v>4.0293333333333337</v>
      </c>
      <c r="O428" s="49"/>
      <c r="P428" s="67"/>
      <c r="Q428" s="67"/>
      <c r="R428" s="67"/>
      <c r="S428" s="67"/>
      <c r="T428" s="67"/>
      <c r="U428" s="67"/>
      <c r="V428" s="67"/>
      <c r="W428" s="67"/>
      <c r="X428" s="67"/>
      <c r="Y428" s="67"/>
    </row>
    <row r="429" spans="1:26" s="58" customFormat="1" x14ac:dyDescent="0.2">
      <c r="A429" s="31">
        <v>42</v>
      </c>
      <c r="B429" s="64" t="s">
        <v>270</v>
      </c>
      <c r="C429" s="136" t="s">
        <v>272</v>
      </c>
      <c r="D429" s="36"/>
      <c r="E429" s="36"/>
      <c r="F429" s="37"/>
      <c r="G429" s="32">
        <v>50000000</v>
      </c>
      <c r="H429" s="109">
        <f t="shared" si="15"/>
        <v>3.3595692431130829E-2</v>
      </c>
      <c r="I429" s="103"/>
      <c r="J429" s="103">
        <f>H429*I429</f>
        <v>0</v>
      </c>
      <c r="K429" s="103">
        <v>41000000</v>
      </c>
      <c r="L429" s="224">
        <f t="shared" si="2"/>
        <v>82</v>
      </c>
      <c r="M429" s="100">
        <f t="shared" ref="M429:M527" si="25">G429-K429</f>
        <v>9000000</v>
      </c>
      <c r="N429" s="101">
        <f t="shared" si="1"/>
        <v>18</v>
      </c>
      <c r="O429" s="49"/>
      <c r="P429" s="67"/>
      <c r="Q429" s="67"/>
      <c r="R429" s="67"/>
      <c r="S429" s="67"/>
      <c r="T429" s="67"/>
      <c r="U429" s="67"/>
      <c r="V429" s="67"/>
      <c r="W429" s="67"/>
      <c r="X429" s="67"/>
      <c r="Y429" s="67"/>
    </row>
    <row r="430" spans="1:26" s="58" customFormat="1" ht="44.45" customHeight="1" x14ac:dyDescent="0.2">
      <c r="A430" s="31"/>
      <c r="B430" s="64"/>
      <c r="C430" s="136"/>
      <c r="D430" s="36"/>
      <c r="E430" s="36"/>
      <c r="F430" s="37"/>
      <c r="G430" s="234">
        <f>G431+G492+G502+G447+G511</f>
        <v>7056885043</v>
      </c>
      <c r="H430" s="109"/>
      <c r="I430" s="103"/>
      <c r="J430" s="103"/>
      <c r="K430" s="234">
        <f>K431+K492+K502+K447+K511</f>
        <v>5710557490</v>
      </c>
      <c r="L430" s="225">
        <f>(K430/G430)*100</f>
        <v>80.921787094498939</v>
      </c>
      <c r="M430" s="100">
        <f t="shared" si="25"/>
        <v>1346327553</v>
      </c>
      <c r="N430" s="101"/>
      <c r="O430" s="49"/>
      <c r="P430" s="67"/>
      <c r="Q430" s="67"/>
      <c r="R430" s="67"/>
      <c r="S430" s="67"/>
      <c r="T430" s="67"/>
      <c r="U430" s="67"/>
      <c r="V430" s="67"/>
      <c r="W430" s="67"/>
      <c r="X430" s="67"/>
      <c r="Y430" s="67"/>
    </row>
    <row r="431" spans="1:26" s="58" customFormat="1" x14ac:dyDescent="0.2">
      <c r="A431" s="53">
        <v>7</v>
      </c>
      <c r="B431" s="80" t="s">
        <v>273</v>
      </c>
      <c r="C431" s="81" t="s">
        <v>274</v>
      </c>
      <c r="D431" s="147"/>
      <c r="E431" s="82"/>
      <c r="F431" s="82"/>
      <c r="G431" s="125">
        <f>G432+G436+G482+G483+G485</f>
        <v>3009562793</v>
      </c>
      <c r="H431" s="109">
        <f t="shared" si="15"/>
        <v>2.0221669189160609</v>
      </c>
      <c r="I431" s="125">
        <f>I432+I436+I482+I483+I485</f>
        <v>0</v>
      </c>
      <c r="J431" s="125">
        <f>J432+J436+J482+J483+J485</f>
        <v>0</v>
      </c>
      <c r="K431" s="125">
        <f>K432+K436+K482+K483+K485</f>
        <v>2058152870</v>
      </c>
      <c r="L431" s="224">
        <f t="shared" ref="L431:L528" si="26">(K431/G431)*100</f>
        <v>68.38710509005152</v>
      </c>
      <c r="M431" s="100">
        <f t="shared" si="25"/>
        <v>951409923</v>
      </c>
      <c r="N431" s="101">
        <f t="shared" ref="N431:N528" si="27">(M431/G431)*100</f>
        <v>31.612894909948469</v>
      </c>
      <c r="O431" s="146"/>
      <c r="P431" s="85"/>
      <c r="Q431" s="85"/>
      <c r="R431" s="85"/>
      <c r="S431" s="85"/>
      <c r="T431" s="85"/>
      <c r="U431" s="85"/>
      <c r="V431" s="85"/>
      <c r="W431" s="85"/>
    </row>
    <row r="432" spans="1:26" s="44" customFormat="1" x14ac:dyDescent="0.2">
      <c r="A432" s="31">
        <v>43</v>
      </c>
      <c r="B432" s="64" t="s">
        <v>277</v>
      </c>
      <c r="C432" s="136" t="s">
        <v>275</v>
      </c>
      <c r="D432" s="36"/>
      <c r="E432" s="36"/>
      <c r="F432" s="37"/>
      <c r="G432" s="38">
        <f>SUM(G433:G434)</f>
        <v>100000000</v>
      </c>
      <c r="H432" s="110">
        <f t="shared" ref="H432:H528" si="28">G432/148828603853*100</f>
        <v>6.7191384862261658E-2</v>
      </c>
      <c r="I432" s="104"/>
      <c r="J432" s="104">
        <f>H432*I432</f>
        <v>0</v>
      </c>
      <c r="K432" s="104">
        <f>SUM(K433:K434)</f>
        <v>83056000</v>
      </c>
      <c r="L432" s="224">
        <f t="shared" si="26"/>
        <v>83.055999999999997</v>
      </c>
      <c r="M432" s="100">
        <f t="shared" si="25"/>
        <v>16944000</v>
      </c>
      <c r="N432" s="101">
        <f t="shared" si="27"/>
        <v>16.943999999999999</v>
      </c>
      <c r="O432" s="49"/>
      <c r="P432" s="67"/>
      <c r="Q432" s="67"/>
      <c r="R432" s="67"/>
      <c r="S432" s="67"/>
      <c r="T432" s="67"/>
      <c r="U432" s="67"/>
      <c r="V432" s="67"/>
      <c r="W432" s="67"/>
    </row>
    <row r="433" spans="1:23" s="44" customFormat="1" x14ac:dyDescent="0.2">
      <c r="A433" s="31"/>
      <c r="B433" s="64"/>
      <c r="C433" s="135">
        <v>1</v>
      </c>
      <c r="D433" s="150" t="s">
        <v>276</v>
      </c>
      <c r="E433" s="36"/>
      <c r="F433" s="36"/>
      <c r="G433" s="38">
        <v>55000000</v>
      </c>
      <c r="H433" s="110">
        <f t="shared" si="28"/>
        <v>3.6955261674243907E-2</v>
      </c>
      <c r="I433" s="104"/>
      <c r="J433" s="104">
        <f>H433*I433</f>
        <v>0</v>
      </c>
      <c r="K433" s="104">
        <v>53790000</v>
      </c>
      <c r="L433" s="224">
        <f t="shared" si="26"/>
        <v>97.8</v>
      </c>
      <c r="M433" s="100">
        <f t="shared" si="25"/>
        <v>1210000</v>
      </c>
      <c r="N433" s="101">
        <f t="shared" si="27"/>
        <v>2.1999999999999997</v>
      </c>
      <c r="O433" s="49"/>
      <c r="P433" s="67"/>
      <c r="Q433" s="67"/>
      <c r="R433" s="67"/>
      <c r="S433" s="67"/>
      <c r="T433" s="67"/>
      <c r="U433" s="67"/>
      <c r="V433" s="67"/>
      <c r="W433" s="67"/>
    </row>
    <row r="434" spans="1:23" s="44" customFormat="1" x14ac:dyDescent="0.2">
      <c r="A434" s="31"/>
      <c r="B434" s="64"/>
      <c r="C434" s="135"/>
      <c r="D434" s="36" t="s">
        <v>20</v>
      </c>
      <c r="E434" s="36"/>
      <c r="F434" s="36"/>
      <c r="G434" s="38">
        <v>45000000</v>
      </c>
      <c r="H434" s="110">
        <f t="shared" si="28"/>
        <v>3.023612318801774E-2</v>
      </c>
      <c r="I434" s="104"/>
      <c r="J434" s="104">
        <f>H434*I434</f>
        <v>0</v>
      </c>
      <c r="K434" s="104">
        <v>29266000</v>
      </c>
      <c r="L434" s="224">
        <f t="shared" si="26"/>
        <v>65.035555555555561</v>
      </c>
      <c r="M434" s="100">
        <f t="shared" si="25"/>
        <v>15734000</v>
      </c>
      <c r="N434" s="101">
        <f t="shared" si="27"/>
        <v>34.964444444444439</v>
      </c>
      <c r="O434" s="49"/>
      <c r="P434" s="67"/>
      <c r="Q434" s="67"/>
      <c r="R434" s="67"/>
      <c r="S434" s="67"/>
      <c r="T434" s="67"/>
      <c r="U434" s="67"/>
      <c r="V434" s="67"/>
      <c r="W434" s="67"/>
    </row>
    <row r="435" spans="1:23" s="44" customFormat="1" x14ac:dyDescent="0.2">
      <c r="A435" s="31"/>
      <c r="B435" s="64"/>
      <c r="C435" s="135"/>
      <c r="D435" s="36"/>
      <c r="E435" s="36"/>
      <c r="F435" s="36"/>
      <c r="G435" s="38"/>
      <c r="H435" s="110"/>
      <c r="I435" s="104"/>
      <c r="J435" s="104"/>
      <c r="K435" s="104"/>
      <c r="L435" s="224"/>
      <c r="M435" s="100">
        <f t="shared" si="25"/>
        <v>0</v>
      </c>
      <c r="N435" s="101"/>
      <c r="O435" s="49"/>
      <c r="P435" s="67"/>
      <c r="Q435" s="67"/>
      <c r="R435" s="67"/>
      <c r="S435" s="67"/>
      <c r="T435" s="67"/>
      <c r="U435" s="67"/>
      <c r="V435" s="67"/>
      <c r="W435" s="67"/>
    </row>
    <row r="436" spans="1:23" s="44" customFormat="1" x14ac:dyDescent="0.2">
      <c r="A436" s="31">
        <v>44</v>
      </c>
      <c r="B436" s="64" t="s">
        <v>279</v>
      </c>
      <c r="C436" s="135" t="s">
        <v>278</v>
      </c>
      <c r="D436" s="36"/>
      <c r="E436" s="36"/>
      <c r="F436" s="36"/>
      <c r="G436" s="38">
        <f>SUM(G437:G447)</f>
        <v>1207472250</v>
      </c>
      <c r="H436" s="38">
        <f>SUM(H437:H447)</f>
        <v>0.81131732660251021</v>
      </c>
      <c r="I436" s="38">
        <f>SUM(I437:I447)</f>
        <v>0</v>
      </c>
      <c r="J436" s="38"/>
      <c r="K436" s="38">
        <f>SUM(K437:K447)</f>
        <v>1004085370</v>
      </c>
      <c r="L436" s="224">
        <f t="shared" si="26"/>
        <v>83.155978946928172</v>
      </c>
      <c r="M436" s="100">
        <f t="shared" si="25"/>
        <v>203386880</v>
      </c>
      <c r="N436" s="101">
        <f t="shared" si="27"/>
        <v>16.84402105307182</v>
      </c>
      <c r="O436" s="49"/>
      <c r="P436" s="67"/>
      <c r="Q436" s="67"/>
      <c r="R436" s="67"/>
      <c r="S436" s="67"/>
      <c r="T436" s="67"/>
      <c r="U436" s="67"/>
      <c r="V436" s="67"/>
      <c r="W436" s="67"/>
    </row>
    <row r="437" spans="1:23" s="44" customFormat="1" ht="25.5" x14ac:dyDescent="0.2">
      <c r="A437" s="31"/>
      <c r="B437" s="64"/>
      <c r="C437" s="135">
        <v>1</v>
      </c>
      <c r="D437" s="216" t="s">
        <v>280</v>
      </c>
      <c r="E437" s="36"/>
      <c r="F437" s="36"/>
      <c r="G437" s="38">
        <v>100000000</v>
      </c>
      <c r="H437" s="110">
        <f t="shared" si="28"/>
        <v>6.7191384862261658E-2</v>
      </c>
      <c r="I437" s="104"/>
      <c r="J437" s="104"/>
      <c r="K437" s="104">
        <v>94553500</v>
      </c>
      <c r="L437" s="224">
        <f t="shared" si="26"/>
        <v>94.5535</v>
      </c>
      <c r="M437" s="100">
        <f t="shared" si="25"/>
        <v>5446500</v>
      </c>
      <c r="N437" s="101">
        <f t="shared" si="27"/>
        <v>5.4465000000000003</v>
      </c>
      <c r="O437" s="49"/>
      <c r="P437" s="67"/>
      <c r="Q437" s="67"/>
      <c r="R437" s="67"/>
      <c r="S437" s="67"/>
      <c r="T437" s="67"/>
      <c r="U437" s="67"/>
      <c r="V437" s="67"/>
      <c r="W437" s="67"/>
    </row>
    <row r="438" spans="1:23" s="44" customFormat="1" x14ac:dyDescent="0.2">
      <c r="A438" s="31"/>
      <c r="B438" s="64"/>
      <c r="C438" s="135">
        <v>2</v>
      </c>
      <c r="D438" s="150" t="s">
        <v>281</v>
      </c>
      <c r="E438" s="36"/>
      <c r="F438" s="36"/>
      <c r="G438" s="38">
        <v>100000000</v>
      </c>
      <c r="H438" s="110">
        <f t="shared" si="28"/>
        <v>6.7191384862261658E-2</v>
      </c>
      <c r="I438" s="104"/>
      <c r="J438" s="104"/>
      <c r="K438" s="104">
        <v>94740650</v>
      </c>
      <c r="L438" s="224">
        <f t="shared" si="26"/>
        <v>94.740650000000002</v>
      </c>
      <c r="M438" s="100">
        <f t="shared" si="25"/>
        <v>5259350</v>
      </c>
      <c r="N438" s="101">
        <f t="shared" si="27"/>
        <v>5.2593500000000004</v>
      </c>
      <c r="O438" s="49"/>
      <c r="P438" s="67"/>
      <c r="Q438" s="67"/>
      <c r="R438" s="67"/>
      <c r="S438" s="67"/>
      <c r="T438" s="67"/>
      <c r="U438" s="67"/>
      <c r="V438" s="67"/>
      <c r="W438" s="67"/>
    </row>
    <row r="439" spans="1:23" s="44" customFormat="1" ht="25.5" x14ac:dyDescent="0.2">
      <c r="A439" s="31"/>
      <c r="B439" s="64"/>
      <c r="C439" s="135"/>
      <c r="D439" s="150" t="s">
        <v>282</v>
      </c>
      <c r="E439" s="36"/>
      <c r="F439" s="36"/>
      <c r="G439" s="38">
        <v>35000000</v>
      </c>
      <c r="H439" s="110">
        <f t="shared" si="28"/>
        <v>2.3516984701791577E-2</v>
      </c>
      <c r="I439" s="104"/>
      <c r="J439" s="104"/>
      <c r="K439" s="104">
        <v>33225000</v>
      </c>
      <c r="L439" s="224">
        <f t="shared" si="26"/>
        <v>94.928571428571431</v>
      </c>
      <c r="M439" s="100">
        <f t="shared" si="25"/>
        <v>1775000</v>
      </c>
      <c r="N439" s="101">
        <f t="shared" si="27"/>
        <v>5.0714285714285712</v>
      </c>
      <c r="O439" s="49"/>
      <c r="P439" s="67"/>
      <c r="Q439" s="67"/>
      <c r="R439" s="67"/>
      <c r="S439" s="67"/>
      <c r="T439" s="67"/>
      <c r="U439" s="67"/>
      <c r="V439" s="67"/>
      <c r="W439" s="67"/>
    </row>
    <row r="440" spans="1:23" s="44" customFormat="1" x14ac:dyDescent="0.2">
      <c r="A440" s="31"/>
      <c r="B440" s="64"/>
      <c r="C440" s="134"/>
      <c r="D440" s="150" t="s">
        <v>40</v>
      </c>
      <c r="E440" s="65"/>
      <c r="F440" s="65"/>
      <c r="G440" s="39">
        <v>40000000</v>
      </c>
      <c r="H440" s="110">
        <f t="shared" si="28"/>
        <v>2.6876553944904659E-2</v>
      </c>
      <c r="I440" s="102"/>
      <c r="J440" s="102"/>
      <c r="K440" s="101">
        <v>23210000</v>
      </c>
      <c r="L440" s="224">
        <f t="shared" si="26"/>
        <v>58.025000000000006</v>
      </c>
      <c r="M440" s="100">
        <f t="shared" si="25"/>
        <v>16790000</v>
      </c>
      <c r="N440" s="101">
        <f t="shared" si="27"/>
        <v>41.975000000000001</v>
      </c>
      <c r="O440" s="49"/>
      <c r="P440" s="67"/>
    </row>
    <row r="441" spans="1:23" s="44" customFormat="1" x14ac:dyDescent="0.2">
      <c r="A441" s="31"/>
      <c r="B441" s="64"/>
      <c r="C441" s="134"/>
      <c r="D441" s="190"/>
      <c r="E441" s="65"/>
      <c r="F441" s="65"/>
      <c r="G441" s="39"/>
      <c r="H441" s="110">
        <f t="shared" si="28"/>
        <v>0</v>
      </c>
      <c r="I441" s="102"/>
      <c r="J441" s="102"/>
      <c r="K441" s="101"/>
      <c r="L441" s="224"/>
      <c r="M441" s="100">
        <f t="shared" si="25"/>
        <v>0</v>
      </c>
      <c r="N441" s="101"/>
      <c r="O441" s="49"/>
      <c r="P441" s="67"/>
    </row>
    <row r="442" spans="1:23" s="44" customFormat="1" x14ac:dyDescent="0.2">
      <c r="A442" s="31"/>
      <c r="B442" s="64"/>
      <c r="C442" s="134"/>
      <c r="D442" s="216" t="s">
        <v>491</v>
      </c>
      <c r="E442" s="65"/>
      <c r="F442" s="65"/>
      <c r="G442" s="39">
        <v>197600000</v>
      </c>
      <c r="H442" s="110">
        <f t="shared" si="28"/>
        <v>0.13277017648782902</v>
      </c>
      <c r="I442" s="102"/>
      <c r="J442" s="102"/>
      <c r="K442" s="101">
        <v>186314000</v>
      </c>
      <c r="L442" s="224">
        <f t="shared" si="26"/>
        <v>94.288461538461547</v>
      </c>
      <c r="M442" s="100">
        <f t="shared" si="25"/>
        <v>11286000</v>
      </c>
      <c r="N442" s="101">
        <f t="shared" si="27"/>
        <v>5.7115384615384617</v>
      </c>
      <c r="O442" s="49"/>
      <c r="P442" s="67"/>
    </row>
    <row r="443" spans="1:23" s="44" customFormat="1" x14ac:dyDescent="0.2">
      <c r="A443" s="31"/>
      <c r="B443" s="64"/>
      <c r="C443" s="134"/>
      <c r="D443" s="190" t="s">
        <v>492</v>
      </c>
      <c r="E443" s="65"/>
      <c r="F443" s="65"/>
      <c r="G443" s="39">
        <v>150000000</v>
      </c>
      <c r="H443" s="110">
        <f t="shared" si="28"/>
        <v>0.10078707729339247</v>
      </c>
      <c r="I443" s="102"/>
      <c r="J443" s="102"/>
      <c r="K443" s="101">
        <v>141360000</v>
      </c>
      <c r="L443" s="224">
        <f t="shared" si="26"/>
        <v>94.24</v>
      </c>
      <c r="M443" s="100">
        <f t="shared" si="25"/>
        <v>8640000</v>
      </c>
      <c r="N443" s="101">
        <f t="shared" si="27"/>
        <v>5.76</v>
      </c>
      <c r="O443" s="49"/>
      <c r="P443" s="67"/>
    </row>
    <row r="444" spans="1:23" s="44" customFormat="1" ht="25.5" x14ac:dyDescent="0.2">
      <c r="A444" s="31"/>
      <c r="B444" s="64"/>
      <c r="C444" s="134"/>
      <c r="D444" s="190" t="s">
        <v>493</v>
      </c>
      <c r="E444" s="65"/>
      <c r="F444" s="65"/>
      <c r="G444" s="39">
        <v>30000000</v>
      </c>
      <c r="H444" s="110">
        <f t="shared" si="28"/>
        <v>2.0157415458678496E-2</v>
      </c>
      <c r="I444" s="102"/>
      <c r="J444" s="102"/>
      <c r="K444" s="101">
        <v>24425000</v>
      </c>
      <c r="L444" s="224">
        <f t="shared" si="26"/>
        <v>81.416666666666671</v>
      </c>
      <c r="M444" s="100">
        <f t="shared" si="25"/>
        <v>5575000</v>
      </c>
      <c r="N444" s="101">
        <f t="shared" si="27"/>
        <v>18.583333333333332</v>
      </c>
      <c r="O444" s="49"/>
      <c r="P444" s="67"/>
    </row>
    <row r="445" spans="1:23" s="44" customFormat="1" x14ac:dyDescent="0.2">
      <c r="A445" s="31"/>
      <c r="B445" s="64"/>
      <c r="C445" s="134"/>
      <c r="D445" s="190" t="s">
        <v>40</v>
      </c>
      <c r="E445" s="65"/>
      <c r="F445" s="65"/>
      <c r="G445" s="39">
        <v>2400000</v>
      </c>
      <c r="H445" s="110">
        <f t="shared" si="28"/>
        <v>1.6125932366942797E-3</v>
      </c>
      <c r="I445" s="102"/>
      <c r="J445" s="102"/>
      <c r="K445" s="39">
        <v>2400000</v>
      </c>
      <c r="L445" s="224">
        <f t="shared" si="26"/>
        <v>100</v>
      </c>
      <c r="M445" s="100">
        <f t="shared" si="25"/>
        <v>0</v>
      </c>
      <c r="N445" s="101">
        <f t="shared" si="27"/>
        <v>0</v>
      </c>
      <c r="O445" s="49"/>
      <c r="P445" s="67"/>
    </row>
    <row r="446" spans="1:23" s="44" customFormat="1" x14ac:dyDescent="0.2">
      <c r="A446" s="31"/>
      <c r="B446" s="64"/>
      <c r="C446" s="134"/>
      <c r="D446" s="190"/>
      <c r="E446" s="65"/>
      <c r="F446" s="65"/>
      <c r="G446" s="39"/>
      <c r="H446" s="110"/>
      <c r="I446" s="102"/>
      <c r="J446" s="102"/>
      <c r="K446" s="101"/>
      <c r="L446" s="224"/>
      <c r="M446" s="100">
        <f t="shared" si="25"/>
        <v>0</v>
      </c>
      <c r="N446" s="101"/>
      <c r="O446" s="49"/>
      <c r="P446" s="67"/>
    </row>
    <row r="447" spans="1:23" s="58" customFormat="1" x14ac:dyDescent="0.2">
      <c r="A447" s="53"/>
      <c r="B447" s="23"/>
      <c r="C447" s="134"/>
      <c r="D447" s="193" t="s">
        <v>494</v>
      </c>
      <c r="E447" s="165"/>
      <c r="F447" s="165"/>
      <c r="G447" s="73">
        <f>SUM(G448:G480)</f>
        <v>552472250</v>
      </c>
      <c r="H447" s="110">
        <f t="shared" si="28"/>
        <v>0.37121375575469634</v>
      </c>
      <c r="I447" s="73"/>
      <c r="J447" s="73"/>
      <c r="K447" s="73">
        <f>SUM(K448:K480)</f>
        <v>403857220</v>
      </c>
      <c r="L447" s="224">
        <f t="shared" si="26"/>
        <v>73.100000950273966</v>
      </c>
      <c r="M447" s="100">
        <f t="shared" si="25"/>
        <v>148615030</v>
      </c>
      <c r="N447" s="101">
        <f t="shared" si="27"/>
        <v>26.899999049726027</v>
      </c>
      <c r="O447" s="146"/>
      <c r="P447" s="85"/>
    </row>
    <row r="448" spans="1:23" s="44" customFormat="1" x14ac:dyDescent="0.2">
      <c r="A448" s="31"/>
      <c r="B448" s="64"/>
      <c r="C448" s="134"/>
      <c r="D448" s="190" t="s">
        <v>495</v>
      </c>
      <c r="E448" s="65"/>
      <c r="F448" s="65"/>
      <c r="G448" s="39">
        <v>9896100</v>
      </c>
      <c r="H448" s="110">
        <f t="shared" si="28"/>
        <v>6.6493266373542749E-3</v>
      </c>
      <c r="I448" s="102"/>
      <c r="J448" s="102"/>
      <c r="K448" s="101">
        <v>9896100</v>
      </c>
      <c r="L448" s="224">
        <f t="shared" si="26"/>
        <v>100</v>
      </c>
      <c r="M448" s="100">
        <f t="shared" si="25"/>
        <v>0</v>
      </c>
      <c r="N448" s="101">
        <f t="shared" si="27"/>
        <v>0</v>
      </c>
      <c r="O448" s="49"/>
      <c r="P448" s="67"/>
    </row>
    <row r="449" spans="1:16" s="44" customFormat="1" ht="25.5" x14ac:dyDescent="0.2">
      <c r="A449" s="31"/>
      <c r="B449" s="64"/>
      <c r="C449" s="134"/>
      <c r="D449" s="190" t="s">
        <v>496</v>
      </c>
      <c r="E449" s="65"/>
      <c r="F449" s="65"/>
      <c r="G449" s="39">
        <v>9937000</v>
      </c>
      <c r="H449" s="110">
        <f t="shared" si="28"/>
        <v>6.6768079137629402E-3</v>
      </c>
      <c r="I449" s="102"/>
      <c r="J449" s="102"/>
      <c r="K449" s="101">
        <v>9937000</v>
      </c>
      <c r="L449" s="224">
        <f t="shared" si="26"/>
        <v>100</v>
      </c>
      <c r="M449" s="100">
        <f t="shared" si="25"/>
        <v>0</v>
      </c>
      <c r="N449" s="101">
        <f t="shared" si="27"/>
        <v>0</v>
      </c>
      <c r="O449" s="49"/>
      <c r="P449" s="67"/>
    </row>
    <row r="450" spans="1:16" s="44" customFormat="1" ht="25.5" x14ac:dyDescent="0.2">
      <c r="A450" s="31"/>
      <c r="B450" s="64"/>
      <c r="C450" s="134"/>
      <c r="D450" s="190" t="s">
        <v>497</v>
      </c>
      <c r="E450" s="65"/>
      <c r="F450" s="65"/>
      <c r="G450" s="39">
        <v>9939850</v>
      </c>
      <c r="H450" s="110">
        <f t="shared" si="28"/>
        <v>6.6787228682315142E-3</v>
      </c>
      <c r="I450" s="102"/>
      <c r="J450" s="102"/>
      <c r="K450" s="101">
        <v>9939850</v>
      </c>
      <c r="L450" s="224">
        <f t="shared" si="26"/>
        <v>100</v>
      </c>
      <c r="M450" s="100">
        <f t="shared" si="25"/>
        <v>0</v>
      </c>
      <c r="N450" s="101">
        <f t="shared" si="27"/>
        <v>0</v>
      </c>
      <c r="O450" s="49"/>
      <c r="P450" s="67"/>
    </row>
    <row r="451" spans="1:16" s="44" customFormat="1" x14ac:dyDescent="0.2">
      <c r="A451" s="31"/>
      <c r="B451" s="64"/>
      <c r="C451" s="134"/>
      <c r="D451" s="190" t="s">
        <v>498</v>
      </c>
      <c r="E451" s="65"/>
      <c r="F451" s="65"/>
      <c r="G451" s="39">
        <v>8718400</v>
      </c>
      <c r="H451" s="110">
        <f t="shared" si="28"/>
        <v>5.8580136978314198E-3</v>
      </c>
      <c r="I451" s="102"/>
      <c r="J451" s="102"/>
      <c r="K451" s="101">
        <v>8718400</v>
      </c>
      <c r="L451" s="224">
        <f t="shared" si="26"/>
        <v>100</v>
      </c>
      <c r="M451" s="100">
        <f t="shared" si="25"/>
        <v>0</v>
      </c>
      <c r="N451" s="101">
        <f t="shared" si="27"/>
        <v>0</v>
      </c>
      <c r="O451" s="49"/>
      <c r="P451" s="67"/>
    </row>
    <row r="452" spans="1:16" s="44" customFormat="1" x14ac:dyDescent="0.2">
      <c r="A452" s="31"/>
      <c r="B452" s="64"/>
      <c r="C452" s="134"/>
      <c r="D452" s="190" t="s">
        <v>499</v>
      </c>
      <c r="E452" s="65"/>
      <c r="F452" s="65"/>
      <c r="G452" s="39">
        <v>9930600</v>
      </c>
      <c r="H452" s="110">
        <f t="shared" si="28"/>
        <v>6.6725076651317555E-3</v>
      </c>
      <c r="I452" s="102"/>
      <c r="J452" s="102"/>
      <c r="K452" s="101">
        <v>9930600</v>
      </c>
      <c r="L452" s="224">
        <f t="shared" si="26"/>
        <v>100</v>
      </c>
      <c r="M452" s="100">
        <f t="shared" si="25"/>
        <v>0</v>
      </c>
      <c r="N452" s="101">
        <f t="shared" si="27"/>
        <v>0</v>
      </c>
      <c r="O452" s="49"/>
      <c r="P452" s="67"/>
    </row>
    <row r="453" spans="1:16" s="44" customFormat="1" ht="25.5" x14ac:dyDescent="0.2">
      <c r="A453" s="31"/>
      <c r="B453" s="64"/>
      <c r="C453" s="134"/>
      <c r="D453" s="190" t="s">
        <v>500</v>
      </c>
      <c r="E453" s="65"/>
      <c r="F453" s="65"/>
      <c r="G453" s="39">
        <v>39152000</v>
      </c>
      <c r="H453" s="110">
        <f t="shared" si="28"/>
        <v>2.630677100127268E-2</v>
      </c>
      <c r="I453" s="102"/>
      <c r="J453" s="102"/>
      <c r="K453" s="101">
        <v>39152000</v>
      </c>
      <c r="L453" s="224">
        <f t="shared" si="26"/>
        <v>100</v>
      </c>
      <c r="M453" s="100">
        <f t="shared" si="25"/>
        <v>0</v>
      </c>
      <c r="N453" s="101">
        <f t="shared" si="27"/>
        <v>0</v>
      </c>
      <c r="O453" s="49"/>
      <c r="P453" s="67"/>
    </row>
    <row r="454" spans="1:16" s="44" customFormat="1" x14ac:dyDescent="0.2">
      <c r="A454" s="31"/>
      <c r="B454" s="64"/>
      <c r="C454" s="134"/>
      <c r="D454" s="190" t="s">
        <v>501</v>
      </c>
      <c r="E454" s="65"/>
      <c r="F454" s="65"/>
      <c r="G454" s="39">
        <v>9944000</v>
      </c>
      <c r="H454" s="110">
        <f t="shared" si="28"/>
        <v>6.6815113107032975E-3</v>
      </c>
      <c r="I454" s="102"/>
      <c r="J454" s="102"/>
      <c r="K454" s="101">
        <v>9944000</v>
      </c>
      <c r="L454" s="224">
        <f t="shared" si="26"/>
        <v>100</v>
      </c>
      <c r="M454" s="100">
        <f t="shared" si="25"/>
        <v>0</v>
      </c>
      <c r="N454" s="101">
        <f t="shared" si="27"/>
        <v>0</v>
      </c>
      <c r="O454" s="49"/>
      <c r="P454" s="67"/>
    </row>
    <row r="455" spans="1:16" s="44" customFormat="1" ht="25.5" x14ac:dyDescent="0.2">
      <c r="A455" s="31"/>
      <c r="B455" s="64"/>
      <c r="C455" s="134"/>
      <c r="D455" s="190" t="s">
        <v>502</v>
      </c>
      <c r="E455" s="65"/>
      <c r="F455" s="65"/>
      <c r="G455" s="39">
        <v>9831550</v>
      </c>
      <c r="H455" s="110">
        <f t="shared" si="28"/>
        <v>6.6059545984256856E-3</v>
      </c>
      <c r="I455" s="102"/>
      <c r="J455" s="102"/>
      <c r="K455" s="101">
        <v>9831550</v>
      </c>
      <c r="L455" s="224">
        <f t="shared" si="26"/>
        <v>100</v>
      </c>
      <c r="M455" s="100">
        <f t="shared" si="25"/>
        <v>0</v>
      </c>
      <c r="N455" s="101">
        <f t="shared" si="27"/>
        <v>0</v>
      </c>
      <c r="O455" s="49"/>
      <c r="P455" s="67"/>
    </row>
    <row r="456" spans="1:16" s="44" customFormat="1" ht="25.5" x14ac:dyDescent="0.2">
      <c r="A456" s="31"/>
      <c r="B456" s="64"/>
      <c r="C456" s="134"/>
      <c r="D456" s="216" t="s">
        <v>503</v>
      </c>
      <c r="E456" s="65"/>
      <c r="F456" s="65"/>
      <c r="G456" s="39">
        <v>9920850</v>
      </c>
      <c r="H456" s="110">
        <f t="shared" si="28"/>
        <v>6.6659565051076855E-3</v>
      </c>
      <c r="I456" s="102"/>
      <c r="J456" s="102"/>
      <c r="K456" s="101">
        <v>9920850</v>
      </c>
      <c r="L456" s="224">
        <f t="shared" si="26"/>
        <v>100</v>
      </c>
      <c r="M456" s="100">
        <f t="shared" si="25"/>
        <v>0</v>
      </c>
      <c r="N456" s="101">
        <f t="shared" si="27"/>
        <v>0</v>
      </c>
      <c r="O456" s="49"/>
      <c r="P456" s="67"/>
    </row>
    <row r="457" spans="1:16" s="44" customFormat="1" ht="25.5" x14ac:dyDescent="0.2">
      <c r="A457" s="31"/>
      <c r="B457" s="64"/>
      <c r="C457" s="134"/>
      <c r="D457" s="216" t="s">
        <v>504</v>
      </c>
      <c r="E457" s="65"/>
      <c r="F457" s="65"/>
      <c r="G457" s="39">
        <v>9926950</v>
      </c>
      <c r="H457" s="110">
        <f t="shared" si="28"/>
        <v>6.6700551795842835E-3</v>
      </c>
      <c r="I457" s="102"/>
      <c r="J457" s="102"/>
      <c r="K457" s="101">
        <v>18443950</v>
      </c>
      <c r="L457" s="224">
        <f t="shared" si="26"/>
        <v>185.79674522386028</v>
      </c>
      <c r="M457" s="100">
        <f t="shared" si="25"/>
        <v>-8517000</v>
      </c>
      <c r="N457" s="101">
        <f t="shared" si="27"/>
        <v>-85.796745223860299</v>
      </c>
      <c r="O457" s="49"/>
      <c r="P457" s="67"/>
    </row>
    <row r="458" spans="1:16" s="44" customFormat="1" ht="25.5" x14ac:dyDescent="0.2">
      <c r="A458" s="31"/>
      <c r="B458" s="64"/>
      <c r="C458" s="134"/>
      <c r="D458" s="190" t="s">
        <v>505</v>
      </c>
      <c r="E458" s="65"/>
      <c r="F458" s="65"/>
      <c r="G458" s="39">
        <v>9938050</v>
      </c>
      <c r="H458" s="110">
        <f t="shared" si="28"/>
        <v>6.6775134233039938E-3</v>
      </c>
      <c r="I458" s="102"/>
      <c r="J458" s="102"/>
      <c r="K458" s="101">
        <v>9938050</v>
      </c>
      <c r="L458" s="224">
        <f t="shared" si="26"/>
        <v>100</v>
      </c>
      <c r="M458" s="100">
        <f t="shared" si="25"/>
        <v>0</v>
      </c>
      <c r="N458" s="101">
        <f t="shared" si="27"/>
        <v>0</v>
      </c>
      <c r="O458" s="49"/>
      <c r="P458" s="67"/>
    </row>
    <row r="459" spans="1:16" s="44" customFormat="1" ht="25.5" x14ac:dyDescent="0.2">
      <c r="A459" s="31"/>
      <c r="B459" s="64"/>
      <c r="C459" s="134"/>
      <c r="D459" s="216" t="s">
        <v>506</v>
      </c>
      <c r="E459" s="65"/>
      <c r="F459" s="65"/>
      <c r="G459" s="39">
        <v>9933300</v>
      </c>
      <c r="H459" s="110">
        <f t="shared" si="28"/>
        <v>6.674321832523037E-3</v>
      </c>
      <c r="I459" s="102"/>
      <c r="J459" s="102"/>
      <c r="K459" s="101">
        <v>9933300</v>
      </c>
      <c r="L459" s="224">
        <f t="shared" si="26"/>
        <v>100</v>
      </c>
      <c r="M459" s="100">
        <f t="shared" si="25"/>
        <v>0</v>
      </c>
      <c r="N459" s="101">
        <f t="shared" si="27"/>
        <v>0</v>
      </c>
      <c r="O459" s="49"/>
      <c r="P459" s="67"/>
    </row>
    <row r="460" spans="1:16" s="44" customFormat="1" ht="25.5" x14ac:dyDescent="0.2">
      <c r="A460" s="31"/>
      <c r="B460" s="64"/>
      <c r="C460" s="134"/>
      <c r="D460" s="190" t="s">
        <v>507</v>
      </c>
      <c r="E460" s="65"/>
      <c r="F460" s="65"/>
      <c r="G460" s="39">
        <v>9932950</v>
      </c>
      <c r="H460" s="110">
        <f t="shared" si="28"/>
        <v>6.6740866626760183E-3</v>
      </c>
      <c r="I460" s="102"/>
      <c r="J460" s="102"/>
      <c r="K460" s="101">
        <v>9932950</v>
      </c>
      <c r="L460" s="224">
        <f t="shared" si="26"/>
        <v>100</v>
      </c>
      <c r="M460" s="100">
        <f t="shared" si="25"/>
        <v>0</v>
      </c>
      <c r="N460" s="101">
        <f t="shared" si="27"/>
        <v>0</v>
      </c>
      <c r="O460" s="49"/>
      <c r="P460" s="67"/>
    </row>
    <row r="461" spans="1:16" s="44" customFormat="1" ht="25.5" x14ac:dyDescent="0.2">
      <c r="A461" s="31"/>
      <c r="B461" s="64"/>
      <c r="C461" s="134"/>
      <c r="D461" s="190" t="s">
        <v>508</v>
      </c>
      <c r="E461" s="65"/>
      <c r="F461" s="65"/>
      <c r="G461" s="39">
        <v>9924850</v>
      </c>
      <c r="H461" s="110">
        <f t="shared" si="28"/>
        <v>6.6686441605021745E-3</v>
      </c>
      <c r="I461" s="102"/>
      <c r="J461" s="102"/>
      <c r="K461" s="101">
        <v>9924850</v>
      </c>
      <c r="L461" s="224">
        <f t="shared" si="26"/>
        <v>100</v>
      </c>
      <c r="M461" s="100">
        <f t="shared" si="25"/>
        <v>0</v>
      </c>
      <c r="N461" s="101">
        <f t="shared" si="27"/>
        <v>0</v>
      </c>
      <c r="O461" s="49"/>
      <c r="P461" s="67"/>
    </row>
    <row r="462" spans="1:16" s="44" customFormat="1" ht="25.5" x14ac:dyDescent="0.2">
      <c r="A462" s="31"/>
      <c r="B462" s="64"/>
      <c r="C462" s="134"/>
      <c r="D462" s="190" t="s">
        <v>509</v>
      </c>
      <c r="E462" s="65"/>
      <c r="F462" s="65"/>
      <c r="G462" s="39">
        <v>9932750</v>
      </c>
      <c r="H462" s="110">
        <f t="shared" si="28"/>
        <v>6.6739522799062938E-3</v>
      </c>
      <c r="I462" s="102"/>
      <c r="J462" s="102"/>
      <c r="K462" s="101">
        <v>9932750</v>
      </c>
      <c r="L462" s="224">
        <f t="shared" si="26"/>
        <v>100</v>
      </c>
      <c r="M462" s="100">
        <f t="shared" si="25"/>
        <v>0</v>
      </c>
      <c r="N462" s="101">
        <f t="shared" si="27"/>
        <v>0</v>
      </c>
      <c r="O462" s="49"/>
      <c r="P462" s="67"/>
    </row>
    <row r="463" spans="1:16" s="44" customFormat="1" ht="25.5" x14ac:dyDescent="0.2">
      <c r="A463" s="31"/>
      <c r="B463" s="64"/>
      <c r="C463" s="134"/>
      <c r="D463" s="190" t="s">
        <v>510</v>
      </c>
      <c r="E463" s="65"/>
      <c r="F463" s="65"/>
      <c r="G463" s="39">
        <v>9940300</v>
      </c>
      <c r="H463" s="110">
        <f t="shared" si="28"/>
        <v>6.6790252294633944E-3</v>
      </c>
      <c r="I463" s="102"/>
      <c r="J463" s="102"/>
      <c r="K463" s="101">
        <v>9940300</v>
      </c>
      <c r="L463" s="224">
        <f t="shared" si="26"/>
        <v>100</v>
      </c>
      <c r="M463" s="100">
        <f t="shared" si="25"/>
        <v>0</v>
      </c>
      <c r="N463" s="101">
        <f t="shared" si="27"/>
        <v>0</v>
      </c>
      <c r="O463" s="49"/>
      <c r="P463" s="67"/>
    </row>
    <row r="464" spans="1:16" s="44" customFormat="1" ht="25.5" x14ac:dyDescent="0.2">
      <c r="A464" s="31"/>
      <c r="B464" s="64"/>
      <c r="C464" s="134"/>
      <c r="D464" s="190" t="s">
        <v>511</v>
      </c>
      <c r="E464" s="65"/>
      <c r="F464" s="65"/>
      <c r="G464" s="39">
        <v>9881550</v>
      </c>
      <c r="H464" s="110">
        <f t="shared" si="28"/>
        <v>6.6395502908568162E-3</v>
      </c>
      <c r="I464" s="102"/>
      <c r="J464" s="102"/>
      <c r="K464" s="101">
        <v>9881550</v>
      </c>
      <c r="L464" s="224">
        <f t="shared" si="26"/>
        <v>100</v>
      </c>
      <c r="M464" s="100">
        <f t="shared" si="25"/>
        <v>0</v>
      </c>
      <c r="N464" s="101">
        <f t="shared" si="27"/>
        <v>0</v>
      </c>
      <c r="O464" s="49"/>
      <c r="P464" s="67"/>
    </row>
    <row r="465" spans="1:16" s="44" customFormat="1" ht="25.5" x14ac:dyDescent="0.2">
      <c r="A465" s="31"/>
      <c r="B465" s="64"/>
      <c r="C465" s="134"/>
      <c r="D465" s="190" t="s">
        <v>512</v>
      </c>
      <c r="E465" s="65"/>
      <c r="F465" s="65"/>
      <c r="G465" s="39">
        <v>9963600</v>
      </c>
      <c r="H465" s="110">
        <f t="shared" si="28"/>
        <v>6.6946808221363015E-3</v>
      </c>
      <c r="I465" s="102"/>
      <c r="J465" s="102"/>
      <c r="K465" s="101">
        <v>9963600</v>
      </c>
      <c r="L465" s="224">
        <f t="shared" si="26"/>
        <v>100</v>
      </c>
      <c r="M465" s="100">
        <f t="shared" si="25"/>
        <v>0</v>
      </c>
      <c r="N465" s="101">
        <f t="shared" si="27"/>
        <v>0</v>
      </c>
      <c r="O465" s="49"/>
      <c r="P465" s="67"/>
    </row>
    <row r="466" spans="1:16" s="44" customFormat="1" ht="25.5" x14ac:dyDescent="0.2">
      <c r="A466" s="31"/>
      <c r="B466" s="64"/>
      <c r="C466" s="134"/>
      <c r="D466" s="190" t="s">
        <v>513</v>
      </c>
      <c r="E466" s="65"/>
      <c r="F466" s="65"/>
      <c r="G466" s="39">
        <v>18000000</v>
      </c>
      <c r="H466" s="110">
        <f t="shared" si="28"/>
        <v>1.2094449275207097E-2</v>
      </c>
      <c r="I466" s="102"/>
      <c r="J466" s="102"/>
      <c r="K466" s="101">
        <v>18000000</v>
      </c>
      <c r="L466" s="224">
        <f t="shared" si="26"/>
        <v>100</v>
      </c>
      <c r="M466" s="100">
        <f t="shared" si="25"/>
        <v>0</v>
      </c>
      <c r="N466" s="101">
        <f t="shared" si="27"/>
        <v>0</v>
      </c>
      <c r="O466" s="49"/>
      <c r="P466" s="67"/>
    </row>
    <row r="467" spans="1:16" s="44" customFormat="1" ht="25.5" x14ac:dyDescent="0.2">
      <c r="A467" s="31"/>
      <c r="B467" s="64"/>
      <c r="C467" s="134"/>
      <c r="D467" s="190" t="s">
        <v>514</v>
      </c>
      <c r="E467" s="65"/>
      <c r="F467" s="65"/>
      <c r="G467" s="39">
        <v>9680950</v>
      </c>
      <c r="H467" s="110">
        <f t="shared" si="28"/>
        <v>6.5047643728231193E-3</v>
      </c>
      <c r="I467" s="102"/>
      <c r="J467" s="102"/>
      <c r="K467" s="101">
        <v>9680950</v>
      </c>
      <c r="L467" s="224">
        <f t="shared" si="26"/>
        <v>100</v>
      </c>
      <c r="M467" s="100">
        <f t="shared" si="25"/>
        <v>0</v>
      </c>
      <c r="N467" s="101">
        <f t="shared" si="27"/>
        <v>0</v>
      </c>
      <c r="O467" s="49"/>
      <c r="P467" s="67"/>
    </row>
    <row r="468" spans="1:16" s="44" customFormat="1" ht="25.5" x14ac:dyDescent="0.2">
      <c r="A468" s="31"/>
      <c r="B468" s="64"/>
      <c r="C468" s="134"/>
      <c r="D468" s="190" t="s">
        <v>515</v>
      </c>
      <c r="E468" s="65"/>
      <c r="F468" s="65"/>
      <c r="G468" s="39">
        <v>9688800</v>
      </c>
      <c r="H468" s="110">
        <f t="shared" si="28"/>
        <v>6.5100388965348074E-3</v>
      </c>
      <c r="I468" s="102"/>
      <c r="J468" s="102"/>
      <c r="K468" s="101">
        <v>9688800</v>
      </c>
      <c r="L468" s="224">
        <f t="shared" si="26"/>
        <v>100</v>
      </c>
      <c r="M468" s="100">
        <f t="shared" si="25"/>
        <v>0</v>
      </c>
      <c r="N468" s="101">
        <f t="shared" si="27"/>
        <v>0</v>
      </c>
      <c r="O468" s="49"/>
      <c r="P468" s="67"/>
    </row>
    <row r="469" spans="1:16" s="44" customFormat="1" ht="25.5" x14ac:dyDescent="0.2">
      <c r="A469" s="31"/>
      <c r="B469" s="64"/>
      <c r="C469" s="134"/>
      <c r="D469" s="190" t="s">
        <v>516</v>
      </c>
      <c r="E469" s="65"/>
      <c r="F469" s="65"/>
      <c r="G469" s="39">
        <v>9943700</v>
      </c>
      <c r="H469" s="110">
        <f t="shared" si="28"/>
        <v>6.6813097365487116E-3</v>
      </c>
      <c r="I469" s="102"/>
      <c r="J469" s="102"/>
      <c r="K469" s="101">
        <v>9943700</v>
      </c>
      <c r="L469" s="224">
        <f t="shared" si="26"/>
        <v>100</v>
      </c>
      <c r="M469" s="100">
        <f t="shared" si="25"/>
        <v>0</v>
      </c>
      <c r="N469" s="101">
        <f t="shared" si="27"/>
        <v>0</v>
      </c>
      <c r="O469" s="49"/>
      <c r="P469" s="67"/>
    </row>
    <row r="470" spans="1:16" s="44" customFormat="1" ht="25.5" x14ac:dyDescent="0.2">
      <c r="A470" s="31"/>
      <c r="B470" s="64"/>
      <c r="C470" s="134"/>
      <c r="D470" s="190" t="s">
        <v>517</v>
      </c>
      <c r="E470" s="65"/>
      <c r="F470" s="65"/>
      <c r="G470" s="39">
        <v>9620550</v>
      </c>
      <c r="H470" s="110">
        <f t="shared" si="28"/>
        <v>6.4641807763663132E-3</v>
      </c>
      <c r="I470" s="102"/>
      <c r="J470" s="102"/>
      <c r="K470" s="101">
        <v>9620550</v>
      </c>
      <c r="L470" s="224">
        <f t="shared" si="26"/>
        <v>100</v>
      </c>
      <c r="M470" s="100">
        <f t="shared" si="25"/>
        <v>0</v>
      </c>
      <c r="N470" s="101">
        <f t="shared" si="27"/>
        <v>0</v>
      </c>
      <c r="O470" s="49"/>
      <c r="P470" s="67"/>
    </row>
    <row r="471" spans="1:16" s="44" customFormat="1" ht="14.25" customHeight="1" x14ac:dyDescent="0.2">
      <c r="A471" s="31"/>
      <c r="B471" s="64"/>
      <c r="C471" s="134"/>
      <c r="D471" s="190" t="s">
        <v>518</v>
      </c>
      <c r="E471" s="65"/>
      <c r="F471" s="65"/>
      <c r="G471" s="39">
        <v>31986500</v>
      </c>
      <c r="H471" s="110">
        <f t="shared" si="28"/>
        <v>2.1492172318967325E-2</v>
      </c>
      <c r="I471" s="102"/>
      <c r="J471" s="102"/>
      <c r="K471" s="101">
        <v>31986500</v>
      </c>
      <c r="L471" s="224">
        <f t="shared" si="26"/>
        <v>100</v>
      </c>
      <c r="M471" s="100">
        <f t="shared" si="25"/>
        <v>0</v>
      </c>
      <c r="N471" s="101">
        <f t="shared" si="27"/>
        <v>0</v>
      </c>
      <c r="O471" s="49"/>
      <c r="P471" s="67"/>
    </row>
    <row r="472" spans="1:16" s="44" customFormat="1" ht="14.25" customHeight="1" x14ac:dyDescent="0.2">
      <c r="A472" s="31"/>
      <c r="B472" s="64"/>
      <c r="C472" s="134"/>
      <c r="D472" s="190" t="s">
        <v>519</v>
      </c>
      <c r="E472" s="65"/>
      <c r="F472" s="65"/>
      <c r="G472" s="39">
        <v>29025000</v>
      </c>
      <c r="H472" s="110">
        <f t="shared" si="28"/>
        <v>1.9502299456271441E-2</v>
      </c>
      <c r="I472" s="102"/>
      <c r="J472" s="102"/>
      <c r="K472" s="101">
        <v>29025000</v>
      </c>
      <c r="L472" s="224">
        <f t="shared" si="26"/>
        <v>100</v>
      </c>
      <c r="M472" s="100">
        <f t="shared" si="25"/>
        <v>0</v>
      </c>
      <c r="N472" s="101">
        <f t="shared" si="27"/>
        <v>0</v>
      </c>
      <c r="O472" s="49"/>
      <c r="P472" s="67"/>
    </row>
    <row r="473" spans="1:16" s="44" customFormat="1" ht="14.25" customHeight="1" x14ac:dyDescent="0.2">
      <c r="A473" s="31"/>
      <c r="B473" s="64"/>
      <c r="C473" s="134"/>
      <c r="D473" s="190" t="s">
        <v>520</v>
      </c>
      <c r="E473" s="65"/>
      <c r="F473" s="65"/>
      <c r="G473" s="39">
        <v>9949000</v>
      </c>
      <c r="H473" s="110">
        <f t="shared" si="28"/>
        <v>6.6848708799464116E-3</v>
      </c>
      <c r="I473" s="102"/>
      <c r="J473" s="102"/>
      <c r="K473" s="101">
        <v>9949000</v>
      </c>
      <c r="L473" s="224">
        <f t="shared" si="26"/>
        <v>100</v>
      </c>
      <c r="M473" s="100">
        <f t="shared" si="25"/>
        <v>0</v>
      </c>
      <c r="N473" s="101">
        <f t="shared" si="27"/>
        <v>0</v>
      </c>
      <c r="O473" s="49"/>
      <c r="P473" s="67"/>
    </row>
    <row r="474" spans="1:16" s="44" customFormat="1" ht="14.25" customHeight="1" x14ac:dyDescent="0.2">
      <c r="A474" s="31"/>
      <c r="B474" s="64"/>
      <c r="C474" s="134"/>
      <c r="D474" s="190" t="s">
        <v>521</v>
      </c>
      <c r="E474" s="65"/>
      <c r="F474" s="65"/>
      <c r="G474" s="39">
        <v>9771350</v>
      </c>
      <c r="H474" s="110">
        <f t="shared" si="28"/>
        <v>6.5655053847386031E-3</v>
      </c>
      <c r="I474" s="102"/>
      <c r="J474" s="102"/>
      <c r="K474" s="101">
        <v>9771350</v>
      </c>
      <c r="L474" s="224">
        <f t="shared" si="26"/>
        <v>100</v>
      </c>
      <c r="M474" s="100">
        <f t="shared" si="25"/>
        <v>0</v>
      </c>
      <c r="N474" s="101">
        <f t="shared" si="27"/>
        <v>0</v>
      </c>
      <c r="O474" s="49"/>
      <c r="P474" s="67"/>
    </row>
    <row r="475" spans="1:16" s="44" customFormat="1" ht="14.25" customHeight="1" x14ac:dyDescent="0.2">
      <c r="A475" s="31"/>
      <c r="B475" s="64"/>
      <c r="C475" s="134"/>
      <c r="D475" s="190" t="s">
        <v>522</v>
      </c>
      <c r="E475" s="65"/>
      <c r="F475" s="65"/>
      <c r="G475" s="39">
        <v>9923850</v>
      </c>
      <c r="H475" s="110">
        <f t="shared" si="28"/>
        <v>6.6679722466535529E-3</v>
      </c>
      <c r="I475" s="102"/>
      <c r="J475" s="102"/>
      <c r="K475" s="101">
        <v>9923820</v>
      </c>
      <c r="L475" s="224">
        <f t="shared" si="26"/>
        <v>99.999697697970049</v>
      </c>
      <c r="M475" s="100">
        <f t="shared" si="25"/>
        <v>30</v>
      </c>
      <c r="N475" s="101">
        <f t="shared" si="27"/>
        <v>3.0230202995813114E-4</v>
      </c>
      <c r="O475" s="49"/>
      <c r="P475" s="67"/>
    </row>
    <row r="476" spans="1:16" s="44" customFormat="1" ht="14.25" customHeight="1" x14ac:dyDescent="0.2">
      <c r="A476" s="31"/>
      <c r="B476" s="64"/>
      <c r="C476" s="134"/>
      <c r="D476" s="190" t="s">
        <v>523</v>
      </c>
      <c r="E476" s="65"/>
      <c r="F476" s="65"/>
      <c r="G476" s="39">
        <v>9936050</v>
      </c>
      <c r="H476" s="110">
        <f t="shared" si="28"/>
        <v>6.676169595606748E-3</v>
      </c>
      <c r="I476" s="102"/>
      <c r="J476" s="102"/>
      <c r="K476" s="101">
        <v>9936050</v>
      </c>
      <c r="L476" s="224">
        <f t="shared" si="26"/>
        <v>100</v>
      </c>
      <c r="M476" s="100">
        <f t="shared" si="25"/>
        <v>0</v>
      </c>
      <c r="N476" s="101">
        <f t="shared" si="27"/>
        <v>0</v>
      </c>
      <c r="O476" s="49"/>
      <c r="P476" s="67"/>
    </row>
    <row r="477" spans="1:16" s="44" customFormat="1" ht="14.25" customHeight="1" x14ac:dyDescent="0.2">
      <c r="A477" s="31"/>
      <c r="B477" s="64"/>
      <c r="C477" s="134"/>
      <c r="D477" s="190" t="s">
        <v>524</v>
      </c>
      <c r="E477" s="65"/>
      <c r="F477" s="65"/>
      <c r="G477" s="39">
        <v>31169850</v>
      </c>
      <c r="H477" s="110">
        <f t="shared" si="28"/>
        <v>2.0943453874489662E-2</v>
      </c>
      <c r="I477" s="102"/>
      <c r="J477" s="102"/>
      <c r="K477" s="101">
        <v>31169850</v>
      </c>
      <c r="L477" s="224">
        <f t="shared" si="26"/>
        <v>100</v>
      </c>
      <c r="M477" s="100">
        <f t="shared" si="25"/>
        <v>0</v>
      </c>
      <c r="N477" s="101">
        <f t="shared" si="27"/>
        <v>0</v>
      </c>
      <c r="O477" s="49"/>
      <c r="P477" s="67"/>
    </row>
    <row r="478" spans="1:16" s="44" customFormat="1" ht="14.25" customHeight="1" x14ac:dyDescent="0.2">
      <c r="A478" s="31"/>
      <c r="B478" s="64"/>
      <c r="C478" s="134"/>
      <c r="D478" s="190" t="s">
        <v>525</v>
      </c>
      <c r="E478" s="65"/>
      <c r="F478" s="65"/>
      <c r="G478" s="39"/>
      <c r="H478" s="110">
        <f t="shared" si="28"/>
        <v>0</v>
      </c>
      <c r="I478" s="102"/>
      <c r="J478" s="102"/>
      <c r="K478" s="101"/>
      <c r="L478" s="224"/>
      <c r="M478" s="100"/>
      <c r="N478" s="101"/>
      <c r="O478" s="49"/>
      <c r="P478" s="67"/>
    </row>
    <row r="479" spans="1:16" s="44" customFormat="1" ht="14.25" customHeight="1" x14ac:dyDescent="0.2">
      <c r="A479" s="31"/>
      <c r="B479" s="64"/>
      <c r="C479" s="134"/>
      <c r="D479" s="216" t="s">
        <v>526</v>
      </c>
      <c r="E479" s="65"/>
      <c r="F479" s="65"/>
      <c r="G479" s="39">
        <v>128632000</v>
      </c>
      <c r="H479" s="110">
        <f t="shared" si="28"/>
        <v>8.6429622176024401E-2</v>
      </c>
      <c r="I479" s="102"/>
      <c r="J479" s="102"/>
      <c r="K479" s="101"/>
      <c r="L479" s="224">
        <f t="shared" si="26"/>
        <v>0</v>
      </c>
      <c r="M479" s="100"/>
      <c r="N479" s="101">
        <f t="shared" si="27"/>
        <v>0</v>
      </c>
      <c r="O479" s="49"/>
      <c r="P479" s="67"/>
    </row>
    <row r="480" spans="1:16" s="44" customFormat="1" ht="14.25" customHeight="1" x14ac:dyDescent="0.2">
      <c r="A480" s="31"/>
      <c r="B480" s="64"/>
      <c r="C480" s="134"/>
      <c r="D480" s="190" t="s">
        <v>527</v>
      </c>
      <c r="E480" s="65"/>
      <c r="F480" s="65"/>
      <c r="G480" s="39">
        <v>28500000</v>
      </c>
      <c r="H480" s="110">
        <f t="shared" si="28"/>
        <v>1.914954468574457E-2</v>
      </c>
      <c r="I480" s="102"/>
      <c r="J480" s="102"/>
      <c r="K480" s="101"/>
      <c r="L480" s="224">
        <f t="shared" si="26"/>
        <v>0</v>
      </c>
      <c r="M480" s="100"/>
      <c r="N480" s="101">
        <f t="shared" si="27"/>
        <v>0</v>
      </c>
      <c r="O480" s="49"/>
      <c r="P480" s="67"/>
    </row>
    <row r="481" spans="1:16" s="44" customFormat="1" ht="14.25" customHeight="1" x14ac:dyDescent="0.2">
      <c r="A481" s="31"/>
      <c r="B481" s="64"/>
      <c r="C481" s="134"/>
      <c r="D481" s="150"/>
      <c r="E481" s="65"/>
      <c r="F481" s="65"/>
      <c r="G481" s="39"/>
      <c r="H481" s="110">
        <f t="shared" si="28"/>
        <v>0</v>
      </c>
      <c r="I481" s="102"/>
      <c r="J481" s="102"/>
      <c r="K481" s="102"/>
      <c r="L481" s="224"/>
      <c r="M481" s="100">
        <f t="shared" si="25"/>
        <v>0</v>
      </c>
      <c r="N481" s="101"/>
      <c r="O481" s="49"/>
      <c r="P481" s="67"/>
    </row>
    <row r="482" spans="1:16" s="44" customFormat="1" ht="14.25" customHeight="1" x14ac:dyDescent="0.2">
      <c r="A482" s="31">
        <v>45</v>
      </c>
      <c r="B482" s="64" t="s">
        <v>283</v>
      </c>
      <c r="C482" s="35" t="s">
        <v>284</v>
      </c>
      <c r="D482" s="150"/>
      <c r="E482" s="65"/>
      <c r="F482" s="65"/>
      <c r="G482" s="39">
        <v>700000000</v>
      </c>
      <c r="H482" s="110">
        <f t="shared" si="28"/>
        <v>0.47033969403583159</v>
      </c>
      <c r="I482" s="102"/>
      <c r="J482" s="102"/>
      <c r="K482" s="101">
        <v>696278500</v>
      </c>
      <c r="L482" s="224">
        <f t="shared" si="26"/>
        <v>99.468357142857144</v>
      </c>
      <c r="M482" s="100">
        <f t="shared" si="25"/>
        <v>3721500</v>
      </c>
      <c r="N482" s="101">
        <f t="shared" si="27"/>
        <v>0.53164285714285719</v>
      </c>
      <c r="O482" s="49"/>
      <c r="P482" s="67"/>
    </row>
    <row r="483" spans="1:16" s="44" customFormat="1" ht="14.25" customHeight="1" x14ac:dyDescent="0.2">
      <c r="A483" s="31">
        <v>46</v>
      </c>
      <c r="B483" s="64" t="s">
        <v>279</v>
      </c>
      <c r="C483" s="35" t="s">
        <v>285</v>
      </c>
      <c r="D483" s="150"/>
      <c r="E483" s="65"/>
      <c r="F483" s="65"/>
      <c r="G483" s="39">
        <v>100000000</v>
      </c>
      <c r="H483" s="110">
        <f t="shared" si="28"/>
        <v>6.7191384862261658E-2</v>
      </c>
      <c r="I483" s="102"/>
      <c r="J483" s="102"/>
      <c r="K483" s="101">
        <v>88504000</v>
      </c>
      <c r="L483" s="224">
        <f t="shared" si="26"/>
        <v>88.504000000000005</v>
      </c>
      <c r="M483" s="100">
        <f t="shared" si="25"/>
        <v>11496000</v>
      </c>
      <c r="N483" s="101">
        <f t="shared" si="27"/>
        <v>11.496</v>
      </c>
      <c r="O483" s="49"/>
      <c r="P483" s="67"/>
    </row>
    <row r="484" spans="1:16" s="44" customFormat="1" ht="14.25" customHeight="1" x14ac:dyDescent="0.2">
      <c r="A484" s="31"/>
      <c r="B484" s="64"/>
      <c r="C484" s="35"/>
      <c r="D484" s="176"/>
      <c r="E484" s="65"/>
      <c r="F484" s="65"/>
      <c r="G484" s="39"/>
      <c r="H484" s="110">
        <f t="shared" si="28"/>
        <v>0</v>
      </c>
      <c r="I484" s="102"/>
      <c r="J484" s="102"/>
      <c r="K484" s="101"/>
      <c r="L484" s="224"/>
      <c r="M484" s="100"/>
      <c r="N484" s="101"/>
      <c r="O484" s="49"/>
      <c r="P484" s="67"/>
    </row>
    <row r="485" spans="1:16" s="44" customFormat="1" ht="14.25" customHeight="1" x14ac:dyDescent="0.2">
      <c r="A485" s="31"/>
      <c r="B485" s="64" t="s">
        <v>364</v>
      </c>
      <c r="C485" s="35" t="s">
        <v>365</v>
      </c>
      <c r="D485" s="176"/>
      <c r="E485" s="65"/>
      <c r="F485" s="65"/>
      <c r="G485" s="39">
        <f>SUM(G486:G490)</f>
        <v>902090543</v>
      </c>
      <c r="H485" s="110">
        <f t="shared" si="28"/>
        <v>0.60612712855319595</v>
      </c>
      <c r="I485" s="39">
        <f>SUM(I486:I490)</f>
        <v>0</v>
      </c>
      <c r="J485" s="39">
        <f>SUM(J486:J490)</f>
        <v>0</v>
      </c>
      <c r="K485" s="39">
        <f>SUM(K486:K490)</f>
        <v>186229000</v>
      </c>
      <c r="L485" s="224">
        <f t="shared" si="26"/>
        <v>20.644158332563297</v>
      </c>
      <c r="M485" s="100">
        <f t="shared" si="25"/>
        <v>715861543</v>
      </c>
      <c r="N485" s="101">
        <f t="shared" si="27"/>
        <v>79.355841667436692</v>
      </c>
      <c r="O485" s="49"/>
      <c r="P485" s="67"/>
    </row>
    <row r="486" spans="1:16" s="44" customFormat="1" ht="14.25" customHeight="1" x14ac:dyDescent="0.2">
      <c r="A486" s="31"/>
      <c r="B486" s="64"/>
      <c r="C486" s="35">
        <v>1</v>
      </c>
      <c r="D486" s="176" t="s">
        <v>366</v>
      </c>
      <c r="E486" s="65"/>
      <c r="F486" s="65"/>
      <c r="G486" s="39">
        <v>592900000</v>
      </c>
      <c r="H486" s="110">
        <f t="shared" si="28"/>
        <v>0.39837772084834933</v>
      </c>
      <c r="I486" s="102"/>
      <c r="J486" s="102"/>
      <c r="K486" s="101"/>
      <c r="L486" s="224">
        <f t="shared" si="26"/>
        <v>0</v>
      </c>
      <c r="M486" s="100">
        <f t="shared" si="25"/>
        <v>592900000</v>
      </c>
      <c r="N486" s="101">
        <f t="shared" si="27"/>
        <v>100</v>
      </c>
      <c r="O486" s="49"/>
      <c r="P486" s="67"/>
    </row>
    <row r="487" spans="1:16" s="44" customFormat="1" ht="14.25" customHeight="1" x14ac:dyDescent="0.2">
      <c r="A487" s="31"/>
      <c r="B487" s="64"/>
      <c r="C487" s="35"/>
      <c r="D487" s="176" t="s">
        <v>367</v>
      </c>
      <c r="E487" s="65"/>
      <c r="F487" s="65"/>
      <c r="G487" s="39">
        <v>50000000</v>
      </c>
      <c r="H487" s="110">
        <f t="shared" si="28"/>
        <v>3.3595692431130829E-2</v>
      </c>
      <c r="I487" s="102"/>
      <c r="J487" s="102"/>
      <c r="K487" s="101"/>
      <c r="L487" s="224">
        <f t="shared" si="26"/>
        <v>0</v>
      </c>
      <c r="M487" s="100">
        <f t="shared" si="25"/>
        <v>50000000</v>
      </c>
      <c r="N487" s="101">
        <f t="shared" si="27"/>
        <v>100</v>
      </c>
      <c r="O487" s="49"/>
      <c r="P487" s="67"/>
    </row>
    <row r="488" spans="1:16" s="44" customFormat="1" ht="14.25" customHeight="1" x14ac:dyDescent="0.2">
      <c r="A488" s="31"/>
      <c r="B488" s="64"/>
      <c r="C488" s="35">
        <v>2</v>
      </c>
      <c r="D488" s="176" t="s">
        <v>368</v>
      </c>
      <c r="E488" s="65"/>
      <c r="F488" s="65"/>
      <c r="G488" s="39">
        <v>219990543</v>
      </c>
      <c r="H488" s="110">
        <f t="shared" si="28"/>
        <v>0.1478146924077092</v>
      </c>
      <c r="I488" s="102"/>
      <c r="J488" s="102"/>
      <c r="K488" s="101">
        <v>172710000</v>
      </c>
      <c r="L488" s="224">
        <f t="shared" si="26"/>
        <v>78.507920224552564</v>
      </c>
      <c r="M488" s="100">
        <f t="shared" si="25"/>
        <v>47280543</v>
      </c>
      <c r="N488" s="101">
        <f t="shared" si="27"/>
        <v>21.492079775447436</v>
      </c>
      <c r="O488" s="49"/>
      <c r="P488" s="67"/>
    </row>
    <row r="489" spans="1:16" s="44" customFormat="1" ht="14.25" customHeight="1" x14ac:dyDescent="0.2">
      <c r="A489" s="31"/>
      <c r="B489" s="64"/>
      <c r="C489" s="35"/>
      <c r="D489" s="176" t="s">
        <v>369</v>
      </c>
      <c r="E489" s="65"/>
      <c r="F489" s="65"/>
      <c r="G489" s="39">
        <v>25000000</v>
      </c>
      <c r="H489" s="110">
        <f t="shared" si="28"/>
        <v>1.6797846215565414E-2</v>
      </c>
      <c r="I489" s="102"/>
      <c r="J489" s="102"/>
      <c r="K489" s="101">
        <v>13519000</v>
      </c>
      <c r="L489" s="224">
        <f t="shared" si="26"/>
        <v>54.076000000000001</v>
      </c>
      <c r="M489" s="100">
        <f t="shared" si="25"/>
        <v>11481000</v>
      </c>
      <c r="N489" s="101">
        <f t="shared" si="27"/>
        <v>45.923999999999999</v>
      </c>
      <c r="O489" s="49"/>
      <c r="P489" s="67"/>
    </row>
    <row r="490" spans="1:16" s="44" customFormat="1" ht="14.25" customHeight="1" x14ac:dyDescent="0.2">
      <c r="A490" s="31"/>
      <c r="B490" s="64"/>
      <c r="C490" s="35"/>
      <c r="D490" s="176" t="s">
        <v>20</v>
      </c>
      <c r="E490" s="65"/>
      <c r="F490" s="65"/>
      <c r="G490" s="39">
        <v>14200000</v>
      </c>
      <c r="H490" s="110">
        <f t="shared" si="28"/>
        <v>9.5411766504411542E-3</v>
      </c>
      <c r="I490" s="102"/>
      <c r="J490" s="102"/>
      <c r="K490" s="101"/>
      <c r="L490" s="224">
        <f t="shared" si="26"/>
        <v>0</v>
      </c>
      <c r="M490" s="100">
        <f t="shared" si="25"/>
        <v>14200000</v>
      </c>
      <c r="N490" s="101">
        <f t="shared" si="27"/>
        <v>100</v>
      </c>
      <c r="O490" s="49"/>
      <c r="P490" s="67"/>
    </row>
    <row r="491" spans="1:16" s="44" customFormat="1" ht="14.25" customHeight="1" x14ac:dyDescent="0.2">
      <c r="A491" s="31"/>
      <c r="B491" s="64"/>
      <c r="C491" s="134"/>
      <c r="D491" s="150"/>
      <c r="E491" s="65"/>
      <c r="F491" s="65"/>
      <c r="G491" s="66"/>
      <c r="H491" s="110">
        <f t="shared" si="28"/>
        <v>0</v>
      </c>
      <c r="I491" s="102"/>
      <c r="J491" s="102"/>
      <c r="K491" s="102"/>
      <c r="L491" s="224"/>
      <c r="M491" s="100">
        <f t="shared" si="25"/>
        <v>0</v>
      </c>
      <c r="N491" s="101"/>
      <c r="O491" s="49"/>
      <c r="P491" s="67"/>
    </row>
    <row r="492" spans="1:16" s="58" customFormat="1" ht="33" customHeight="1" x14ac:dyDescent="0.2">
      <c r="A492" s="53">
        <v>8</v>
      </c>
      <c r="B492" s="95" t="s">
        <v>286</v>
      </c>
      <c r="C492" s="243" t="s">
        <v>287</v>
      </c>
      <c r="D492" s="244"/>
      <c r="E492" s="165"/>
      <c r="F492" s="165"/>
      <c r="G492" s="73">
        <f>G493+G497+G498+G499+G500</f>
        <v>1525000000</v>
      </c>
      <c r="H492" s="166">
        <f t="shared" si="28"/>
        <v>1.02466861914949</v>
      </c>
      <c r="I492" s="73">
        <f>SUM(I493)</f>
        <v>0</v>
      </c>
      <c r="J492" s="73">
        <f>SUM(J493)</f>
        <v>0</v>
      </c>
      <c r="K492" s="73">
        <f>K493+K497+K498+K499+K500</f>
        <v>1456852100</v>
      </c>
      <c r="L492" s="224">
        <f t="shared" si="26"/>
        <v>95.531285245901643</v>
      </c>
      <c r="M492" s="100">
        <f t="shared" si="25"/>
        <v>68147900</v>
      </c>
      <c r="N492" s="101">
        <f t="shared" si="27"/>
        <v>4.4687147540983609</v>
      </c>
      <c r="O492" s="146"/>
      <c r="P492" s="85"/>
    </row>
    <row r="493" spans="1:16" s="44" customFormat="1" ht="14.25" customHeight="1" x14ac:dyDescent="0.2">
      <c r="A493" s="31">
        <v>47</v>
      </c>
      <c r="B493" s="96" t="s">
        <v>290</v>
      </c>
      <c r="C493" s="137" t="s">
        <v>288</v>
      </c>
      <c r="D493" s="65"/>
      <c r="E493" s="65"/>
      <c r="F493" s="65"/>
      <c r="G493" s="39">
        <f>SUM(G494:G495)</f>
        <v>100000000</v>
      </c>
      <c r="H493" s="110">
        <f t="shared" si="28"/>
        <v>6.7191384862261658E-2</v>
      </c>
      <c r="I493" s="101"/>
      <c r="J493" s="101">
        <f>H493*I493</f>
        <v>0</v>
      </c>
      <c r="K493" s="101">
        <f>SUM(K494:K495)</f>
        <v>84131000</v>
      </c>
      <c r="L493" s="224">
        <f t="shared" si="26"/>
        <v>84.131</v>
      </c>
      <c r="M493" s="100">
        <f t="shared" si="25"/>
        <v>15869000</v>
      </c>
      <c r="N493" s="101">
        <f t="shared" si="27"/>
        <v>15.869</v>
      </c>
      <c r="O493" s="49"/>
      <c r="P493" s="67"/>
    </row>
    <row r="494" spans="1:16" s="44" customFormat="1" x14ac:dyDescent="0.2">
      <c r="A494" s="31"/>
      <c r="B494" s="64"/>
      <c r="C494" s="77">
        <v>1</v>
      </c>
      <c r="D494" s="76" t="s">
        <v>289</v>
      </c>
      <c r="E494" s="65"/>
      <c r="F494" s="65"/>
      <c r="G494" s="39">
        <v>50000000</v>
      </c>
      <c r="H494" s="110">
        <f t="shared" si="28"/>
        <v>3.3595692431130829E-2</v>
      </c>
      <c r="I494" s="101"/>
      <c r="J494" s="101">
        <f>H494*I494</f>
        <v>0</v>
      </c>
      <c r="K494" s="101">
        <v>49285000</v>
      </c>
      <c r="L494" s="224">
        <f t="shared" si="26"/>
        <v>98.570000000000007</v>
      </c>
      <c r="M494" s="100">
        <f t="shared" si="25"/>
        <v>715000</v>
      </c>
      <c r="N494" s="101">
        <f t="shared" si="27"/>
        <v>1.43</v>
      </c>
      <c r="O494" s="49"/>
      <c r="P494" s="67"/>
    </row>
    <row r="495" spans="1:16" s="44" customFormat="1" ht="14.25" customHeight="1" x14ac:dyDescent="0.2">
      <c r="A495" s="31"/>
      <c r="B495" s="64"/>
      <c r="C495" s="77"/>
      <c r="D495" s="76" t="s">
        <v>46</v>
      </c>
      <c r="E495" s="65"/>
      <c r="F495" s="65"/>
      <c r="G495" s="39">
        <v>50000000</v>
      </c>
      <c r="H495" s="107">
        <f t="shared" si="28"/>
        <v>3.3595692431130829E-2</v>
      </c>
      <c r="I495" s="101"/>
      <c r="J495" s="101"/>
      <c r="K495" s="101">
        <v>34846000</v>
      </c>
      <c r="L495" s="224">
        <f t="shared" si="26"/>
        <v>69.691999999999993</v>
      </c>
      <c r="M495" s="100">
        <f t="shared" si="25"/>
        <v>15154000</v>
      </c>
      <c r="N495" s="101">
        <f t="shared" si="27"/>
        <v>30.308</v>
      </c>
      <c r="O495" s="49"/>
      <c r="P495" s="67"/>
    </row>
    <row r="496" spans="1:16" s="44" customFormat="1" ht="14.25" customHeight="1" x14ac:dyDescent="0.2">
      <c r="A496" s="31"/>
      <c r="B496" s="64"/>
      <c r="C496" s="77"/>
      <c r="D496" s="76"/>
      <c r="E496" s="65"/>
      <c r="F496" s="65"/>
      <c r="G496" s="39"/>
      <c r="H496" s="107">
        <f t="shared" si="28"/>
        <v>0</v>
      </c>
      <c r="I496" s="101"/>
      <c r="J496" s="101"/>
      <c r="K496" s="101"/>
      <c r="L496" s="224"/>
      <c r="M496" s="100">
        <f t="shared" si="25"/>
        <v>0</v>
      </c>
      <c r="N496" s="101"/>
      <c r="O496" s="49"/>
      <c r="P496" s="67"/>
    </row>
    <row r="497" spans="1:26" s="58" customFormat="1" ht="15.75" customHeight="1" x14ac:dyDescent="0.2">
      <c r="A497" s="31">
        <v>48</v>
      </c>
      <c r="B497" s="64" t="s">
        <v>291</v>
      </c>
      <c r="C497" s="84" t="s">
        <v>292</v>
      </c>
      <c r="D497" s="156"/>
      <c r="E497" s="84"/>
      <c r="F497" s="84"/>
      <c r="G497" s="39">
        <v>925000000</v>
      </c>
      <c r="H497" s="107">
        <f t="shared" si="28"/>
        <v>0.62152030997592023</v>
      </c>
      <c r="I497" s="101"/>
      <c r="J497" s="101"/>
      <c r="K497" s="101">
        <v>918139100</v>
      </c>
      <c r="L497" s="224">
        <f t="shared" si="26"/>
        <v>99.25828108108108</v>
      </c>
      <c r="M497" s="100">
        <f t="shared" si="25"/>
        <v>6860900</v>
      </c>
      <c r="N497" s="101">
        <f t="shared" si="27"/>
        <v>0.74171891891891883</v>
      </c>
      <c r="O497" s="49"/>
    </row>
    <row r="498" spans="1:26" s="160" customFormat="1" ht="15.75" customHeight="1" x14ac:dyDescent="0.2">
      <c r="A498" s="31">
        <v>49</v>
      </c>
      <c r="B498" s="64" t="s">
        <v>293</v>
      </c>
      <c r="C498" s="84" t="s">
        <v>12</v>
      </c>
      <c r="D498" s="156"/>
      <c r="E498" s="84"/>
      <c r="F498" s="84"/>
      <c r="G498" s="39">
        <v>200000000</v>
      </c>
      <c r="H498" s="107">
        <f t="shared" si="28"/>
        <v>0.13438276972452332</v>
      </c>
      <c r="I498" s="101"/>
      <c r="J498" s="101"/>
      <c r="K498" s="101">
        <v>190549000</v>
      </c>
      <c r="L498" s="224">
        <f t="shared" si="26"/>
        <v>95.274499999999989</v>
      </c>
      <c r="M498" s="100">
        <f t="shared" si="25"/>
        <v>9451000</v>
      </c>
      <c r="N498" s="101">
        <f t="shared" si="27"/>
        <v>4.7255000000000003</v>
      </c>
      <c r="O498" s="49"/>
    </row>
    <row r="499" spans="1:26" s="160" customFormat="1" ht="15.75" customHeight="1" x14ac:dyDescent="0.2">
      <c r="A499" s="31">
        <v>50</v>
      </c>
      <c r="B499" s="64" t="s">
        <v>295</v>
      </c>
      <c r="C499" s="84" t="s">
        <v>294</v>
      </c>
      <c r="D499" s="156"/>
      <c r="E499" s="84"/>
      <c r="F499" s="84"/>
      <c r="G499" s="39">
        <v>250000000</v>
      </c>
      <c r="H499" s="107">
        <f t="shared" si="28"/>
        <v>0.16797846215565412</v>
      </c>
      <c r="I499" s="101"/>
      <c r="J499" s="101"/>
      <c r="K499" s="101">
        <v>215881000</v>
      </c>
      <c r="L499" s="224">
        <f t="shared" si="26"/>
        <v>86.352399999999989</v>
      </c>
      <c r="M499" s="100">
        <f t="shared" si="25"/>
        <v>34119000</v>
      </c>
      <c r="N499" s="101">
        <f t="shared" si="27"/>
        <v>13.647599999999999</v>
      </c>
      <c r="O499" s="49"/>
    </row>
    <row r="500" spans="1:26" s="160" customFormat="1" ht="15.75" customHeight="1" x14ac:dyDescent="0.2">
      <c r="A500" s="31">
        <v>51</v>
      </c>
      <c r="B500" s="64" t="s">
        <v>297</v>
      </c>
      <c r="C500" s="84" t="s">
        <v>296</v>
      </c>
      <c r="D500" s="156"/>
      <c r="E500" s="84"/>
      <c r="F500" s="84"/>
      <c r="G500" s="39">
        <v>50000000</v>
      </c>
      <c r="H500" s="107">
        <f t="shared" si="28"/>
        <v>3.3595692431130829E-2</v>
      </c>
      <c r="I500" s="101"/>
      <c r="J500" s="101"/>
      <c r="K500" s="101">
        <v>48152000</v>
      </c>
      <c r="L500" s="224">
        <f t="shared" si="26"/>
        <v>96.304000000000002</v>
      </c>
      <c r="M500" s="100">
        <f t="shared" si="25"/>
        <v>1848000</v>
      </c>
      <c r="N500" s="101">
        <f t="shared" si="27"/>
        <v>3.6960000000000002</v>
      </c>
      <c r="O500" s="49"/>
    </row>
    <row r="501" spans="1:26" s="58" customFormat="1" ht="15.75" customHeight="1" x14ac:dyDescent="0.2">
      <c r="A501" s="31"/>
      <c r="B501" s="79"/>
      <c r="C501" s="15"/>
      <c r="D501" s="156"/>
      <c r="E501" s="84"/>
      <c r="F501" s="84"/>
      <c r="G501" s="39"/>
      <c r="H501" s="107"/>
      <c r="I501" s="101"/>
      <c r="J501" s="101"/>
      <c r="K501" s="101"/>
      <c r="L501" s="224"/>
      <c r="M501" s="100">
        <f t="shared" si="25"/>
        <v>0</v>
      </c>
      <c r="N501" s="101"/>
      <c r="O501" s="49"/>
    </row>
    <row r="502" spans="1:26" s="44" customFormat="1" ht="12.75" customHeight="1" x14ac:dyDescent="0.2">
      <c r="A502" s="53">
        <v>9</v>
      </c>
      <c r="B502" s="171" t="s">
        <v>299</v>
      </c>
      <c r="C502" s="81" t="s">
        <v>298</v>
      </c>
      <c r="D502" s="82"/>
      <c r="E502" s="82"/>
      <c r="F502" s="83"/>
      <c r="G502" s="122">
        <f>G503+G504+G509</f>
        <v>1959925000</v>
      </c>
      <c r="H502" s="107">
        <f t="shared" si="28"/>
        <v>1.3169007497616816</v>
      </c>
      <c r="I502" s="122">
        <f>I503+I504+I509</f>
        <v>0</v>
      </c>
      <c r="J502" s="122">
        <f>J503+J504+J509</f>
        <v>0</v>
      </c>
      <c r="K502" s="122">
        <f>K503+K504+K509</f>
        <v>1791695300</v>
      </c>
      <c r="L502" s="224">
        <f t="shared" si="26"/>
        <v>91.416523591463957</v>
      </c>
      <c r="M502" s="100">
        <f t="shared" si="25"/>
        <v>168229700</v>
      </c>
      <c r="N502" s="101">
        <f t="shared" si="27"/>
        <v>8.5834764085360415</v>
      </c>
      <c r="O502" s="49"/>
      <c r="P502" s="85"/>
      <c r="Q502" s="85"/>
      <c r="R502" s="85"/>
      <c r="S502" s="85"/>
      <c r="T502" s="85"/>
      <c r="U502" s="85"/>
      <c r="V502" s="85"/>
      <c r="W502" s="85"/>
      <c r="X502" s="85"/>
      <c r="Y502" s="85"/>
      <c r="Z502" s="85"/>
    </row>
    <row r="503" spans="1:26" s="44" customFormat="1" x14ac:dyDescent="0.2">
      <c r="A503" s="31">
        <v>52</v>
      </c>
      <c r="B503" s="64" t="s">
        <v>300</v>
      </c>
      <c r="C503" s="78" t="s">
        <v>13</v>
      </c>
      <c r="D503" s="33"/>
      <c r="E503" s="33"/>
      <c r="F503" s="34"/>
      <c r="G503" s="39">
        <v>1300000000</v>
      </c>
      <c r="H503" s="107">
        <f t="shared" si="28"/>
        <v>0.87348800320940134</v>
      </c>
      <c r="I503" s="101"/>
      <c r="J503" s="101">
        <f>H503*I503</f>
        <v>0</v>
      </c>
      <c r="K503" s="101">
        <v>1294231100</v>
      </c>
      <c r="L503" s="224">
        <f t="shared" si="26"/>
        <v>99.556238461538456</v>
      </c>
      <c r="M503" s="100">
        <f t="shared" si="25"/>
        <v>5768900</v>
      </c>
      <c r="N503" s="101">
        <f t="shared" si="27"/>
        <v>0.44376153846153843</v>
      </c>
      <c r="O503" s="49"/>
    </row>
    <row r="504" spans="1:26" s="44" customFormat="1" x14ac:dyDescent="0.2">
      <c r="A504" s="31">
        <v>53</v>
      </c>
      <c r="B504" s="64" t="s">
        <v>301</v>
      </c>
      <c r="C504" s="78" t="s">
        <v>302</v>
      </c>
      <c r="D504" s="33"/>
      <c r="E504" s="33"/>
      <c r="F504" s="34"/>
      <c r="G504" s="39">
        <f>SUM(G505:G507)</f>
        <v>400000000</v>
      </c>
      <c r="H504" s="107">
        <f t="shared" si="28"/>
        <v>0.26876553944904663</v>
      </c>
      <c r="I504" s="101"/>
      <c r="J504" s="101">
        <f>H504*I504</f>
        <v>0</v>
      </c>
      <c r="K504" s="101">
        <f>SUM(K505:K507)</f>
        <v>246046300</v>
      </c>
      <c r="L504" s="224">
        <f t="shared" si="26"/>
        <v>61.511574999999993</v>
      </c>
      <c r="M504" s="100">
        <f t="shared" si="25"/>
        <v>153953700</v>
      </c>
      <c r="N504" s="101">
        <f t="shared" si="27"/>
        <v>38.488424999999999</v>
      </c>
      <c r="O504" s="49"/>
    </row>
    <row r="505" spans="1:26" s="58" customFormat="1" ht="12.75" customHeight="1" x14ac:dyDescent="0.2">
      <c r="A505" s="31"/>
      <c r="B505" s="86"/>
      <c r="C505" s="35"/>
      <c r="D505" s="156" t="s">
        <v>303</v>
      </c>
      <c r="E505" s="87"/>
      <c r="F505" s="88"/>
      <c r="G505" s="39">
        <v>328080000</v>
      </c>
      <c r="H505" s="107">
        <f t="shared" si="28"/>
        <v>0.22044149545610803</v>
      </c>
      <c r="I505" s="105"/>
      <c r="J505" s="105"/>
      <c r="K505" s="101">
        <v>187961300</v>
      </c>
      <c r="L505" s="224">
        <f t="shared" si="26"/>
        <v>57.291300902218964</v>
      </c>
      <c r="M505" s="100">
        <f t="shared" si="25"/>
        <v>140118700</v>
      </c>
      <c r="N505" s="101">
        <f t="shared" si="27"/>
        <v>42.708699097781029</v>
      </c>
      <c r="O505" s="49"/>
    </row>
    <row r="506" spans="1:26" s="58" customFormat="1" ht="12.75" customHeight="1" x14ac:dyDescent="0.2">
      <c r="A506" s="31"/>
      <c r="B506" s="86"/>
      <c r="C506" s="35"/>
      <c r="D506" s="156" t="s">
        <v>304</v>
      </c>
      <c r="E506" s="87"/>
      <c r="F506" s="88"/>
      <c r="G506" s="39">
        <v>25000000</v>
      </c>
      <c r="H506" s="107">
        <f t="shared" si="28"/>
        <v>1.6797846215565414E-2</v>
      </c>
      <c r="I506" s="105"/>
      <c r="J506" s="105"/>
      <c r="K506" s="101">
        <v>24189000</v>
      </c>
      <c r="L506" s="224">
        <f t="shared" si="26"/>
        <v>96.756</v>
      </c>
      <c r="M506" s="100">
        <f t="shared" si="25"/>
        <v>811000</v>
      </c>
      <c r="N506" s="101">
        <f t="shared" si="27"/>
        <v>3.2439999999999998</v>
      </c>
      <c r="O506" s="49"/>
    </row>
    <row r="507" spans="1:26" s="58" customFormat="1" ht="12.75" customHeight="1" x14ac:dyDescent="0.2">
      <c r="A507" s="31"/>
      <c r="B507" s="86"/>
      <c r="C507" s="35"/>
      <c r="D507" s="156" t="s">
        <v>305</v>
      </c>
      <c r="E507" s="87"/>
      <c r="F507" s="88"/>
      <c r="G507" s="39">
        <v>46920000</v>
      </c>
      <c r="H507" s="107">
        <f t="shared" si="28"/>
        <v>3.1526197777373165E-2</v>
      </c>
      <c r="I507" s="105"/>
      <c r="J507" s="105"/>
      <c r="K507" s="209">
        <v>33896000</v>
      </c>
      <c r="L507" s="224">
        <f t="shared" si="26"/>
        <v>72.242114236999143</v>
      </c>
      <c r="M507" s="100">
        <f t="shared" si="25"/>
        <v>13024000</v>
      </c>
      <c r="N507" s="101">
        <f t="shared" si="27"/>
        <v>27.75788576300085</v>
      </c>
      <c r="O507" s="49"/>
    </row>
    <row r="508" spans="1:26" s="58" customFormat="1" ht="12.75" customHeight="1" x14ac:dyDescent="0.2">
      <c r="A508" s="31"/>
      <c r="B508" s="86"/>
      <c r="C508" s="35"/>
      <c r="D508" s="156"/>
      <c r="E508" s="87"/>
      <c r="F508" s="88"/>
      <c r="G508" s="73"/>
      <c r="H508" s="107"/>
      <c r="I508" s="105"/>
      <c r="J508" s="105"/>
      <c r="K508" s="105"/>
      <c r="L508" s="224"/>
      <c r="M508" s="100">
        <f t="shared" si="25"/>
        <v>0</v>
      </c>
      <c r="N508" s="101"/>
      <c r="O508" s="49"/>
    </row>
    <row r="509" spans="1:26" s="58" customFormat="1" ht="12.75" customHeight="1" x14ac:dyDescent="0.2">
      <c r="A509" s="31">
        <v>54</v>
      </c>
      <c r="B509" s="64" t="s">
        <v>307</v>
      </c>
      <c r="C509" s="35" t="s">
        <v>306</v>
      </c>
      <c r="D509" s="156"/>
      <c r="E509" s="87"/>
      <c r="F509" s="88"/>
      <c r="G509" s="39">
        <f>250000000+G511</f>
        <v>259925000</v>
      </c>
      <c r="H509" s="107">
        <f t="shared" si="28"/>
        <v>0.17464720710323359</v>
      </c>
      <c r="I509" s="105"/>
      <c r="J509" s="105"/>
      <c r="K509" s="101">
        <v>251417900</v>
      </c>
      <c r="L509" s="224">
        <f t="shared" si="26"/>
        <v>96.727094354140618</v>
      </c>
      <c r="M509" s="100">
        <f t="shared" si="25"/>
        <v>8507100</v>
      </c>
      <c r="N509" s="101">
        <f t="shared" si="27"/>
        <v>3.2729056458593822</v>
      </c>
      <c r="O509" s="49"/>
    </row>
    <row r="510" spans="1:26" s="58" customFormat="1" ht="12.75" customHeight="1" x14ac:dyDescent="0.2">
      <c r="A510" s="31"/>
      <c r="B510" s="64"/>
      <c r="C510" s="35"/>
      <c r="D510" s="191"/>
      <c r="E510" s="87"/>
      <c r="F510" s="88"/>
      <c r="G510" s="39"/>
      <c r="H510" s="107"/>
      <c r="I510" s="105"/>
      <c r="J510" s="105"/>
      <c r="K510" s="101"/>
      <c r="L510" s="224"/>
      <c r="M510" s="100"/>
      <c r="N510" s="101"/>
      <c r="O510" s="49"/>
    </row>
    <row r="511" spans="1:26" s="58" customFormat="1" ht="12.75" customHeight="1" x14ac:dyDescent="0.2">
      <c r="A511" s="53"/>
      <c r="B511" s="23"/>
      <c r="C511" s="59"/>
      <c r="D511" s="42" t="s">
        <v>386</v>
      </c>
      <c r="E511" s="199"/>
      <c r="F511" s="200"/>
      <c r="G511" s="73">
        <f>SUM(G512)</f>
        <v>9925000</v>
      </c>
      <c r="H511" s="163"/>
      <c r="I511" s="105"/>
      <c r="J511" s="105"/>
      <c r="K511" s="105"/>
      <c r="L511" s="227"/>
      <c r="M511" s="167"/>
      <c r="N511" s="105"/>
      <c r="O511" s="146"/>
    </row>
    <row r="512" spans="1:26" s="58" customFormat="1" ht="12.75" customHeight="1" x14ac:dyDescent="0.2">
      <c r="A512" s="31"/>
      <c r="B512" s="64"/>
      <c r="C512" s="35"/>
      <c r="D512" s="191" t="s">
        <v>528</v>
      </c>
      <c r="E512" s="87"/>
      <c r="F512" s="88"/>
      <c r="G512" s="39">
        <v>9925000</v>
      </c>
      <c r="H512" s="107"/>
      <c r="I512" s="105"/>
      <c r="J512" s="105"/>
      <c r="K512" s="101"/>
      <c r="L512" s="224"/>
      <c r="M512" s="100"/>
      <c r="N512" s="101"/>
      <c r="O512" s="49"/>
    </row>
    <row r="513" spans="1:25" s="58" customFormat="1" ht="27" customHeight="1" x14ac:dyDescent="0.2">
      <c r="A513" s="31"/>
      <c r="B513" s="86"/>
      <c r="C513" s="35"/>
      <c r="D513" s="156"/>
      <c r="E513" s="87"/>
      <c r="F513" s="88"/>
      <c r="G513" s="233">
        <f>G514+G524</f>
        <v>1806950000</v>
      </c>
      <c r="H513" s="107"/>
      <c r="I513" s="105"/>
      <c r="J513" s="105"/>
      <c r="K513" s="233">
        <f>K514+K524</f>
        <v>1643510900</v>
      </c>
      <c r="L513" s="224">
        <f t="shared" si="26"/>
        <v>90.954973850964322</v>
      </c>
      <c r="M513" s="100">
        <f t="shared" si="25"/>
        <v>163439100</v>
      </c>
      <c r="N513" s="101"/>
      <c r="O513" s="49"/>
    </row>
    <row r="514" spans="1:25" s="58" customFormat="1" x14ac:dyDescent="0.2">
      <c r="A514" s="53">
        <v>10</v>
      </c>
      <c r="B514" s="23" t="s">
        <v>325</v>
      </c>
      <c r="C514" s="24" t="s">
        <v>308</v>
      </c>
      <c r="D514" s="147"/>
      <c r="E514" s="147"/>
      <c r="F514" s="148"/>
      <c r="G514" s="122">
        <f>SUM(G515:G522)</f>
        <v>1221950000</v>
      </c>
      <c r="H514" s="163">
        <f t="shared" si="28"/>
        <v>0.82104512732440615</v>
      </c>
      <c r="I514" s="122">
        <f>SUM(I515:I522)</f>
        <v>0</v>
      </c>
      <c r="J514" s="122">
        <f>SUM(J515:J522)</f>
        <v>0</v>
      </c>
      <c r="K514" s="122">
        <f>SUM(K515:K522)</f>
        <v>1125062900</v>
      </c>
      <c r="L514" s="224">
        <f t="shared" si="26"/>
        <v>92.071107655796055</v>
      </c>
      <c r="M514" s="100">
        <f t="shared" si="25"/>
        <v>96887100</v>
      </c>
      <c r="N514" s="101">
        <f t="shared" si="27"/>
        <v>7.9288923442039358</v>
      </c>
      <c r="O514" s="146"/>
      <c r="P514" s="85"/>
      <c r="Q514" s="85"/>
      <c r="R514" s="85"/>
      <c r="S514" s="85"/>
      <c r="T514" s="85"/>
      <c r="U514" s="85"/>
      <c r="V514" s="85"/>
      <c r="W514" s="85"/>
      <c r="X514" s="85"/>
      <c r="Y514" s="85"/>
    </row>
    <row r="515" spans="1:25" s="44" customFormat="1" x14ac:dyDescent="0.2">
      <c r="A515" s="143" t="s">
        <v>49</v>
      </c>
      <c r="B515" s="64" t="s">
        <v>326</v>
      </c>
      <c r="C515" s="78" t="s">
        <v>313</v>
      </c>
      <c r="D515" s="120"/>
      <c r="E515" s="120"/>
      <c r="F515" s="121"/>
      <c r="G515" s="32">
        <v>238000000</v>
      </c>
      <c r="H515" s="107">
        <f t="shared" si="28"/>
        <v>0.15991549597218271</v>
      </c>
      <c r="I515" s="103"/>
      <c r="J515" s="103"/>
      <c r="K515" s="103">
        <v>172580000</v>
      </c>
      <c r="L515" s="224">
        <f t="shared" si="26"/>
        <v>72.512605042016816</v>
      </c>
      <c r="M515" s="100">
        <f t="shared" si="25"/>
        <v>65420000</v>
      </c>
      <c r="N515" s="101">
        <f t="shared" si="27"/>
        <v>27.487394957983192</v>
      </c>
      <c r="O515" s="49"/>
      <c r="P515" s="67"/>
      <c r="Q515" s="67"/>
      <c r="R515" s="67"/>
      <c r="S515" s="67"/>
      <c r="T515" s="67"/>
      <c r="U515" s="67"/>
      <c r="V515" s="67"/>
      <c r="W515" s="67"/>
      <c r="X515" s="67"/>
      <c r="Y515" s="67"/>
    </row>
    <row r="516" spans="1:25" s="44" customFormat="1" x14ac:dyDescent="0.2">
      <c r="A516" s="143" t="s">
        <v>50</v>
      </c>
      <c r="B516" s="64" t="s">
        <v>327</v>
      </c>
      <c r="C516" s="78" t="s">
        <v>315</v>
      </c>
      <c r="D516" s="33"/>
      <c r="E516" s="120"/>
      <c r="F516" s="121"/>
      <c r="G516" s="32">
        <v>155000000</v>
      </c>
      <c r="H516" s="107">
        <f t="shared" si="28"/>
        <v>0.10414664653650556</v>
      </c>
      <c r="I516" s="103"/>
      <c r="J516" s="103"/>
      <c r="K516" s="103">
        <v>152451000</v>
      </c>
      <c r="L516" s="224">
        <f t="shared" si="26"/>
        <v>98.355483870967745</v>
      </c>
      <c r="M516" s="100">
        <f t="shared" si="25"/>
        <v>2549000</v>
      </c>
      <c r="N516" s="101">
        <f t="shared" si="27"/>
        <v>1.6445161290322581</v>
      </c>
      <c r="O516" s="49"/>
      <c r="P516" s="67"/>
      <c r="Q516" s="67"/>
      <c r="R516" s="67"/>
      <c r="S516" s="67"/>
      <c r="T516" s="67"/>
      <c r="U516" s="67"/>
      <c r="V516" s="67"/>
      <c r="W516" s="67"/>
      <c r="X516" s="67"/>
      <c r="Y516" s="67"/>
    </row>
    <row r="517" spans="1:25" s="44" customFormat="1" x14ac:dyDescent="0.2">
      <c r="A517" s="143" t="s">
        <v>51</v>
      </c>
      <c r="B517" s="64" t="s">
        <v>329</v>
      </c>
      <c r="C517" s="78" t="s">
        <v>314</v>
      </c>
      <c r="D517" s="33"/>
      <c r="E517" s="120"/>
      <c r="F517" s="121"/>
      <c r="G517" s="32">
        <v>75000000</v>
      </c>
      <c r="H517" s="107">
        <f t="shared" si="28"/>
        <v>5.0393538646696233E-2</v>
      </c>
      <c r="I517" s="103"/>
      <c r="J517" s="103"/>
      <c r="K517" s="103">
        <v>59701900</v>
      </c>
      <c r="L517" s="224">
        <f t="shared" si="26"/>
        <v>79.602533333333341</v>
      </c>
      <c r="M517" s="100">
        <f t="shared" si="25"/>
        <v>15298100</v>
      </c>
      <c r="N517" s="101">
        <f t="shared" si="27"/>
        <v>20.397466666666666</v>
      </c>
      <c r="O517" s="49"/>
      <c r="P517" s="67"/>
      <c r="Q517" s="67"/>
      <c r="R517" s="67"/>
      <c r="S517" s="67"/>
      <c r="T517" s="67"/>
      <c r="U517" s="67"/>
      <c r="V517" s="67"/>
      <c r="W517" s="67"/>
      <c r="X517" s="67"/>
      <c r="Y517" s="67"/>
    </row>
    <row r="518" spans="1:25" s="44" customFormat="1" x14ac:dyDescent="0.2">
      <c r="A518" s="143" t="s">
        <v>52</v>
      </c>
      <c r="B518" s="64" t="s">
        <v>328</v>
      </c>
      <c r="C518" s="78" t="s">
        <v>316</v>
      </c>
      <c r="D518" s="33"/>
      <c r="E518" s="120"/>
      <c r="F518" s="121"/>
      <c r="G518" s="32">
        <v>89000000</v>
      </c>
      <c r="H518" s="107">
        <f t="shared" si="28"/>
        <v>5.9800332527412868E-2</v>
      </c>
      <c r="I518" s="103"/>
      <c r="J518" s="103"/>
      <c r="K518" s="103">
        <v>84422500</v>
      </c>
      <c r="L518" s="224">
        <f t="shared" si="26"/>
        <v>94.856741573033716</v>
      </c>
      <c r="M518" s="100">
        <f t="shared" si="25"/>
        <v>4577500</v>
      </c>
      <c r="N518" s="101">
        <f t="shared" si="27"/>
        <v>5.143258426966292</v>
      </c>
      <c r="O518" s="49"/>
      <c r="P518" s="67"/>
      <c r="Q518" s="67"/>
      <c r="R518" s="67"/>
      <c r="S518" s="67"/>
      <c r="T518" s="67"/>
      <c r="U518" s="67"/>
      <c r="V518" s="67"/>
      <c r="W518" s="67"/>
      <c r="X518" s="67"/>
      <c r="Y518" s="67"/>
    </row>
    <row r="519" spans="1:25" s="44" customFormat="1" x14ac:dyDescent="0.2">
      <c r="A519" s="143" t="s">
        <v>309</v>
      </c>
      <c r="B519" s="64" t="s">
        <v>330</v>
      </c>
      <c r="C519" s="78" t="s">
        <v>317</v>
      </c>
      <c r="D519" s="33"/>
      <c r="E519" s="120"/>
      <c r="F519" s="121"/>
      <c r="G519" s="32">
        <v>148000000</v>
      </c>
      <c r="H519" s="107">
        <f t="shared" si="28"/>
        <v>9.944324959614724E-2</v>
      </c>
      <c r="I519" s="103"/>
      <c r="J519" s="103"/>
      <c r="K519" s="103">
        <v>145718000</v>
      </c>
      <c r="L519" s="224">
        <f t="shared" si="26"/>
        <v>98.458108108108107</v>
      </c>
      <c r="M519" s="100">
        <f t="shared" si="25"/>
        <v>2282000</v>
      </c>
      <c r="N519" s="101">
        <f t="shared" si="27"/>
        <v>1.5418918918918918</v>
      </c>
      <c r="O519" s="49"/>
      <c r="P519" s="67"/>
      <c r="Q519" s="67"/>
      <c r="R519" s="67"/>
      <c r="S519" s="67"/>
      <c r="T519" s="67"/>
      <c r="U519" s="67"/>
      <c r="V519" s="67"/>
      <c r="W519" s="67"/>
      <c r="X519" s="67"/>
      <c r="Y519" s="67"/>
    </row>
    <row r="520" spans="1:25" s="44" customFormat="1" x14ac:dyDescent="0.2">
      <c r="A520" s="143" t="s">
        <v>310</v>
      </c>
      <c r="B520" s="64" t="s">
        <v>331</v>
      </c>
      <c r="C520" s="78" t="s">
        <v>318</v>
      </c>
      <c r="D520" s="33"/>
      <c r="E520" s="120"/>
      <c r="F520" s="121"/>
      <c r="G520" s="32">
        <v>200000000</v>
      </c>
      <c r="H520" s="107">
        <f t="shared" si="28"/>
        <v>0.13438276972452332</v>
      </c>
      <c r="I520" s="103"/>
      <c r="J520" s="103"/>
      <c r="K520" s="103">
        <v>195136000</v>
      </c>
      <c r="L520" s="224">
        <f t="shared" si="26"/>
        <v>97.567999999999998</v>
      </c>
      <c r="M520" s="100">
        <f t="shared" si="25"/>
        <v>4864000</v>
      </c>
      <c r="N520" s="101">
        <f t="shared" si="27"/>
        <v>2.4319999999999999</v>
      </c>
      <c r="O520" s="49"/>
      <c r="P520" s="67"/>
      <c r="Q520" s="67"/>
      <c r="R520" s="67"/>
      <c r="S520" s="67"/>
      <c r="T520" s="67"/>
      <c r="U520" s="67"/>
      <c r="V520" s="67"/>
      <c r="W520" s="67"/>
      <c r="X520" s="67"/>
      <c r="Y520" s="67"/>
    </row>
    <row r="521" spans="1:25" s="44" customFormat="1" x14ac:dyDescent="0.2">
      <c r="A521" s="143" t="s">
        <v>311</v>
      </c>
      <c r="B521" s="64" t="s">
        <v>332</v>
      </c>
      <c r="C521" s="78" t="s">
        <v>42</v>
      </c>
      <c r="D521" s="33"/>
      <c r="E521" s="128"/>
      <c r="F521" s="129"/>
      <c r="G521" s="32">
        <v>166950000</v>
      </c>
      <c r="H521" s="107">
        <f t="shared" si="28"/>
        <v>0.11217601702754583</v>
      </c>
      <c r="I521" s="103"/>
      <c r="J521" s="103"/>
      <c r="K521" s="103">
        <v>166262000</v>
      </c>
      <c r="L521" s="224">
        <f t="shared" si="26"/>
        <v>99.587900569032641</v>
      </c>
      <c r="M521" s="100">
        <f t="shared" si="25"/>
        <v>688000</v>
      </c>
      <c r="N521" s="101">
        <f t="shared" si="27"/>
        <v>0.41209943096735552</v>
      </c>
      <c r="O521" s="49"/>
      <c r="P521" s="67"/>
      <c r="Q521" s="67"/>
      <c r="R521" s="67"/>
      <c r="S521" s="67"/>
      <c r="T521" s="67"/>
      <c r="U521" s="67"/>
      <c r="V521" s="67"/>
      <c r="W521" s="67"/>
      <c r="X521" s="67"/>
      <c r="Y521" s="67"/>
    </row>
    <row r="522" spans="1:25" s="44" customFormat="1" x14ac:dyDescent="0.2">
      <c r="A522" s="143" t="s">
        <v>312</v>
      </c>
      <c r="B522" s="64" t="s">
        <v>333</v>
      </c>
      <c r="C522" s="78" t="s">
        <v>319</v>
      </c>
      <c r="D522" s="120"/>
      <c r="E522" s="120"/>
      <c r="F522" s="121"/>
      <c r="G522" s="32">
        <v>150000000</v>
      </c>
      <c r="H522" s="109">
        <f t="shared" si="28"/>
        <v>0.10078707729339247</v>
      </c>
      <c r="I522" s="103"/>
      <c r="J522" s="103"/>
      <c r="K522" s="103">
        <v>148791500</v>
      </c>
      <c r="L522" s="224">
        <f t="shared" si="26"/>
        <v>99.194333333333333</v>
      </c>
      <c r="M522" s="100">
        <f t="shared" si="25"/>
        <v>1208500</v>
      </c>
      <c r="N522" s="101">
        <f t="shared" si="27"/>
        <v>0.80566666666666664</v>
      </c>
      <c r="O522" s="49"/>
      <c r="P522" s="67"/>
      <c r="Q522" s="67"/>
      <c r="R522" s="67"/>
      <c r="S522" s="67"/>
      <c r="T522" s="67"/>
      <c r="U522" s="67"/>
      <c r="V522" s="67"/>
      <c r="W522" s="67"/>
      <c r="X522" s="67"/>
      <c r="Y522" s="67"/>
    </row>
    <row r="523" spans="1:25" s="44" customFormat="1" ht="12.75" customHeight="1" x14ac:dyDescent="0.2">
      <c r="A523" s="31"/>
      <c r="B523" s="89"/>
      <c r="C523" s="15"/>
      <c r="D523" s="90"/>
      <c r="E523" s="65"/>
      <c r="F523" s="65"/>
      <c r="G523" s="66"/>
      <c r="H523" s="109">
        <f t="shared" si="28"/>
        <v>0</v>
      </c>
      <c r="I523" s="102"/>
      <c r="J523" s="102"/>
      <c r="K523" s="102"/>
      <c r="L523" s="224"/>
      <c r="M523" s="100">
        <f t="shared" si="25"/>
        <v>0</v>
      </c>
      <c r="N523" s="101"/>
      <c r="O523" s="49"/>
      <c r="P523" s="67"/>
    </row>
    <row r="524" spans="1:25" s="58" customFormat="1" ht="24.95" customHeight="1" x14ac:dyDescent="0.2">
      <c r="A524" s="53">
        <v>11</v>
      </c>
      <c r="B524" s="23" t="s">
        <v>321</v>
      </c>
      <c r="C524" s="243" t="s">
        <v>320</v>
      </c>
      <c r="D524" s="244"/>
      <c r="E524" s="244"/>
      <c r="F524" s="245"/>
      <c r="G524" s="122">
        <f>SUM(G525:G527)</f>
        <v>585000000</v>
      </c>
      <c r="H524" s="164">
        <f t="shared" si="28"/>
        <v>0.3930696014442307</v>
      </c>
      <c r="I524" s="122">
        <f>SUM(I525:I527)</f>
        <v>0</v>
      </c>
      <c r="J524" s="122">
        <f>SUM(J525:J527)</f>
        <v>0</v>
      </c>
      <c r="K524" s="122">
        <f>SUM(K525:K527)</f>
        <v>518448000</v>
      </c>
      <c r="L524" s="224">
        <f t="shared" si="26"/>
        <v>88.623589743589747</v>
      </c>
      <c r="M524" s="167">
        <f t="shared" si="25"/>
        <v>66552000</v>
      </c>
      <c r="N524" s="101">
        <f t="shared" si="27"/>
        <v>11.376410256410256</v>
      </c>
      <c r="O524" s="146"/>
      <c r="P524" s="85"/>
      <c r="Q524" s="85"/>
      <c r="R524" s="85"/>
      <c r="S524" s="85"/>
      <c r="T524" s="85"/>
      <c r="U524" s="85"/>
      <c r="V524" s="85"/>
      <c r="W524" s="85"/>
      <c r="X524" s="85"/>
      <c r="Y524" s="85"/>
    </row>
    <row r="525" spans="1:25" s="44" customFormat="1" x14ac:dyDescent="0.2">
      <c r="A525" s="31">
        <v>46</v>
      </c>
      <c r="B525" s="64" t="s">
        <v>322</v>
      </c>
      <c r="C525" s="136" t="s">
        <v>341</v>
      </c>
      <c r="D525" s="36"/>
      <c r="E525" s="36"/>
      <c r="F525" s="37"/>
      <c r="G525" s="32">
        <v>335000000</v>
      </c>
      <c r="H525" s="109">
        <f t="shared" si="28"/>
        <v>0.22509113928857652</v>
      </c>
      <c r="I525" s="103"/>
      <c r="J525" s="103">
        <f>H525*I525</f>
        <v>0</v>
      </c>
      <c r="K525" s="103">
        <v>327172000</v>
      </c>
      <c r="L525" s="224">
        <f t="shared" si="26"/>
        <v>97.663283582089548</v>
      </c>
      <c r="M525" s="100">
        <f t="shared" si="25"/>
        <v>7828000</v>
      </c>
      <c r="N525" s="101">
        <f t="shared" si="27"/>
        <v>2.3367164179104476</v>
      </c>
      <c r="O525" s="49"/>
      <c r="P525" s="67"/>
      <c r="Q525" s="67"/>
      <c r="R525" s="67"/>
      <c r="S525" s="67"/>
      <c r="T525" s="67"/>
      <c r="U525" s="67"/>
      <c r="V525" s="67"/>
      <c r="W525" s="67"/>
      <c r="X525" s="67"/>
      <c r="Y525" s="67"/>
    </row>
    <row r="526" spans="1:25" s="44" customFormat="1" x14ac:dyDescent="0.2">
      <c r="A526" s="31">
        <v>47</v>
      </c>
      <c r="B526" s="64" t="s">
        <v>323</v>
      </c>
      <c r="C526" s="135" t="s">
        <v>339</v>
      </c>
      <c r="D526" s="36"/>
      <c r="E526" s="36"/>
      <c r="F526" s="37"/>
      <c r="G526" s="32">
        <v>150000000</v>
      </c>
      <c r="H526" s="109">
        <f t="shared" si="28"/>
        <v>0.10078707729339247</v>
      </c>
      <c r="I526" s="103"/>
      <c r="J526" s="103">
        <f>H526*I526</f>
        <v>0</v>
      </c>
      <c r="K526" s="103">
        <v>96896000</v>
      </c>
      <c r="L526" s="224">
        <f t="shared" si="26"/>
        <v>64.597333333333324</v>
      </c>
      <c r="M526" s="100">
        <f t="shared" si="25"/>
        <v>53104000</v>
      </c>
      <c r="N526" s="101">
        <f t="shared" si="27"/>
        <v>35.402666666666669</v>
      </c>
      <c r="O526" s="49"/>
      <c r="P526" s="67"/>
      <c r="Q526" s="67"/>
      <c r="R526" s="67"/>
      <c r="S526" s="67"/>
      <c r="T526" s="67"/>
      <c r="U526" s="67"/>
      <c r="V526" s="67"/>
      <c r="W526" s="67"/>
      <c r="X526" s="67"/>
      <c r="Y526" s="67"/>
    </row>
    <row r="527" spans="1:25" s="44" customFormat="1" ht="15.75" customHeight="1" x14ac:dyDescent="0.2">
      <c r="A527" s="203"/>
      <c r="B527" s="204" t="s">
        <v>324</v>
      </c>
      <c r="C527" s="205" t="s">
        <v>340</v>
      </c>
      <c r="D527" s="206"/>
      <c r="E527" s="207"/>
      <c r="F527" s="208"/>
      <c r="G527" s="183">
        <v>100000000</v>
      </c>
      <c r="H527" s="181">
        <f t="shared" si="28"/>
        <v>6.7191384862261658E-2</v>
      </c>
      <c r="I527" s="184"/>
      <c r="J527" s="184"/>
      <c r="K527" s="177">
        <v>94380000</v>
      </c>
      <c r="L527" s="228">
        <f t="shared" si="26"/>
        <v>94.38</v>
      </c>
      <c r="M527" s="178">
        <f t="shared" si="25"/>
        <v>5620000</v>
      </c>
      <c r="N527" s="177">
        <f t="shared" si="27"/>
        <v>5.62</v>
      </c>
      <c r="O527" s="179"/>
    </row>
    <row r="528" spans="1:25" s="202" customFormat="1" ht="15.75" x14ac:dyDescent="0.2">
      <c r="A528" s="235" t="s">
        <v>2</v>
      </c>
      <c r="B528" s="236"/>
      <c r="C528" s="236"/>
      <c r="D528" s="236"/>
      <c r="E528" s="236"/>
      <c r="F528" s="237"/>
      <c r="G528" s="169">
        <f>G12+G14</f>
        <v>119026360567.05</v>
      </c>
      <c r="H528" s="182">
        <f t="shared" si="28"/>
        <v>79.975460016149796</v>
      </c>
      <c r="I528" s="169">
        <f>I12+I14</f>
        <v>0</v>
      </c>
      <c r="J528" s="169">
        <f>J12+J14</f>
        <v>0</v>
      </c>
      <c r="K528" s="169">
        <f>K12+K14</f>
        <v>111703598564</v>
      </c>
      <c r="L528" s="229">
        <f t="shared" si="26"/>
        <v>93.847781308137243</v>
      </c>
      <c r="M528" s="169">
        <f>M14+M12</f>
        <v>7322762003.0500031</v>
      </c>
      <c r="N528" s="180">
        <f t="shared" si="27"/>
        <v>6.1522186918627497</v>
      </c>
      <c r="O528" s="201"/>
    </row>
    <row r="529" spans="1:16" s="2" customFormat="1" x14ac:dyDescent="0.2">
      <c r="A529" s="4"/>
      <c r="B529" s="17"/>
      <c r="C529" s="138"/>
      <c r="D529" s="18"/>
      <c r="E529" s="18"/>
      <c r="F529" s="18"/>
      <c r="G529" s="19"/>
      <c r="H529" s="19"/>
      <c r="I529" s="19"/>
      <c r="J529" s="19"/>
      <c r="K529" s="19"/>
      <c r="L529" s="230"/>
      <c r="M529" s="19"/>
      <c r="N529" s="19"/>
      <c r="O529" s="3"/>
    </row>
    <row r="530" spans="1:16" s="2" customFormat="1" x14ac:dyDescent="0.2">
      <c r="A530" s="4"/>
      <c r="B530" s="20"/>
      <c r="C530" s="139"/>
      <c r="D530" s="21"/>
      <c r="E530" s="18"/>
      <c r="F530" s="18"/>
      <c r="G530" s="27"/>
      <c r="H530" s="27"/>
      <c r="I530" s="27"/>
      <c r="J530" s="27"/>
      <c r="K530" s="27"/>
      <c r="L530" s="231"/>
      <c r="M530" s="27"/>
      <c r="N530" s="115" t="s">
        <v>567</v>
      </c>
      <c r="P530" s="30"/>
    </row>
    <row r="531" spans="1:16" s="2" customFormat="1" x14ac:dyDescent="0.2">
      <c r="A531" s="4"/>
      <c r="B531" s="20"/>
      <c r="C531" s="139"/>
      <c r="D531" s="21"/>
      <c r="E531" s="18"/>
      <c r="F531" s="18"/>
      <c r="G531" s="27"/>
      <c r="H531" s="27"/>
      <c r="I531" s="27"/>
      <c r="J531" s="27"/>
      <c r="K531" s="27"/>
      <c r="L531" s="231"/>
      <c r="M531" s="27"/>
      <c r="N531" s="116" t="s">
        <v>38</v>
      </c>
    </row>
    <row r="532" spans="1:16" s="2" customFormat="1" x14ac:dyDescent="0.2">
      <c r="A532" s="5"/>
      <c r="B532" s="12"/>
      <c r="C532" s="140"/>
      <c r="D532" s="13"/>
      <c r="E532" s="13"/>
      <c r="F532" s="13"/>
      <c r="G532" s="27"/>
      <c r="H532" s="27"/>
      <c r="I532" s="27"/>
      <c r="J532" s="27"/>
      <c r="K532" s="27"/>
      <c r="L532" s="231"/>
      <c r="M532" s="27"/>
      <c r="N532" s="116" t="s">
        <v>43</v>
      </c>
    </row>
    <row r="533" spans="1:16" s="2" customFormat="1" x14ac:dyDescent="0.2">
      <c r="A533" s="5"/>
      <c r="B533" s="12"/>
      <c r="C533" s="140"/>
      <c r="D533" s="13"/>
      <c r="E533" s="13"/>
      <c r="F533" s="13"/>
      <c r="G533" s="27"/>
      <c r="H533" s="27"/>
      <c r="I533" s="27"/>
      <c r="J533" s="27"/>
      <c r="K533" s="27"/>
      <c r="L533" s="231"/>
      <c r="M533" s="27"/>
      <c r="N533" s="116"/>
    </row>
    <row r="534" spans="1:16" s="2" customFormat="1" x14ac:dyDescent="0.2">
      <c r="A534" s="5"/>
      <c r="B534" s="12"/>
      <c r="C534" s="140"/>
      <c r="D534" s="13"/>
      <c r="E534" s="13"/>
      <c r="F534" s="13"/>
      <c r="G534" s="27"/>
      <c r="H534" s="27"/>
      <c r="I534" s="27"/>
      <c r="J534" s="27"/>
      <c r="K534" s="27"/>
      <c r="L534" s="231"/>
      <c r="M534" s="27"/>
      <c r="N534" s="116"/>
    </row>
    <row r="535" spans="1:16" s="2" customFormat="1" x14ac:dyDescent="0.2">
      <c r="A535" s="5"/>
      <c r="B535" s="12"/>
      <c r="C535" s="140"/>
      <c r="D535" s="13"/>
      <c r="E535" s="13"/>
      <c r="F535" s="13"/>
      <c r="G535" s="21"/>
      <c r="H535" s="27"/>
      <c r="I535" s="21"/>
      <c r="J535" s="21" t="s">
        <v>568</v>
      </c>
      <c r="K535" s="21"/>
      <c r="L535" s="231"/>
      <c r="M535" s="21"/>
      <c r="N535" s="116"/>
    </row>
    <row r="536" spans="1:16" s="2" customFormat="1" x14ac:dyDescent="0.2">
      <c r="A536" s="5"/>
      <c r="B536" s="12"/>
      <c r="C536" s="140"/>
      <c r="D536" s="13"/>
      <c r="E536" s="13"/>
      <c r="F536" s="13"/>
      <c r="G536" s="21"/>
      <c r="H536" s="21"/>
      <c r="I536" s="21"/>
      <c r="J536" s="21"/>
      <c r="K536" s="21"/>
      <c r="L536" s="231"/>
      <c r="M536" s="21"/>
      <c r="N536" s="117"/>
    </row>
    <row r="537" spans="1:16" s="2" customFormat="1" x14ac:dyDescent="0.2">
      <c r="A537" s="5"/>
      <c r="B537" s="12"/>
      <c r="C537" s="140"/>
      <c r="D537" s="13"/>
      <c r="E537" s="13"/>
      <c r="F537" s="13"/>
      <c r="G537" s="21"/>
      <c r="H537" s="21"/>
      <c r="I537" s="21"/>
      <c r="J537" s="21"/>
      <c r="K537" s="21"/>
      <c r="L537" s="231"/>
      <c r="M537" s="21"/>
      <c r="N537" s="118" t="s">
        <v>44</v>
      </c>
    </row>
    <row r="538" spans="1:16" s="2" customFormat="1" x14ac:dyDescent="0.2">
      <c r="A538" s="5"/>
      <c r="B538" s="12"/>
      <c r="C538" s="140"/>
      <c r="D538" s="13"/>
      <c r="E538" s="13"/>
      <c r="F538" s="13"/>
      <c r="G538" s="21"/>
      <c r="H538" s="21"/>
      <c r="I538" s="21"/>
      <c r="J538" s="21"/>
      <c r="K538" s="21"/>
      <c r="L538" s="231"/>
      <c r="M538" s="21"/>
      <c r="N538" s="117" t="s">
        <v>45</v>
      </c>
    </row>
    <row r="539" spans="1:16" s="2" customFormat="1" x14ac:dyDescent="0.2">
      <c r="A539" s="5"/>
      <c r="B539" s="12"/>
      <c r="C539" s="140"/>
      <c r="D539" s="13"/>
      <c r="E539" s="13"/>
      <c r="F539" s="13"/>
      <c r="G539" s="21"/>
      <c r="H539" s="21"/>
      <c r="I539" s="21"/>
      <c r="J539" s="21"/>
      <c r="K539" s="21"/>
      <c r="L539" s="231"/>
      <c r="M539" s="21"/>
      <c r="N539" s="21"/>
    </row>
    <row r="540" spans="1:16" s="2" customFormat="1" x14ac:dyDescent="0.2">
      <c r="A540" s="5"/>
      <c r="B540" s="29"/>
      <c r="C540" s="141"/>
      <c r="D540" s="13"/>
      <c r="E540" s="13"/>
      <c r="F540" s="13"/>
      <c r="G540" s="22"/>
      <c r="H540" s="22"/>
      <c r="I540" s="22"/>
      <c r="J540" s="22"/>
      <c r="K540" s="22"/>
      <c r="L540" s="221"/>
      <c r="M540" s="22"/>
      <c r="N540" s="22"/>
      <c r="O540" s="1"/>
    </row>
    <row r="542" spans="1:16" x14ac:dyDescent="0.2">
      <c r="D542" s="92"/>
      <c r="E542" s="92"/>
      <c r="F542" s="92"/>
      <c r="G542" s="93"/>
      <c r="H542" s="93"/>
      <c r="I542" s="93"/>
      <c r="J542" s="93"/>
      <c r="K542" s="93"/>
      <c r="L542" s="232"/>
      <c r="M542" s="93"/>
      <c r="N542" s="93"/>
    </row>
  </sheetData>
  <mergeCells count="44">
    <mergeCell ref="C492:D492"/>
    <mergeCell ref="C54:E54"/>
    <mergeCell ref="C56:D56"/>
    <mergeCell ref="C282:D282"/>
    <mergeCell ref="C283:D283"/>
    <mergeCell ref="C284:D284"/>
    <mergeCell ref="D270:F270"/>
    <mergeCell ref="D71:F71"/>
    <mergeCell ref="C20:D20"/>
    <mergeCell ref="C22:D22"/>
    <mergeCell ref="C285:D285"/>
    <mergeCell ref="C287:D287"/>
    <mergeCell ref="C427:D427"/>
    <mergeCell ref="C57:D57"/>
    <mergeCell ref="C58:D58"/>
    <mergeCell ref="D184:F184"/>
    <mergeCell ref="B3:O3"/>
    <mergeCell ref="B1:O1"/>
    <mergeCell ref="B2:O2"/>
    <mergeCell ref="G6:G8"/>
    <mergeCell ref="O6:O8"/>
    <mergeCell ref="H6:H8"/>
    <mergeCell ref="I6:K6"/>
    <mergeCell ref="L6:L8"/>
    <mergeCell ref="M6:M8"/>
    <mergeCell ref="N6:N8"/>
    <mergeCell ref="I7:J7"/>
    <mergeCell ref="K7:K8"/>
    <mergeCell ref="A528:F528"/>
    <mergeCell ref="A6:A8"/>
    <mergeCell ref="B6:B8"/>
    <mergeCell ref="C6:F8"/>
    <mergeCell ref="C322:F322"/>
    <mergeCell ref="C9:F9"/>
    <mergeCell ref="C524:F524"/>
    <mergeCell ref="C85:D85"/>
    <mergeCell ref="C44:F44"/>
    <mergeCell ref="C53:D53"/>
    <mergeCell ref="C55:D55"/>
    <mergeCell ref="C25:D25"/>
    <mergeCell ref="C29:D29"/>
    <mergeCell ref="C33:D33"/>
    <mergeCell ref="C32:D32"/>
    <mergeCell ref="C39:D39"/>
  </mergeCells>
  <printOptions horizontalCentered="1"/>
  <pageMargins left="0" right="0" top="0.25" bottom="0.25" header="0.31496062992126" footer="0.31496062992126"/>
  <pageSetup paperSize="5" scale="65" orientation="landscape" r:id="rId1"/>
  <rowBreaks count="2" manualBreakCount="2">
    <brk id="326" max="14" man="1"/>
    <brk id="48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</vt:lpstr>
      <vt:lpstr>'2019'!Print_Area</vt:lpstr>
      <vt:lpstr>'2019'!Print_Titles</vt:lpstr>
    </vt:vector>
  </TitlesOfParts>
  <Company>&lt;arabianhorse&gt;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 &amp; EVALUASI</dc:creator>
  <cp:lastModifiedBy>User</cp:lastModifiedBy>
  <cp:lastPrinted>2020-01-13T04:39:10Z</cp:lastPrinted>
  <dcterms:created xsi:type="dcterms:W3CDTF">2008-04-27T19:10:31Z</dcterms:created>
  <dcterms:modified xsi:type="dcterms:W3CDTF">2020-02-19T04:42:10Z</dcterms:modified>
</cp:coreProperties>
</file>