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none" defaultThemeVersion="124226"/>
  <bookViews>
    <workbookView xWindow="0" yWindow="0" windowWidth="20490" windowHeight="7755" activeTab="2"/>
  </bookViews>
  <sheets>
    <sheet name="Renja Revisi" sheetId="3" r:id="rId1"/>
    <sheet name="Renja Awal" sheetId="5" r:id="rId2"/>
    <sheet name="Renja KUA PPAS" sheetId="4" r:id="rId3"/>
    <sheet name="Sheet2" sheetId="2" r:id="rId4"/>
  </sheets>
  <calcPr calcId="124519"/>
</workbook>
</file>

<file path=xl/calcChain.xml><?xml version="1.0" encoding="utf-8"?>
<calcChain xmlns="http://schemas.openxmlformats.org/spreadsheetml/2006/main">
  <c r="O76" i="5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75"/>
  <c r="O62"/>
  <c r="O63"/>
  <c r="O64"/>
  <c r="O65"/>
  <c r="O66"/>
  <c r="O67"/>
  <c r="O68"/>
  <c r="O69"/>
  <c r="O70"/>
  <c r="O71"/>
  <c r="O72"/>
  <c r="O73"/>
  <c r="O61"/>
  <c r="L7"/>
  <c r="M59"/>
  <c r="N59"/>
  <c r="M7"/>
  <c r="N7"/>
  <c r="O91" i="4"/>
  <c r="O92"/>
  <c r="O93"/>
  <c r="O94"/>
  <c r="O89" s="1"/>
  <c r="O88" s="1"/>
  <c r="O95"/>
  <c r="O96"/>
  <c r="O97"/>
  <c r="O98"/>
  <c r="O99"/>
  <c r="O100"/>
  <c r="O101"/>
  <c r="O102"/>
  <c r="L89"/>
  <c r="M89"/>
  <c r="N89"/>
  <c r="O90"/>
  <c r="L88"/>
  <c r="M88"/>
  <c r="N88"/>
  <c r="O76"/>
  <c r="O77"/>
  <c r="O78"/>
  <c r="O79"/>
  <c r="O74" s="1"/>
  <c r="O80"/>
  <c r="O81"/>
  <c r="O82"/>
  <c r="O83"/>
  <c r="O84"/>
  <c r="O85"/>
  <c r="O86"/>
  <c r="O87"/>
  <c r="L74"/>
  <c r="M74"/>
  <c r="N74"/>
  <c r="O75"/>
  <c r="O62"/>
  <c r="O63"/>
  <c r="O64"/>
  <c r="O65"/>
  <c r="O59" s="1"/>
  <c r="O66"/>
  <c r="O67"/>
  <c r="O68"/>
  <c r="O69"/>
  <c r="O70"/>
  <c r="O71"/>
  <c r="O72"/>
  <c r="O73"/>
  <c r="O61"/>
  <c r="L59"/>
  <c r="M59"/>
  <c r="N59"/>
  <c r="K7" i="5"/>
  <c r="K6" s="1"/>
  <c r="O59" l="1"/>
  <c r="O7" s="1"/>
  <c r="N7" i="4"/>
  <c r="M7"/>
  <c r="O7"/>
  <c r="L7"/>
  <c r="K152" i="5" l="1"/>
  <c r="K146"/>
  <c r="K103"/>
  <c r="K89"/>
  <c r="K59"/>
  <c r="K23"/>
  <c r="K9"/>
  <c r="K128"/>
  <c r="K126"/>
  <c r="K123"/>
  <c r="O173"/>
  <c r="O172"/>
  <c r="O171"/>
  <c r="O170"/>
  <c r="O169"/>
  <c r="O168"/>
  <c r="O167"/>
  <c r="O166"/>
  <c r="O165"/>
  <c r="O164"/>
  <c r="O163"/>
  <c r="O162"/>
  <c r="O161"/>
  <c r="O159" s="1"/>
  <c r="K159"/>
  <c r="O158"/>
  <c r="O157"/>
  <c r="O156"/>
  <c r="O155"/>
  <c r="O154"/>
  <c r="O151"/>
  <c r="O150" s="1"/>
  <c r="O146" s="1"/>
  <c r="K150"/>
  <c r="O148"/>
  <c r="K148"/>
  <c r="O144"/>
  <c r="K144"/>
  <c r="O143"/>
  <c r="O142" s="1"/>
  <c r="K142"/>
  <c r="O141"/>
  <c r="O140" s="1"/>
  <c r="K140"/>
  <c r="O138"/>
  <c r="K138"/>
  <c r="O136"/>
  <c r="K134"/>
  <c r="K132"/>
  <c r="O130"/>
  <c r="K130"/>
  <c r="O126"/>
  <c r="O125"/>
  <c r="O123" s="1"/>
  <c r="O118"/>
  <c r="O117"/>
  <c r="K116"/>
  <c r="O116" s="1"/>
  <c r="O108"/>
  <c r="K88"/>
  <c r="O58"/>
  <c r="O57"/>
  <c r="O56"/>
  <c r="O55"/>
  <c r="O54"/>
  <c r="O53"/>
  <c r="O52"/>
  <c r="O51"/>
  <c r="O50"/>
  <c r="O49"/>
  <c r="O48"/>
  <c r="O47"/>
  <c r="O46"/>
  <c r="K45"/>
  <c r="O44"/>
  <c r="O43" s="1"/>
  <c r="K43"/>
  <c r="O42"/>
  <c r="O41" s="1"/>
  <c r="K41"/>
  <c r="O40"/>
  <c r="O39" s="1"/>
  <c r="K39"/>
  <c r="O38"/>
  <c r="O37" s="1"/>
  <c r="K37"/>
  <c r="O36"/>
  <c r="O35" s="1"/>
  <c r="K35"/>
  <c r="O34"/>
  <c r="O33" s="1"/>
  <c r="K33"/>
  <c r="O32"/>
  <c r="O31" s="1"/>
  <c r="K31"/>
  <c r="O22"/>
  <c r="O21" s="1"/>
  <c r="K21"/>
  <c r="O20"/>
  <c r="O19" s="1"/>
  <c r="K19"/>
  <c r="O18"/>
  <c r="O17"/>
  <c r="O16"/>
  <c r="O15"/>
  <c r="O14"/>
  <c r="O45" l="1"/>
  <c r="O6" s="1"/>
  <c r="O23"/>
  <c r="O9"/>
  <c r="O152"/>
  <c r="O103"/>
  <c r="K89" i="4"/>
  <c r="C18" i="2" l="1"/>
  <c r="C17"/>
  <c r="C16"/>
  <c r="C15"/>
  <c r="C14"/>
  <c r="C13"/>
  <c r="C12"/>
  <c r="C11"/>
  <c r="C10"/>
  <c r="C9"/>
  <c r="C8"/>
  <c r="C7"/>
  <c r="C6"/>
  <c r="O136" i="4" l="1"/>
  <c r="K74" l="1"/>
  <c r="K59"/>
  <c r="K88" l="1"/>
  <c r="O173"/>
  <c r="O172"/>
  <c r="O171"/>
  <c r="O170"/>
  <c r="O169"/>
  <c r="O168"/>
  <c r="O167"/>
  <c r="O166"/>
  <c r="O165"/>
  <c r="O164"/>
  <c r="O163"/>
  <c r="O162"/>
  <c r="O161"/>
  <c r="K159"/>
  <c r="O158"/>
  <c r="O157"/>
  <c r="O156"/>
  <c r="O155"/>
  <c r="O154"/>
  <c r="O152" s="1"/>
  <c r="K152"/>
  <c r="O151"/>
  <c r="O150" s="1"/>
  <c r="K150"/>
  <c r="O148"/>
  <c r="K148"/>
  <c r="K146" s="1"/>
  <c r="O144"/>
  <c r="K144"/>
  <c r="O143"/>
  <c r="O142" s="1"/>
  <c r="K142"/>
  <c r="O141"/>
  <c r="O140" s="1"/>
  <c r="K140"/>
  <c r="O138"/>
  <c r="K138"/>
  <c r="K134"/>
  <c r="K132"/>
  <c r="O130"/>
  <c r="K130"/>
  <c r="O126"/>
  <c r="O125"/>
  <c r="O123" s="1"/>
  <c r="K123"/>
  <c r="O118"/>
  <c r="O117"/>
  <c r="K116"/>
  <c r="O108"/>
  <c r="O58"/>
  <c r="O57"/>
  <c r="O56"/>
  <c r="O55"/>
  <c r="O54"/>
  <c r="O53"/>
  <c r="O52"/>
  <c r="O51"/>
  <c r="O50"/>
  <c r="O49"/>
  <c r="O48"/>
  <c r="O47"/>
  <c r="O46"/>
  <c r="K45"/>
  <c r="O44"/>
  <c r="O43" s="1"/>
  <c r="K43"/>
  <c r="O42"/>
  <c r="O41" s="1"/>
  <c r="K41"/>
  <c r="O40"/>
  <c r="O39" s="1"/>
  <c r="K39"/>
  <c r="O38"/>
  <c r="O37" s="1"/>
  <c r="K37"/>
  <c r="O36"/>
  <c r="O35" s="1"/>
  <c r="K35"/>
  <c r="O34"/>
  <c r="O33" s="1"/>
  <c r="K33"/>
  <c r="O32"/>
  <c r="O31" s="1"/>
  <c r="K31"/>
  <c r="O22"/>
  <c r="O21" s="1"/>
  <c r="K21"/>
  <c r="O20"/>
  <c r="O19" s="1"/>
  <c r="K19"/>
  <c r="K9" s="1"/>
  <c r="O18"/>
  <c r="O17"/>
  <c r="O16"/>
  <c r="O15"/>
  <c r="O14"/>
  <c r="O131" i="3"/>
  <c r="N118"/>
  <c r="N119"/>
  <c r="N120"/>
  <c r="N121"/>
  <c r="N122"/>
  <c r="N123"/>
  <c r="N124"/>
  <c r="N125"/>
  <c r="N126"/>
  <c r="N127"/>
  <c r="N128"/>
  <c r="N129"/>
  <c r="N117"/>
  <c r="N111"/>
  <c r="N112"/>
  <c r="N113"/>
  <c r="N114"/>
  <c r="N110"/>
  <c r="N107"/>
  <c r="N106" s="1"/>
  <c r="N105"/>
  <c r="N101"/>
  <c r="N100" s="1"/>
  <c r="N99"/>
  <c r="N97"/>
  <c r="N96" s="1"/>
  <c r="N95"/>
  <c r="N93"/>
  <c r="N92"/>
  <c r="N91"/>
  <c r="N89"/>
  <c r="N87"/>
  <c r="N86" s="1"/>
  <c r="N85"/>
  <c r="N83"/>
  <c r="N81"/>
  <c r="N74"/>
  <c r="N72"/>
  <c r="N64"/>
  <c r="N47"/>
  <c r="N48"/>
  <c r="N49"/>
  <c r="N50"/>
  <c r="N51"/>
  <c r="N52"/>
  <c r="N53"/>
  <c r="N54"/>
  <c r="N55"/>
  <c r="N56"/>
  <c r="N57"/>
  <c r="N58"/>
  <c r="N46"/>
  <c r="N44"/>
  <c r="N42"/>
  <c r="N40"/>
  <c r="N38"/>
  <c r="N36"/>
  <c r="N34"/>
  <c r="N32"/>
  <c r="N22"/>
  <c r="N20"/>
  <c r="N19" s="1"/>
  <c r="N15"/>
  <c r="N16"/>
  <c r="N17"/>
  <c r="N18"/>
  <c r="N14"/>
  <c r="O130"/>
  <c r="K130"/>
  <c r="N115"/>
  <c r="J115"/>
  <c r="J108"/>
  <c r="J106"/>
  <c r="N104"/>
  <c r="J104"/>
  <c r="J102" s="1"/>
  <c r="J100"/>
  <c r="N98"/>
  <c r="J98"/>
  <c r="J96"/>
  <c r="N94"/>
  <c r="J94"/>
  <c r="J90"/>
  <c r="J88"/>
  <c r="J86"/>
  <c r="J84"/>
  <c r="N82"/>
  <c r="J82"/>
  <c r="N79"/>
  <c r="J45"/>
  <c r="N43"/>
  <c r="J43"/>
  <c r="N41"/>
  <c r="J41"/>
  <c r="N39"/>
  <c r="J39"/>
  <c r="N37"/>
  <c r="J37"/>
  <c r="N35"/>
  <c r="J35"/>
  <c r="N33"/>
  <c r="J33"/>
  <c r="N31"/>
  <c r="J31"/>
  <c r="J23" s="1"/>
  <c r="N21"/>
  <c r="J21"/>
  <c r="J19"/>
  <c r="J9" l="1"/>
  <c r="O116" i="4"/>
  <c r="K103"/>
  <c r="O146"/>
  <c r="K23"/>
  <c r="O103"/>
  <c r="O159"/>
  <c r="O45"/>
  <c r="O9"/>
  <c r="O23"/>
  <c r="N102" i="3"/>
  <c r="N108"/>
  <c r="K7"/>
  <c r="K6" s="1"/>
  <c r="N45"/>
  <c r="O7" s="1"/>
  <c r="O6" s="1"/>
  <c r="N23"/>
  <c r="N9"/>
  <c r="N59"/>
  <c r="J59"/>
  <c r="K7" i="4" l="1"/>
  <c r="K6" s="1"/>
  <c r="O6"/>
</calcChain>
</file>

<file path=xl/sharedStrings.xml><?xml version="1.0" encoding="utf-8"?>
<sst xmlns="http://schemas.openxmlformats.org/spreadsheetml/2006/main" count="2105" uniqueCount="390">
  <si>
    <t>LOKASI</t>
  </si>
  <si>
    <t>TARGET CAPAIAN KINERJA</t>
  </si>
  <si>
    <t>KEBUTUHAN DANA/PAGU INDIKATIF (Rp)</t>
  </si>
  <si>
    <t>URUSAN</t>
  </si>
  <si>
    <t>TUJUAN</t>
  </si>
  <si>
    <t>SASARAN</t>
  </si>
  <si>
    <t>INDIKATOR TUJUAN</t>
  </si>
  <si>
    <t>INDIKATOR SASARAN</t>
  </si>
  <si>
    <t>KODE REKENING</t>
  </si>
  <si>
    <t>PROGRAM</t>
  </si>
  <si>
    <t>KEGIATAN</t>
  </si>
  <si>
    <t>SUMBER DANA</t>
  </si>
  <si>
    <t>PENANGGUNG JAWAB (OPD DAN JABATAN)</t>
  </si>
  <si>
    <t>SATUAN KINERJA</t>
  </si>
  <si>
    <t>……</t>
  </si>
  <si>
    <t>…….</t>
  </si>
  <si>
    <t>INDIKATOR PROGRAM</t>
  </si>
  <si>
    <t>INDIKATOR KEGIATAN</t>
  </si>
  <si>
    <t>CATATAN PENTING</t>
  </si>
  <si>
    <t>Program Pelayanan dan Peningkatan Kapasitas Aparatur</t>
  </si>
  <si>
    <t>01</t>
  </si>
  <si>
    <t xml:space="preserve">Indeks Kepuasan Pelayanan Kesekretariatan </t>
  </si>
  <si>
    <t>01.001</t>
  </si>
  <si>
    <t>Pelayanan Administrasi Perkantoran</t>
  </si>
  <si>
    <t xml:space="preserve">Alat Tulis Kantor </t>
  </si>
  <si>
    <t>komponen instalasi listrik/penerangan bangunan kantor</t>
  </si>
  <si>
    <t>Peralatan Rumah Tangga</t>
  </si>
  <si>
    <t>Bahan bacaan dan peraturan perundang-undangan</t>
  </si>
  <si>
    <t>Pengadaan Sarana dan Prasarana Kantor</t>
  </si>
  <si>
    <t>01.002</t>
  </si>
  <si>
    <t>01. 003</t>
  </si>
  <si>
    <t>Pemeliharan sarana dan prasarana kantor</t>
  </si>
  <si>
    <t>01.004</t>
  </si>
  <si>
    <t>01.008</t>
  </si>
  <si>
    <t>Pengelolaan Barang Milik Daerah</t>
  </si>
  <si>
    <t>Penyediaan Makanan dan Minuman</t>
  </si>
  <si>
    <t>01.007</t>
  </si>
  <si>
    <t>Rapat-Rapat Kordinasi dan Konsultasi Dalam dan Luar Daerah</t>
  </si>
  <si>
    <t>02.</t>
  </si>
  <si>
    <t>02.001</t>
  </si>
  <si>
    <t xml:space="preserve">Program Peningkatan Perencanaan, Pengendalian dan Pelaporan Capaian Kinerja </t>
  </si>
  <si>
    <t>02.002</t>
  </si>
  <si>
    <t>03.</t>
  </si>
  <si>
    <t>03.001</t>
  </si>
  <si>
    <t>03.002</t>
  </si>
  <si>
    <t>03.003</t>
  </si>
  <si>
    <t>04.</t>
  </si>
  <si>
    <t>Program Pelayanan Administrasi Kelurahan</t>
  </si>
  <si>
    <t>Rapat-Rapat Koordinasi dan Konsultasi Dalam dan Luar Daerah</t>
  </si>
  <si>
    <t>Program Pemberdayaan Masyarakat Kelurahan</t>
  </si>
  <si>
    <t xml:space="preserve">Program Pemerintahan Umum  Kecamatan </t>
  </si>
  <si>
    <t>02</t>
  </si>
  <si>
    <t>01.003</t>
  </si>
  <si>
    <t>01.005</t>
  </si>
  <si>
    <t>01.006</t>
  </si>
  <si>
    <t>02.003</t>
  </si>
  <si>
    <t>Fasilitasi Peran serta  Kepemudaan dan olah raga</t>
  </si>
  <si>
    <t>02.004</t>
  </si>
  <si>
    <t>02.005</t>
  </si>
  <si>
    <t>Pelaksanaan musyawarah pembangunan kecamatan</t>
  </si>
  <si>
    <t>02.006</t>
  </si>
  <si>
    <t>03</t>
  </si>
  <si>
    <t xml:space="preserve">Kelurahan </t>
  </si>
  <si>
    <t xml:space="preserve">NON URUSAN </t>
  </si>
  <si>
    <t xml:space="preserve">KESEKRETARIATAN </t>
  </si>
  <si>
    <t xml:space="preserve">MTQ, HUT RI, Isra Mi'raj, Serang Fair, HUT Kota Serang, Maulid Nabi, 1 Muharam, Pengajian Rutin Kecamatan </t>
  </si>
  <si>
    <t xml:space="preserve">Program Pengelolaan dan Pelaporan Keuangan </t>
  </si>
  <si>
    <t>Tingkat Ketersediaan Dokumen Pengelolaan dan Pelaporan Keuangan (%)</t>
  </si>
  <si>
    <t xml:space="preserve">CALK </t>
  </si>
  <si>
    <t xml:space="preserve">Presentase Sarana dan Prasarana Kantor dalam Kondisi Baik </t>
  </si>
  <si>
    <t xml:space="preserve">Tingkat Ketersediaan Dokumen Pengelolaan Barang Milik Daerah (%) </t>
  </si>
  <si>
    <t>Tingkat Ketepatan Waktu Penyampaian Dokumen Pengelolaan dan Pelaporan Keuangan (%)</t>
  </si>
  <si>
    <t>Tingkat Ketersediaan Dokumen Perencanaan, Pengendalian dan Pelaporan Capaian Kinerja Keuangan ( %)</t>
  </si>
  <si>
    <t>Tingkat Ketepatan Waktu Penyampaian Dokumen Perencanaan, Pengendalian dan Pelaporan Capaian Kinerja (%)</t>
  </si>
  <si>
    <t xml:space="preserve">Presentase Sarana dan Prasarana Kantor di Kelurahan dalam Kondisi Baik </t>
  </si>
  <si>
    <t xml:space="preserve">Sekretaris Camat </t>
  </si>
  <si>
    <t>Musrenbang, Kota Serang sehat, Kota Layak Anak, PKK, Karang Taruna,PHBI</t>
  </si>
  <si>
    <t>Turnamen Olahraga Antar Keluaran, PORKOT</t>
  </si>
  <si>
    <t xml:space="preserve">Fasilitasi Pengembangan Kota Layak anak </t>
  </si>
  <si>
    <t xml:space="preserve">Sosialisasi Kota Layak Anak, Pengadaan Alat Peraga Anak </t>
  </si>
  <si>
    <t xml:space="preserve">Pembinaan dan Penyelenggaraan Lomba Kelurahan </t>
  </si>
  <si>
    <t>KECAMATAN TAKTAKAN</t>
  </si>
  <si>
    <t xml:space="preserve">Kecamatan Taktakan </t>
  </si>
  <si>
    <t xml:space="preserve">Bulan </t>
  </si>
  <si>
    <t>12 bulan</t>
  </si>
  <si>
    <t xml:space="preserve">APBD Kota </t>
  </si>
  <si>
    <t xml:space="preserve"> Bulan </t>
  </si>
  <si>
    <t xml:space="preserve">12 bulan </t>
  </si>
  <si>
    <t>unit</t>
  </si>
  <si>
    <t xml:space="preserve">Kecamatan Taktakan &amp; 13 Kelurahan  </t>
  </si>
  <si>
    <t>gedung</t>
  </si>
  <si>
    <t>Kecamatan Taktakan</t>
  </si>
  <si>
    <t>1 tahun</t>
  </si>
  <si>
    <t>dok</t>
  </si>
  <si>
    <t>1 dok</t>
  </si>
  <si>
    <t>6 dok</t>
  </si>
  <si>
    <t xml:space="preserve">11 bulan </t>
  </si>
  <si>
    <t>4 dok</t>
  </si>
  <si>
    <t>Penyusunan Pelaporan Keuangan Akhir tahun</t>
  </si>
  <si>
    <t>Operasional Pelayanan Kelurahan taktakan</t>
  </si>
  <si>
    <t>Kelurahan Taktakan</t>
  </si>
  <si>
    <t>Oprasional pelayanan kelurahan Sayar</t>
  </si>
  <si>
    <t xml:space="preserve">Kelurahan Sayar </t>
  </si>
  <si>
    <t>Oprasional pelayanan kelurahan Pancur</t>
  </si>
  <si>
    <t xml:space="preserve">Kelurahan Pancur </t>
  </si>
  <si>
    <t>Oprasional pelayanan kelurahan Kuranji</t>
  </si>
  <si>
    <t xml:space="preserve">Kelurahan Kuranji </t>
  </si>
  <si>
    <t>Oprasional pelayanan kelurahan Kalang Anyar</t>
  </si>
  <si>
    <t>Keluarahan Kalang Anyar</t>
  </si>
  <si>
    <t>Oprasional pelayanan kelurahan Cilowong</t>
  </si>
  <si>
    <t>Kelurahan Cilowong</t>
  </si>
  <si>
    <t>Oprasional pelayanan kelurahan Panggung Jati</t>
  </si>
  <si>
    <t xml:space="preserve">Kelurahan Panggung Jati </t>
  </si>
  <si>
    <t>Oprasional pelayanan kelurahan Drangong</t>
  </si>
  <si>
    <t xml:space="preserve">Keluarahan Drangong </t>
  </si>
  <si>
    <t>Oprasional pelayanan kelurahan Umbul Tengah</t>
  </si>
  <si>
    <t xml:space="preserve">Kelurahan Umbul Tengah </t>
  </si>
  <si>
    <t>Oprasional pelyanan kelurahan Sepang</t>
  </si>
  <si>
    <t>Kelurahan Sepang</t>
  </si>
  <si>
    <t>Oprasional pelayanan kelurahan Lialang</t>
  </si>
  <si>
    <t>Kelurahan Lialang</t>
  </si>
  <si>
    <t>Oprasional pelaynan kelurahan Taman Baru</t>
  </si>
  <si>
    <t>Bulan</t>
  </si>
  <si>
    <t>Kelurahan Taman Baru</t>
  </si>
  <si>
    <t>Oprasional pelayanan kelurahan Cibendung</t>
  </si>
  <si>
    <t xml:space="preserve">Kelurahan Cibendung </t>
  </si>
  <si>
    <t>kel</t>
  </si>
  <si>
    <t>13 kel</t>
  </si>
  <si>
    <t>Pemberdyaan masyarakat Kelurahan taktakan</t>
  </si>
  <si>
    <t>keg</t>
  </si>
  <si>
    <t>Pemberdyaan masyarakat Kelurahan sayar</t>
  </si>
  <si>
    <t>Pemberdyaan masyarakat Kelurahan Pancur</t>
  </si>
  <si>
    <t>Kelurahan Pancur</t>
  </si>
  <si>
    <t>Pemberdyaan masyarakat Kelurahan Kuranji</t>
  </si>
  <si>
    <t>Kelurahan Kuranji</t>
  </si>
  <si>
    <t>Pemberdyaan masyarakat Kelurahan Kalang Anyar</t>
  </si>
  <si>
    <t>Pemberdyaan masyarakat Kelurahan Cilowong</t>
  </si>
  <si>
    <t>Pemberdyaan masyarakat Kelurahan Panggung Jati</t>
  </si>
  <si>
    <t>Kelurahan Panggung Jati</t>
  </si>
  <si>
    <t>Pemberdyaan masyarakat Kelurahan Drangong</t>
  </si>
  <si>
    <t>Pemberdyaan masyarakat Kelurahan Umbul Tengah</t>
  </si>
  <si>
    <t>Pemberdyaan masyarakat Kelurahan Sepang</t>
  </si>
  <si>
    <t>Pemberdyaan masyarakat Kelurahan Lialang</t>
  </si>
  <si>
    <t>Pemberdyaan masyarakat Kelurahan Taman Baru</t>
  </si>
  <si>
    <t>Pemberdyaan masyarakat Kelurahan Cibendung</t>
  </si>
  <si>
    <t xml:space="preserve">pelaksanaan pengadaan tanah </t>
  </si>
  <si>
    <t xml:space="preserve">penyerahaan hasil pengadaan tanah </t>
  </si>
  <si>
    <t>stel</t>
  </si>
  <si>
    <t>1 keg</t>
  </si>
  <si>
    <t>6 keg</t>
  </si>
  <si>
    <t>RKA DPA, RKAP, DPAP</t>
  </si>
  <si>
    <t xml:space="preserve">dok </t>
  </si>
  <si>
    <t>mengurangi balita gizi buruk</t>
  </si>
  <si>
    <t xml:space="preserve">musrembang kecamatan </t>
  </si>
  <si>
    <t>pembinaan administrasi aparatur</t>
  </si>
  <si>
    <t>8 keg</t>
  </si>
  <si>
    <t>CAMAT Taktakan</t>
  </si>
  <si>
    <t>Keg</t>
  </si>
  <si>
    <t>3 dok</t>
  </si>
  <si>
    <t xml:space="preserve">Fasilitasi kekayaan budaya </t>
  </si>
  <si>
    <t>2 keg</t>
  </si>
  <si>
    <t>Indeks Kepuasan Masyrakat</t>
  </si>
  <si>
    <t>Meningkatnya akuntabilitas kinerja penyelenggaraan pemerintahan pada tingkat Kecamatan</t>
  </si>
  <si>
    <t>m2</t>
  </si>
  <si>
    <t>Kelurahan Sayar dan Kelurahan Cibendung</t>
  </si>
  <si>
    <t>6000 m2 (2 lokasi)</t>
  </si>
  <si>
    <t>03.004</t>
  </si>
  <si>
    <t>01.010</t>
  </si>
  <si>
    <t>Rehabilitasi gedung kantor/rumah dinas/rumah jabatan Kecamatan dan Kelurahan</t>
  </si>
  <si>
    <t>Pelayanan Administrasi Terpadu kecamatan (Aplikasi perizinan dan non perizinan dan sarana prasarana administrasi PATEN)</t>
  </si>
  <si>
    <t>01.011</t>
  </si>
  <si>
    <t>01.012</t>
  </si>
  <si>
    <t>'01.013</t>
  </si>
  <si>
    <t>Renstra dan Renja</t>
  </si>
  <si>
    <t>Kecamatan Taktakan dan Kelurahan</t>
  </si>
  <si>
    <t>Penyusunan Pelaporan Capaian Kinerja Tahunan Perangkat Daerah</t>
  </si>
  <si>
    <t>LPPD, LAKIP,LKJIP, TAPKIN, Evaluasi Renja</t>
  </si>
  <si>
    <t>Pengendalian dan Evaluasi Kinerja</t>
  </si>
  <si>
    <t>03.005</t>
  </si>
  <si>
    <t>Penyusunan Data dan Profil Kecamatan</t>
  </si>
  <si>
    <t>Pembuatan Profil Kecamatan</t>
  </si>
  <si>
    <t>dok profil kecamatan dan kelurahan</t>
  </si>
  <si>
    <t>04.031</t>
  </si>
  <si>
    <t>04.032</t>
  </si>
  <si>
    <t>04.033</t>
  </si>
  <si>
    <t>04.034</t>
  </si>
  <si>
    <t>04.035</t>
  </si>
  <si>
    <t>04.036</t>
  </si>
  <si>
    <t>04.037</t>
  </si>
  <si>
    <t>04.038</t>
  </si>
  <si>
    <t>04.039</t>
  </si>
  <si>
    <t>04.040</t>
  </si>
  <si>
    <t>04.041</t>
  </si>
  <si>
    <t>04.042</t>
  </si>
  <si>
    <t>04.067</t>
  </si>
  <si>
    <t>KEWILAYAHAN</t>
  </si>
  <si>
    <t>Capaian Hasil Evaluasi  LKJIP Perangkat Daerah (1-100)</t>
  </si>
  <si>
    <t>01.009</t>
  </si>
  <si>
    <t>Meningkatnya Tata Kelola  Pemerintahan pada tingkat Kecamatan Taktakan</t>
  </si>
  <si>
    <t xml:space="preserve">1 Kecamatan Taktakan &amp; 13 Kelurahan  </t>
  </si>
  <si>
    <t>perencanaan pengadaan Tanah (studi kelayakan)</t>
  </si>
  <si>
    <t>Persiapan pengadaan tanah (Dokumen dan rapat)</t>
  </si>
  <si>
    <t>Persiapan Pengadaan Tanah</t>
  </si>
  <si>
    <t>Perencanaan Pengadaan Tanah</t>
  </si>
  <si>
    <t>Pelaksanaan Pengadaan Tanah</t>
  </si>
  <si>
    <t>Penyerahan Hasil Pengadaan Tanah</t>
  </si>
  <si>
    <t>Peningkatan Kapasitas Aparatur</t>
  </si>
  <si>
    <t xml:space="preserve">tersedianya pakaian dinas beserta perlengkapan nya </t>
  </si>
  <si>
    <t>Penyediaan Dokumentasi, Informatika dan Komunikasi Kecamatan Taktakan</t>
  </si>
  <si>
    <t>perorang 3 macam (pdh,putih,olahraga)</t>
  </si>
  <si>
    <t>Makanan dan Minuman harian dan Rapat</t>
  </si>
  <si>
    <t>laporan keuangan Triwulan dan semesteran</t>
  </si>
  <si>
    <t>Penyusunan Dokumen Perencanaan Perangkat Daerah Kecamatan Taktakan</t>
  </si>
  <si>
    <t>Penyusunan rencana kerja dan anggaran Perangkat Daerah Kecamatan Taktakan</t>
  </si>
  <si>
    <t>Laporan Monev perbulan dan Triwulan Kecamatan &amp; Kelurahan</t>
  </si>
  <si>
    <t>Materai, ATK, Komunikasi SDA dan Listrik, jasa kebersihan dan peralatan , Cetakan dan pengadaan atau Fotocopy, bahan bacaan,makmin,sppd dalam dan luar,</t>
  </si>
  <si>
    <t>Pelayanan Administrasi Terpadu Kecamatan (PATEN)</t>
  </si>
  <si>
    <t>Penyediaan Sarana dan Prasarana Infrastruktur Kecamatan</t>
  </si>
  <si>
    <t>Terlaksananya Pembangunan Infrastruktur Kecamatan Taktakan ( Pembangunan Jalan Gang, di 13 Kelurahan )</t>
  </si>
  <si>
    <t>Fasilitasi Peningkatan Keamanan dan Ketertiban</t>
  </si>
  <si>
    <t>Peningkatan Keamanan dan Ketertiban terlaksananya penyuluhan pencegahan peredaran penggunaan narkoba dan minuman keras</t>
  </si>
  <si>
    <t>Pendistribusian dan Pengendalian SPT PBB</t>
  </si>
  <si>
    <t>Penilaian Lomba Kelurahan Kategori Baik</t>
  </si>
  <si>
    <t>Fsilitasi Pengembangan Kota Sehat</t>
  </si>
  <si>
    <t>Fsilitasi Pengembangan Kota Layak Anak</t>
  </si>
  <si>
    <t>Pemberdayaan Keluarga Sadar Gizi dan pengadan alat peraga</t>
  </si>
  <si>
    <t>2 Kelurahan</t>
  </si>
  <si>
    <t>Pemberdayaan Perempuan dan Pemberdayaan Masyarakat</t>
  </si>
  <si>
    <t>Kegiatan pembinaan Organisasi Perempuan</t>
  </si>
  <si>
    <t>PKK Kecamatan</t>
  </si>
  <si>
    <t>Fasilitasi Kegiatan kebudayaan dan keagamaan</t>
  </si>
  <si>
    <t>02.007</t>
  </si>
  <si>
    <t>Fasilitasi Penanggulangan Kemiskinan</t>
  </si>
  <si>
    <t>03.031</t>
  </si>
  <si>
    <t>03.032</t>
  </si>
  <si>
    <t>03.033</t>
  </si>
  <si>
    <t>03.034</t>
  </si>
  <si>
    <t>03.035</t>
  </si>
  <si>
    <t>03.036</t>
  </si>
  <si>
    <t>03.037</t>
  </si>
  <si>
    <t>03.038</t>
  </si>
  <si>
    <t>03.039</t>
  </si>
  <si>
    <t>03.040</t>
  </si>
  <si>
    <t>03.041</t>
  </si>
  <si>
    <t>03.042</t>
  </si>
  <si>
    <t>03.067</t>
  </si>
  <si>
    <t>implementasi perundang-undangan (umum dan kepegawaian)</t>
  </si>
  <si>
    <t>kecamatan Taktakan</t>
  </si>
  <si>
    <t xml:space="preserve">Penyusuanan Pelaporan KeuanganTriwulan dan Semesteran </t>
  </si>
  <si>
    <t xml:space="preserve">Indeks Kepusan Pelayanan Kepada Masyarakat (IKM) Tingkat Keluarahan </t>
  </si>
  <si>
    <t>Cukupan Pelayanan perijinan PATEN (%)</t>
  </si>
  <si>
    <t>Capaian KTP yang Dilayani (%)</t>
  </si>
  <si>
    <t>presentase jalan gang dalam kondisi baik</t>
  </si>
  <si>
    <t>Capaian realisasi distribusi SPPT (%)</t>
  </si>
  <si>
    <t>Presentase Kelurahan Kategori baik</t>
  </si>
  <si>
    <t>Program Pemberdayaan Masyarakat  Kecamatan</t>
  </si>
  <si>
    <t>Realisasi pengajuan usulan musrembang tk Kecamatan yang dikomodir terhadap total usulan (%)</t>
  </si>
  <si>
    <t>Tingkat partisipasi masyarakat kelurahan dalam kegiatan pembangunan (%)</t>
  </si>
  <si>
    <t>%</t>
  </si>
  <si>
    <t>Kelurahan</t>
  </si>
  <si>
    <t xml:space="preserve">4 keg </t>
  </si>
  <si>
    <t>13kel</t>
  </si>
  <si>
    <t>14 dok</t>
  </si>
  <si>
    <t>16 dok</t>
  </si>
  <si>
    <t>2 dok</t>
  </si>
  <si>
    <t xml:space="preserve">Mengetahui </t>
  </si>
  <si>
    <t>KEPALA BAPPEDA</t>
  </si>
  <si>
    <t>Ir. H. Djoko Sutrisno, MT</t>
  </si>
  <si>
    <t>Nip. 19600323 199003 1 002</t>
  </si>
  <si>
    <t>CAMAT TAKTAKAN</t>
  </si>
  <si>
    <t>UM ROCHMAT HIDAYAT. ST,M.M</t>
  </si>
  <si>
    <t>NIP: 19720408 2003121 1 002</t>
  </si>
  <si>
    <t>Jumlah Perijinan Yang diterbitkan</t>
  </si>
  <si>
    <t>Jumlah Pelayanan KTP/ KK</t>
  </si>
  <si>
    <t>Jumlah SPT Terdistribusikan</t>
  </si>
  <si>
    <t>Lembar</t>
  </si>
  <si>
    <t>Cakupan Pembinan sosial kemasyarakatan kecamatan</t>
  </si>
  <si>
    <t xml:space="preserve">Capaian Penanggulangan masalah sosial </t>
  </si>
  <si>
    <t>Capaian kelurahan Sehat</t>
  </si>
  <si>
    <t>Capaian kelurahan Ramah anak</t>
  </si>
  <si>
    <t>Cakupan pembinaan lembaga kemasyarakatan tingkat kecamatan</t>
  </si>
  <si>
    <t>Capaian pembinaan mayarakat tingkat kecamatan</t>
  </si>
  <si>
    <t>Capaian Kampung tematik</t>
  </si>
  <si>
    <t xml:space="preserve">sosialisasi Fasilitasi permodalan bagi usaha micro kecil dan menengah pedesaan </t>
  </si>
  <si>
    <t>Tingkat Krhadiran Aparatur</t>
  </si>
  <si>
    <t>Point</t>
  </si>
  <si>
    <t>Bayar Listrik dan Internet</t>
  </si>
  <si>
    <t xml:space="preserve">Jasa Kebersihan Kantor </t>
  </si>
  <si>
    <t>Barang cetakan dan penggandaan</t>
  </si>
  <si>
    <t>Jumlah unit Kendaraan Dinas / Operasional</t>
  </si>
  <si>
    <t>Unit</t>
  </si>
  <si>
    <t>Perpanjangan STNK</t>
  </si>
  <si>
    <t>Jumlah Gedung Kecamatan</t>
  </si>
  <si>
    <t>Jumlah Rumah Dinas</t>
  </si>
  <si>
    <t>Jumlah Peralatan Gedung Kantor</t>
  </si>
  <si>
    <t>Jumlah Gedung / Rumah Dinas</t>
  </si>
  <si>
    <t>Kecamatan Taktakann</t>
  </si>
  <si>
    <t>Wibesite</t>
  </si>
  <si>
    <t>Rumusan Rencana Program dan Kegiatan SKPD Tahun 2020
dan Prakiraan Maju Tahun 2021</t>
  </si>
  <si>
    <t>RENCANA TAHUN 2020</t>
  </si>
  <si>
    <t xml:space="preserve">PRAKIRAAN MAJU RENCANA TAHUN 2021
</t>
  </si>
  <si>
    <t>016</t>
  </si>
  <si>
    <t>Program Peningkatan Sarana dan Prasarana Kelurahan</t>
  </si>
  <si>
    <t>Penyediaan Sarana dan Prasarana Kelurahan</t>
  </si>
  <si>
    <t>12 Bulan</t>
  </si>
  <si>
    <t>1 Gedung</t>
  </si>
  <si>
    <t>58 Unit</t>
  </si>
  <si>
    <t>Capaian Pembangunan Sarana Prasarana Infrastruktur Kelurahan sesuai target/rencana</t>
  </si>
  <si>
    <t>Tersedianya Sarana dan Prasarana Kelurahan</t>
  </si>
  <si>
    <t>Program Pemberdayaan Masyarakat Kelurahan (DAU-T)</t>
  </si>
  <si>
    <t>Cakupan Pembinaan Masyarakat Kelurahan</t>
  </si>
  <si>
    <t>Cakupan Pembinaan Lembaga Kemasyarakatan Kelurahan</t>
  </si>
  <si>
    <t>Pemberdayaan Masyarakat Kelurahan Taktakan (DAU-T)</t>
  </si>
  <si>
    <t>Jumlah Yang Di Bina</t>
  </si>
  <si>
    <t>Org</t>
  </si>
  <si>
    <t>Pemberdayaan Masyarakat Kelurahan Sayar (DAU-T)</t>
  </si>
  <si>
    <t>Pemberdayaan Masyarakat Kelurahan Pancur (DAU-T)</t>
  </si>
  <si>
    <t>Pemberdayaan Masyarakat Kelurahan Kuranji  (DAU-T)</t>
  </si>
  <si>
    <t>Pemberdayaan Masyarakat Kelurahan Kalanganyar (DAU-T)</t>
  </si>
  <si>
    <t>Pemberdayaan Masyarakat Kelurahan Cilowong (DAU-T)</t>
  </si>
  <si>
    <t>Pemberdayaan Masyarakat Kelurahan Panggungjati (DAU-T)</t>
  </si>
  <si>
    <t>Pemberdayaan Masyarakat Kelurahan Drangong (DAU-T)</t>
  </si>
  <si>
    <t>Pemberdayaan Masyarakat Kelurahan Umbul Tengah (DAU-T)</t>
  </si>
  <si>
    <t>Pemberdayaan Masyarakat Kelurahan Sepang (DAU-T)</t>
  </si>
  <si>
    <t>Pemberdayaan Masyarakat Kelurahan Lialang (DAU-T)</t>
  </si>
  <si>
    <t>Pemberdayaan Masyarakat Kelurahan Taman Baru (DAU-T)</t>
  </si>
  <si>
    <t>Pemberdayaan Masyarakat Kelurahan Cibendung (DAU-T)</t>
  </si>
  <si>
    <t>Program Penyediaan Sarana dan Prasarana Infrastruktur Kelurahan (DAU-T)</t>
  </si>
  <si>
    <t>Program Penyediaan Sarana dan Prasarana Infrastruktur Kelurahan Taktakan (DAU-T)</t>
  </si>
  <si>
    <t>Tersedianya Sarana dan Prasarana Infrastrukutut Kelurahan Taktakan</t>
  </si>
  <si>
    <t>Program Penyediaan Sarana dan Prasarana Infrastruktur Kelurahan Sayar (DAU-T)</t>
  </si>
  <si>
    <t>Program Penyediaan Sarana dan Prasarana Infrastruktur Kelurahan Pancur (DAU-T)</t>
  </si>
  <si>
    <t>Program Penyediaan Sarana dan Prasarana Infrastruktur Kelurahan Kuranji (DAU-T)</t>
  </si>
  <si>
    <t>Program Penyediaan Sarana dan Prasarana Infrastruktur Kelurahan Kalanganyar (DAU-T)</t>
  </si>
  <si>
    <t>Program Penyediaan Sarana dan Prasarana Infrastruktur Kelurahan Cilowong (DAU-T)</t>
  </si>
  <si>
    <t>Program Penyediaan Sarana dan Prasarana Infrastruktur Kelurahan Pangungjati (DAU-T)</t>
  </si>
  <si>
    <t>Program Penyediaan Sarana dan Prasarana Infrastruktur Kelurahan Umbul Tengah (DAU-T)</t>
  </si>
  <si>
    <t>Program Penyediaan Sarana dan Prasarana Infrastruktur Kelurahan Sepang (DAU-T)</t>
  </si>
  <si>
    <t>Program Penyediaan Sarana dan Prasarana Infrastruktur Kelurahan Lialang (DAU-T)</t>
  </si>
  <si>
    <t>Program Penyediaan Sarana dan Prasarana Infrastruktur Kelurahan Taman Baru (DAU-T)</t>
  </si>
  <si>
    <t>Program Penyediaan Sarana dan Prasarana Infrastruktur Kelurahan Cibendung (DAU-T)</t>
  </si>
  <si>
    <t>Program Penyediaan Sarana dan Prasarana Infrastruktur Kelurahan Drangong (DAU-T)</t>
  </si>
  <si>
    <t>Tersedianya Sarana dan Prasarana Infrastrukutut Kelurahan Sayar</t>
  </si>
  <si>
    <t>Tersedianya Sarana dan Prasarana Infrastrukutut Kelurahan Pancur</t>
  </si>
  <si>
    <t>Tersedianya Sarana dan Prasarana Infrastrukutut Kelurahan Kuranji</t>
  </si>
  <si>
    <t>Tersedianya Sarana dan Prasarana Infrastrukutut Kelurahan Kalanganyar</t>
  </si>
  <si>
    <t>Tersedianya Sarana dan Prasarana Infrastrukutut Kelurahan Cilowong</t>
  </si>
  <si>
    <t>Tersedianya Sarana dan Prasarana Infrastrukutut Kelurahan Panggungjati</t>
  </si>
  <si>
    <t>Tersedianya Sarana dan Prasarana Infrastrukutut Kelurahan Drangong</t>
  </si>
  <si>
    <t>Tersedianya Sarana dan Prasarana Infrastrukutut Kelurahan Umbul Tengah</t>
  </si>
  <si>
    <t>Tersedianya Sarana dan Prasarana Infrastrukutut Kelurahan Sepang</t>
  </si>
  <si>
    <t>Tersedianya Sarana dan Prasarana Infrastrukutut Kelurahan Lialanh</t>
  </si>
  <si>
    <t>Tersedianya Sarana dan Prasarana Infrastrukutut Kelurahan Taman Baru</t>
  </si>
  <si>
    <t>Tersedianya Sarana dan Prasarana Infrastrukutut Kelurahan Cibendung</t>
  </si>
  <si>
    <t>Kelurahan Sayar</t>
  </si>
  <si>
    <t>Kelurahan Kalanganyar</t>
  </si>
  <si>
    <t>Kelurahan Drangong</t>
  </si>
  <si>
    <t>Ke;urahan Sayar</t>
  </si>
  <si>
    <t>Kelurahan Panggungjati</t>
  </si>
  <si>
    <t>Keluarahan Taman Baru</t>
  </si>
  <si>
    <t>Kecamatan Taktaka</t>
  </si>
  <si>
    <t xml:space="preserve">Penyediaan Sarana dan Prasarana </t>
  </si>
  <si>
    <t>Kel Taktakan</t>
  </si>
  <si>
    <t>Kel Sayar</t>
  </si>
  <si>
    <t>KeL Pancur</t>
  </si>
  <si>
    <t>Kel Kuranji</t>
  </si>
  <si>
    <t>Kel Cilowong</t>
  </si>
  <si>
    <t>Kel Kalanganyar</t>
  </si>
  <si>
    <t>Kel Panggungjati</t>
  </si>
  <si>
    <t>Kel Drangong</t>
  </si>
  <si>
    <t>Kel Umbul Tengah</t>
  </si>
  <si>
    <t>Kel Sepang</t>
  </si>
  <si>
    <t>Kel Lialang</t>
  </si>
  <si>
    <t>Kel Taman Baru</t>
  </si>
  <si>
    <t>Kel Cibendung</t>
  </si>
  <si>
    <t>Pagu</t>
  </si>
  <si>
    <t>Taktakan</t>
  </si>
  <si>
    <t>Sayar</t>
  </si>
  <si>
    <t>Pancur</t>
  </si>
  <si>
    <t>Kuranji</t>
  </si>
  <si>
    <t>Kalanganyar</t>
  </si>
  <si>
    <t>Cilowong</t>
  </si>
  <si>
    <t>Panggung Jati</t>
  </si>
  <si>
    <t>Drangong</t>
  </si>
  <si>
    <t>Umbul Tengah</t>
  </si>
  <si>
    <t>Sepang</t>
  </si>
  <si>
    <t>Lialang</t>
  </si>
  <si>
    <t>Taman Baru</t>
  </si>
  <si>
    <t>Cibendung</t>
  </si>
  <si>
    <t>Pemberdayaan</t>
  </si>
</sst>
</file>

<file path=xl/styles.xml><?xml version="1.0" encoding="utf-8"?>
<styleSheet xmlns="http://schemas.openxmlformats.org/spreadsheetml/2006/main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Narrow"/>
      <family val="2"/>
    </font>
    <font>
      <u/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241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4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4" borderId="5" xfId="0" applyFont="1" applyFill="1" applyBorder="1" applyAlignment="1">
      <alignment vertical="center"/>
    </xf>
    <xf numFmtId="164" fontId="2" fillId="4" borderId="5" xfId="0" applyNumberFormat="1" applyFont="1" applyFill="1" applyBorder="1" applyAlignment="1">
      <alignment vertical="center" wrapText="1"/>
    </xf>
    <xf numFmtId="164" fontId="2" fillId="4" borderId="7" xfId="0" applyNumberFormat="1" applyFont="1" applyFill="1" applyBorder="1" applyAlignment="1">
      <alignment vertical="center" wrapText="1"/>
    </xf>
    <xf numFmtId="0" fontId="6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6" fillId="3" borderId="1" xfId="0" applyFont="1" applyFill="1" applyBorder="1" applyAlignment="1">
      <alignment vertical="center"/>
    </xf>
    <xf numFmtId="164" fontId="2" fillId="3" borderId="5" xfId="0" applyNumberFormat="1" applyFont="1" applyFill="1" applyBorder="1" applyAlignment="1">
      <alignment vertical="center" wrapText="1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/>
    </xf>
    <xf numFmtId="0" fontId="8" fillId="3" borderId="1" xfId="1" quotePrefix="1" applyFont="1" applyFill="1" applyBorder="1" applyAlignment="1">
      <alignment horizontal="left" vertical="top"/>
    </xf>
    <xf numFmtId="0" fontId="2" fillId="3" borderId="1" xfId="1" applyFont="1" applyFill="1" applyBorder="1" applyAlignment="1">
      <alignment vertical="center" wrapText="1"/>
    </xf>
    <xf numFmtId="0" fontId="6" fillId="3" borderId="1" xfId="1" applyFont="1" applyFill="1" applyBorder="1" applyAlignment="1">
      <alignment vertical="center" wrapText="1"/>
    </xf>
    <xf numFmtId="164" fontId="6" fillId="3" borderId="1" xfId="2" applyFont="1" applyFill="1" applyBorder="1" applyAlignment="1">
      <alignment horizontal="center" vertical="center" wrapText="1"/>
    </xf>
    <xf numFmtId="164" fontId="2" fillId="3" borderId="1" xfId="2" applyFont="1" applyFill="1" applyBorder="1" applyAlignment="1">
      <alignment horizontal="center" vertical="center"/>
    </xf>
    <xf numFmtId="0" fontId="9" fillId="3" borderId="1" xfId="1" quotePrefix="1" applyFont="1" applyFill="1" applyBorder="1" applyAlignment="1">
      <alignment vertical="top"/>
    </xf>
    <xf numFmtId="0" fontId="10" fillId="3" borderId="7" xfId="1" quotePrefix="1" applyFont="1" applyFill="1" applyBorder="1" applyAlignment="1">
      <alignment vertical="top"/>
    </xf>
    <xf numFmtId="0" fontId="8" fillId="3" borderId="7" xfId="1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1" xfId="1" quotePrefix="1" applyFont="1" applyFill="1" applyBorder="1" applyAlignment="1">
      <alignment vertical="top"/>
    </xf>
    <xf numFmtId="164" fontId="6" fillId="3" borderId="7" xfId="2" applyFont="1" applyFill="1" applyBorder="1" applyAlignment="1">
      <alignment horizontal="center" vertical="center" wrapText="1"/>
    </xf>
    <xf numFmtId="0" fontId="8" fillId="3" borderId="1" xfId="1" quotePrefix="1" applyFont="1" applyFill="1" applyBorder="1" applyAlignment="1">
      <alignment horizontal="left" vertical="center"/>
    </xf>
    <xf numFmtId="164" fontId="6" fillId="3" borderId="1" xfId="2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164" fontId="2" fillId="3" borderId="1" xfId="2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1" quotePrefix="1" applyFont="1" applyFill="1" applyBorder="1" applyAlignment="1">
      <alignment horizontal="left" vertical="center" wrapText="1"/>
    </xf>
    <xf numFmtId="0" fontId="9" fillId="3" borderId="1" xfId="1" quotePrefix="1" applyFont="1" applyFill="1" applyBorder="1" applyAlignment="1">
      <alignment horizontal="left" vertical="center"/>
    </xf>
    <xf numFmtId="0" fontId="9" fillId="3" borderId="1" xfId="1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center"/>
    </xf>
    <xf numFmtId="0" fontId="8" fillId="3" borderId="1" xfId="1" applyFont="1" applyFill="1" applyBorder="1" applyAlignment="1">
      <alignment vertical="top" wrapText="1"/>
    </xf>
    <xf numFmtId="0" fontId="9" fillId="3" borderId="1" xfId="1" applyFont="1" applyFill="1" applyBorder="1" applyAlignment="1">
      <alignment horizontal="left" vertical="top" wrapText="1"/>
    </xf>
    <xf numFmtId="0" fontId="9" fillId="3" borderId="1" xfId="1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8" fillId="3" borderId="1" xfId="1" applyFont="1" applyFill="1" applyBorder="1" applyAlignment="1">
      <alignment horizontal="left" vertical="top" wrapText="1"/>
    </xf>
    <xf numFmtId="0" fontId="8" fillId="3" borderId="7" xfId="1" quotePrefix="1" applyFont="1" applyFill="1" applyBorder="1" applyAlignment="1">
      <alignment vertical="top"/>
    </xf>
    <xf numFmtId="0" fontId="6" fillId="3" borderId="7" xfId="1" applyFont="1" applyFill="1" applyBorder="1" applyAlignment="1">
      <alignment vertical="center" wrapText="1"/>
    </xf>
    <xf numFmtId="164" fontId="6" fillId="3" borderId="7" xfId="2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/>
    </xf>
    <xf numFmtId="0" fontId="8" fillId="3" borderId="7" xfId="1" quotePrefix="1" applyFont="1" applyFill="1" applyBorder="1" applyAlignment="1">
      <alignment horizontal="left" vertical="top" wrapText="1"/>
    </xf>
    <xf numFmtId="0" fontId="8" fillId="3" borderId="7" xfId="1" applyFont="1" applyFill="1" applyBorder="1" applyAlignment="1">
      <alignment vertical="top" wrapText="1"/>
    </xf>
    <xf numFmtId="0" fontId="7" fillId="3" borderId="0" xfId="0" applyFont="1" applyFill="1" applyAlignment="1">
      <alignment horizontal="left" vertical="center"/>
    </xf>
    <xf numFmtId="164" fontId="2" fillId="3" borderId="7" xfId="2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6" fillId="3" borderId="1" xfId="0" applyFont="1" applyFill="1" applyBorder="1"/>
    <xf numFmtId="3" fontId="9" fillId="3" borderId="1" xfId="1" quotePrefix="1" applyNumberFormat="1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wrapText="1"/>
    </xf>
    <xf numFmtId="164" fontId="6" fillId="3" borderId="1" xfId="2" applyFont="1" applyFill="1" applyBorder="1" applyAlignment="1">
      <alignment vertical="center"/>
    </xf>
    <xf numFmtId="0" fontId="6" fillId="3" borderId="0" xfId="0" applyFont="1" applyFill="1"/>
    <xf numFmtId="0" fontId="7" fillId="3" borderId="0" xfId="0" applyFont="1" applyFill="1"/>
    <xf numFmtId="0" fontId="9" fillId="3" borderId="1" xfId="1" quotePrefix="1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center"/>
    </xf>
    <xf numFmtId="0" fontId="6" fillId="3" borderId="1" xfId="0" quotePrefix="1" applyFont="1" applyFill="1" applyBorder="1"/>
    <xf numFmtId="0" fontId="2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6" fillId="3" borderId="1" xfId="0" quotePrefix="1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3" borderId="1" xfId="0" quotePrefix="1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6" xfId="0" applyFont="1" applyBorder="1" applyAlignment="1">
      <alignment vertical="center"/>
    </xf>
    <xf numFmtId="0" fontId="2" fillId="0" borderId="1" xfId="1" quotePrefix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2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2" xfId="1" applyFont="1" applyBorder="1" applyAlignment="1">
      <alignment vertical="center" wrapText="1"/>
    </xf>
    <xf numFmtId="164" fontId="6" fillId="0" borderId="1" xfId="2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0" fontId="2" fillId="0" borderId="1" xfId="1" quotePrefix="1" applyFont="1" applyBorder="1" applyAlignment="1">
      <alignment vertical="top"/>
    </xf>
    <xf numFmtId="0" fontId="6" fillId="0" borderId="1" xfId="1" quotePrefix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1" applyFont="1" applyBorder="1" applyAlignment="1">
      <alignment vertical="top" wrapText="1"/>
    </xf>
    <xf numFmtId="0" fontId="5" fillId="0" borderId="1" xfId="1" quotePrefix="1" applyFont="1" applyBorder="1" applyAlignment="1">
      <alignment vertical="top"/>
    </xf>
    <xf numFmtId="0" fontId="6" fillId="0" borderId="1" xfId="1" applyFont="1" applyBorder="1" applyAlignment="1">
      <alignment vertical="top" wrapText="1"/>
    </xf>
    <xf numFmtId="0" fontId="2" fillId="0" borderId="10" xfId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3" borderId="1" xfId="2" applyFont="1" applyFill="1" applyBorder="1" applyAlignment="1">
      <alignment vertical="center" wrapText="1"/>
    </xf>
    <xf numFmtId="0" fontId="8" fillId="0" borderId="1" xfId="1" applyFont="1" applyBorder="1" applyAlignment="1">
      <alignment horizontal="left" vertical="top" wrapText="1"/>
    </xf>
    <xf numFmtId="0" fontId="8" fillId="0" borderId="2" xfId="1" applyFont="1" applyBorder="1" applyAlignment="1">
      <alignment vertical="top" wrapText="1"/>
    </xf>
    <xf numFmtId="0" fontId="2" fillId="0" borderId="1" xfId="1" applyFont="1" applyBorder="1" applyAlignment="1">
      <alignment vertical="top" wrapText="1"/>
    </xf>
    <xf numFmtId="0" fontId="2" fillId="0" borderId="1" xfId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" xfId="1" quotePrefix="1" applyFont="1" applyBorder="1" applyAlignment="1">
      <alignment vertical="top"/>
    </xf>
    <xf numFmtId="0" fontId="8" fillId="0" borderId="1" xfId="1" applyFont="1" applyBorder="1" applyAlignment="1">
      <alignment vertical="top" wrapText="1"/>
    </xf>
    <xf numFmtId="0" fontId="9" fillId="0" borderId="5" xfId="1" quotePrefix="1" applyFont="1" applyBorder="1" applyAlignment="1">
      <alignment horizontal="left" vertical="center" wrapText="1"/>
    </xf>
    <xf numFmtId="164" fontId="6" fillId="0" borderId="7" xfId="2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0" fontId="6" fillId="0" borderId="7" xfId="1" quotePrefix="1" applyFont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6" fillId="3" borderId="15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left" vertical="center" wrapText="1"/>
    </xf>
    <xf numFmtId="0" fontId="6" fillId="0" borderId="0" xfId="0" applyFont="1" applyBorder="1"/>
    <xf numFmtId="0" fontId="7" fillId="0" borderId="0" xfId="0" applyFont="1" applyBorder="1"/>
    <xf numFmtId="0" fontId="6" fillId="0" borderId="0" xfId="0" applyFont="1" applyBorder="1" applyAlignment="1"/>
    <xf numFmtId="0" fontId="2" fillId="3" borderId="1" xfId="1" applyFont="1" applyFill="1" applyBorder="1" applyAlignment="1">
      <alignment vertical="top" wrapText="1"/>
    </xf>
    <xf numFmtId="0" fontId="2" fillId="3" borderId="2" xfId="1" applyFont="1" applyFill="1" applyBorder="1" applyAlignment="1">
      <alignment vertical="top" wrapText="1"/>
    </xf>
    <xf numFmtId="0" fontId="2" fillId="3" borderId="2" xfId="1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/>
    </xf>
    <xf numFmtId="164" fontId="5" fillId="3" borderId="1" xfId="0" applyNumberFormat="1" applyFont="1" applyFill="1" applyBorder="1" applyAlignment="1">
      <alignment vertical="center"/>
    </xf>
    <xf numFmtId="164" fontId="2" fillId="3" borderId="0" xfId="2" applyFon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0" fontId="6" fillId="0" borderId="1" xfId="0" applyFont="1" applyBorder="1"/>
    <xf numFmtId="0" fontId="2" fillId="0" borderId="1" xfId="0" quotePrefix="1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64" fontId="6" fillId="0" borderId="1" xfId="2" applyFont="1" applyBorder="1"/>
    <xf numFmtId="164" fontId="2" fillId="0" borderId="1" xfId="0" applyNumberFormat="1" applyFont="1" applyBorder="1"/>
    <xf numFmtId="164" fontId="6" fillId="0" borderId="1" xfId="2" applyFont="1" applyBorder="1" applyAlignment="1">
      <alignment horizontal="right" vertical="center" wrapText="1"/>
    </xf>
    <xf numFmtId="164" fontId="6" fillId="0" borderId="1" xfId="0" applyNumberFormat="1" applyFont="1" applyBorder="1"/>
    <xf numFmtId="164" fontId="2" fillId="3" borderId="7" xfId="2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2" fillId="3" borderId="5" xfId="0" quotePrefix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2" fillId="3" borderId="5" xfId="0" quotePrefix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164" fontId="2" fillId="3" borderId="7" xfId="2" applyFont="1" applyFill="1" applyBorder="1" applyAlignment="1">
      <alignment horizontal="center" vertical="center" wrapText="1"/>
    </xf>
    <xf numFmtId="0" fontId="6" fillId="3" borderId="7" xfId="0" applyFont="1" applyFill="1" applyBorder="1"/>
    <xf numFmtId="0" fontId="6" fillId="3" borderId="7" xfId="0" quotePrefix="1" applyFont="1" applyFill="1" applyBorder="1"/>
    <xf numFmtId="164" fontId="6" fillId="3" borderId="7" xfId="2" applyFont="1" applyFill="1" applyBorder="1" applyAlignment="1">
      <alignment vertical="center"/>
    </xf>
    <xf numFmtId="0" fontId="2" fillId="3" borderId="7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166" fontId="6" fillId="3" borderId="1" xfId="3" applyNumberFormat="1" applyFont="1" applyFill="1" applyBorder="1"/>
    <xf numFmtId="164" fontId="2" fillId="3" borderId="7" xfId="2" applyFont="1" applyFill="1" applyBorder="1" applyAlignment="1">
      <alignment vertical="center"/>
    </xf>
    <xf numFmtId="0" fontId="6" fillId="3" borderId="6" xfId="0" quotePrefix="1" applyFont="1" applyFill="1" applyBorder="1" applyAlignment="1">
      <alignment horizontal="center"/>
    </xf>
    <xf numFmtId="0" fontId="12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6" fillId="3" borderId="1" xfId="0" quotePrefix="1" applyFont="1" applyFill="1" applyBorder="1" applyAlignment="1">
      <alignment horizontal="center"/>
    </xf>
    <xf numFmtId="0" fontId="12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6" fillId="6" borderId="1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wrapText="1"/>
    </xf>
    <xf numFmtId="166" fontId="6" fillId="3" borderId="7" xfId="3" applyNumberFormat="1" applyFont="1" applyFill="1" applyBorder="1"/>
    <xf numFmtId="164" fontId="0" fillId="0" borderId="0" xfId="2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164" fontId="2" fillId="3" borderId="7" xfId="2" applyFont="1" applyFill="1" applyBorder="1" applyAlignment="1">
      <alignment horizontal="center" vertical="center" wrapText="1"/>
    </xf>
    <xf numFmtId="0" fontId="2" fillId="3" borderId="5" xfId="0" quotePrefix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3" borderId="7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5" borderId="7" xfId="1" applyFont="1" applyFill="1" applyBorder="1" applyAlignment="1">
      <alignment horizontal="center" vertical="center" wrapText="1"/>
    </xf>
    <xf numFmtId="0" fontId="8" fillId="5" borderId="5" xfId="1" applyFont="1" applyFill="1" applyBorder="1" applyAlignment="1">
      <alignment horizontal="center" vertical="center" wrapText="1"/>
    </xf>
    <xf numFmtId="164" fontId="2" fillId="3" borderId="7" xfId="2" applyFont="1" applyFill="1" applyBorder="1" applyAlignment="1">
      <alignment horizontal="center" vertical="center" wrapText="1"/>
    </xf>
    <xf numFmtId="164" fontId="2" fillId="3" borderId="5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2" fillId="0" borderId="7" xfId="2" applyFont="1" applyBorder="1" applyAlignment="1">
      <alignment horizontal="center" vertical="center" wrapText="1"/>
    </xf>
    <xf numFmtId="164" fontId="2" fillId="0" borderId="5" xfId="2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4" fontId="2" fillId="3" borderId="6" xfId="2" applyFont="1" applyFill="1" applyBorder="1" applyAlignment="1">
      <alignment horizontal="center" vertical="center" wrapText="1"/>
    </xf>
    <xf numFmtId="164" fontId="2" fillId="3" borderId="7" xfId="2" applyFont="1" applyFill="1" applyBorder="1" applyAlignment="1">
      <alignment horizontal="center" vertical="center"/>
    </xf>
    <xf numFmtId="164" fontId="2" fillId="3" borderId="6" xfId="2" applyFont="1" applyFill="1" applyBorder="1" applyAlignment="1">
      <alignment horizontal="center" vertical="center"/>
    </xf>
    <xf numFmtId="164" fontId="2" fillId="3" borderId="5" xfId="2" applyFont="1" applyFill="1" applyBorder="1" applyAlignment="1">
      <alignment horizontal="center" vertical="center"/>
    </xf>
    <xf numFmtId="0" fontId="2" fillId="3" borderId="7" xfId="0" quotePrefix="1" applyFont="1" applyFill="1" applyBorder="1" applyAlignment="1">
      <alignment horizontal="center" vertical="center" wrapText="1"/>
    </xf>
    <xf numFmtId="0" fontId="2" fillId="3" borderId="6" xfId="0" quotePrefix="1" applyFont="1" applyFill="1" applyBorder="1" applyAlignment="1">
      <alignment horizontal="center" vertical="center" wrapText="1"/>
    </xf>
    <xf numFmtId="0" fontId="2" fillId="3" borderId="5" xfId="0" quotePrefix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/>
    </xf>
    <xf numFmtId="0" fontId="6" fillId="4" borderId="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7" xfId="0" quotePrefix="1" applyFont="1" applyFill="1" applyBorder="1" applyAlignment="1">
      <alignment horizontal="center"/>
    </xf>
    <xf numFmtId="0" fontId="6" fillId="3" borderId="5" xfId="0" quotePrefix="1" applyFont="1" applyFill="1" applyBorder="1" applyAlignment="1">
      <alignment horizontal="center"/>
    </xf>
    <xf numFmtId="0" fontId="12" fillId="0" borderId="7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</cellXfs>
  <cellStyles count="4">
    <cellStyle name="Comma" xfId="3" builtinId="3"/>
    <cellStyle name="Comma [0]" xfId="2" builtinId="6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4"/>
  <sheetViews>
    <sheetView view="pageBreakPreview" zoomScale="85" zoomScaleSheetLayoutView="85" workbookViewId="0">
      <pane xSplit="8" ySplit="6" topLeftCell="I107" activePane="bottomRight" state="frozen"/>
      <selection pane="topRight" activeCell="I1" sqref="I1"/>
      <selection pane="bottomLeft" activeCell="A7" sqref="A7"/>
      <selection pane="bottomRight" activeCell="C9" sqref="C9:C129"/>
    </sheetView>
  </sheetViews>
  <sheetFormatPr defaultRowHeight="15"/>
  <cols>
    <col min="1" max="1" width="15.5703125" style="1" customWidth="1"/>
    <col min="2" max="2" width="4.28515625" style="1" customWidth="1"/>
    <col min="3" max="3" width="15.85546875" style="1" customWidth="1"/>
    <col min="4" max="4" width="12.7109375" style="1" customWidth="1"/>
    <col min="5" max="5" width="11" style="1" customWidth="1"/>
    <col min="6" max="6" width="17.85546875" style="1" customWidth="1"/>
    <col min="7" max="7" width="19.7109375" style="1" customWidth="1"/>
    <col min="8" max="8" width="10.42578125" style="1" customWidth="1"/>
    <col min="9" max="9" width="20.5703125" style="1" customWidth="1"/>
    <col min="10" max="10" width="14.42578125" style="1" customWidth="1"/>
    <col min="11" max="11" width="18.85546875" style="1" customWidth="1"/>
    <col min="12" max="12" width="11.42578125" style="1" customWidth="1"/>
    <col min="13" max="13" width="9.140625" style="1"/>
    <col min="14" max="14" width="14.28515625" style="1" customWidth="1"/>
    <col min="15" max="15" width="17.28515625" style="1" customWidth="1"/>
    <col min="16" max="16" width="15.28515625" style="1" bestFit="1" customWidth="1"/>
    <col min="17" max="17" width="10.85546875" style="1" customWidth="1"/>
    <col min="18" max="18" width="9.140625" style="1"/>
    <col min="19" max="19" width="43.42578125" style="1" customWidth="1"/>
    <col min="20" max="23" width="9.140625" style="1"/>
  </cols>
  <sheetData>
    <row r="1" spans="1:23" ht="37.5" customHeight="1">
      <c r="A1" s="223" t="s">
        <v>298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</row>
    <row r="2" spans="1:23">
      <c r="H2" s="224" t="s">
        <v>91</v>
      </c>
      <c r="I2" s="224"/>
    </row>
    <row r="3" spans="1:23" s="5" customFormat="1" ht="33.75" customHeight="1">
      <c r="A3" s="225" t="s">
        <v>3</v>
      </c>
      <c r="B3" s="227" t="s">
        <v>4</v>
      </c>
      <c r="C3" s="227"/>
      <c r="D3" s="140" t="s">
        <v>6</v>
      </c>
      <c r="E3" s="228" t="s">
        <v>8</v>
      </c>
      <c r="F3" s="141" t="s">
        <v>9</v>
      </c>
      <c r="G3" s="140" t="s">
        <v>16</v>
      </c>
      <c r="H3" s="229" t="s">
        <v>13</v>
      </c>
      <c r="I3" s="210" t="s">
        <v>299</v>
      </c>
      <c r="J3" s="210"/>
      <c r="K3" s="210"/>
      <c r="L3" s="210"/>
      <c r="M3" s="229" t="s">
        <v>18</v>
      </c>
      <c r="N3" s="231" t="s">
        <v>300</v>
      </c>
      <c r="O3" s="232"/>
      <c r="P3" s="228" t="s">
        <v>12</v>
      </c>
      <c r="Q3" s="228"/>
      <c r="R3" s="4"/>
      <c r="S3" s="4"/>
      <c r="T3" s="4"/>
      <c r="U3" s="4"/>
      <c r="V3" s="4"/>
      <c r="W3" s="4"/>
    </row>
    <row r="4" spans="1:23" s="5" customFormat="1" ht="33.75" customHeight="1">
      <c r="A4" s="226"/>
      <c r="B4" s="6"/>
      <c r="C4" s="141" t="s">
        <v>5</v>
      </c>
      <c r="D4" s="140" t="s">
        <v>7</v>
      </c>
      <c r="E4" s="228"/>
      <c r="F4" s="141" t="s">
        <v>10</v>
      </c>
      <c r="G4" s="140" t="s">
        <v>17</v>
      </c>
      <c r="H4" s="230"/>
      <c r="I4" s="141" t="s">
        <v>0</v>
      </c>
      <c r="J4" s="140" t="s">
        <v>1</v>
      </c>
      <c r="K4" s="140" t="s">
        <v>2</v>
      </c>
      <c r="L4" s="140" t="s">
        <v>11</v>
      </c>
      <c r="M4" s="230"/>
      <c r="N4" s="140" t="s">
        <v>1</v>
      </c>
      <c r="O4" s="140" t="s">
        <v>2</v>
      </c>
      <c r="P4" s="228"/>
      <c r="Q4" s="228"/>
      <c r="R4" s="4"/>
      <c r="S4" s="4"/>
      <c r="T4" s="4"/>
      <c r="U4" s="4"/>
      <c r="V4" s="4"/>
      <c r="W4" s="4"/>
    </row>
    <row r="5" spans="1:23" s="8" customFormat="1" ht="17.25" customHeight="1">
      <c r="A5" s="141">
        <v>1</v>
      </c>
      <c r="B5" s="141">
        <v>2</v>
      </c>
      <c r="C5" s="141">
        <v>3</v>
      </c>
      <c r="D5" s="141">
        <v>4</v>
      </c>
      <c r="E5" s="141">
        <v>5</v>
      </c>
      <c r="F5" s="141">
        <v>6</v>
      </c>
      <c r="G5" s="141">
        <v>7</v>
      </c>
      <c r="H5" s="141">
        <v>8</v>
      </c>
      <c r="I5" s="141">
        <v>9</v>
      </c>
      <c r="J5" s="141">
        <v>10</v>
      </c>
      <c r="K5" s="141">
        <v>11</v>
      </c>
      <c r="L5" s="141">
        <v>12</v>
      </c>
      <c r="M5" s="141">
        <v>13</v>
      </c>
      <c r="N5" s="141">
        <v>14</v>
      </c>
      <c r="O5" s="141">
        <v>15</v>
      </c>
      <c r="P5" s="210">
        <v>16</v>
      </c>
      <c r="Q5" s="210"/>
      <c r="R5" s="7"/>
      <c r="S5" s="7"/>
      <c r="T5" s="7"/>
      <c r="U5" s="7"/>
      <c r="V5" s="7"/>
      <c r="W5" s="7"/>
    </row>
    <row r="6" spans="1:23" s="13" customFormat="1" ht="12.75">
      <c r="A6" s="211" t="s">
        <v>195</v>
      </c>
      <c r="B6" s="9"/>
      <c r="C6" s="9"/>
      <c r="D6" s="9"/>
      <c r="E6" s="9"/>
      <c r="F6" s="9"/>
      <c r="G6" s="9"/>
      <c r="H6" s="9"/>
      <c r="I6" s="9"/>
      <c r="J6" s="9"/>
      <c r="K6" s="10">
        <f>K7</f>
        <v>22360518206</v>
      </c>
      <c r="L6" s="11"/>
      <c r="M6" s="11"/>
      <c r="N6" s="11"/>
      <c r="O6" s="11">
        <f>O7</f>
        <v>24120907231.900002</v>
      </c>
      <c r="P6" s="213" t="s">
        <v>81</v>
      </c>
      <c r="Q6" s="213"/>
      <c r="R6" s="12"/>
      <c r="S6" s="12"/>
      <c r="T6" s="12"/>
      <c r="U6" s="12"/>
      <c r="V6" s="12"/>
      <c r="W6" s="12"/>
    </row>
    <row r="7" spans="1:23" s="17" customFormat="1" ht="131.25" customHeight="1">
      <c r="A7" s="212"/>
      <c r="B7" s="214" t="s">
        <v>198</v>
      </c>
      <c r="C7" s="215"/>
      <c r="D7" s="142" t="s">
        <v>161</v>
      </c>
      <c r="E7" s="14"/>
      <c r="F7" s="14"/>
      <c r="G7" s="14"/>
      <c r="H7" s="142"/>
      <c r="I7" s="14"/>
      <c r="J7" s="142"/>
      <c r="K7" s="15">
        <f>J14+J17+J18+J19+J21+J31+J33+J35+J37+J39+J41+J43+J45+J64+J72+J74+J79+J82+J84+J86+J88+J90+J94+J96+J98+J100+J104+J106+J108+J115+K130</f>
        <v>22360518206</v>
      </c>
      <c r="L7" s="15"/>
      <c r="M7" s="15"/>
      <c r="N7" s="15"/>
      <c r="O7" s="15">
        <f>N14+N17+N18+N19+N21+N31+N33+N35+N37+N39+N41+N43+N45+N72+N74+N79+N82+N84+N86+N88+N90+N94+N96+N98+N100+N104+N106+N108+N115+O130</f>
        <v>24120907231.900002</v>
      </c>
      <c r="P7" s="216" t="s">
        <v>156</v>
      </c>
      <c r="Q7" s="14"/>
      <c r="R7" s="16"/>
      <c r="S7" s="16"/>
      <c r="T7" s="16"/>
      <c r="U7" s="16"/>
      <c r="V7" s="16"/>
      <c r="W7" s="16"/>
    </row>
    <row r="8" spans="1:23" s="17" customFormat="1" ht="79.5" customHeight="1">
      <c r="A8" s="18"/>
      <c r="B8" s="19"/>
      <c r="C8" s="20" t="s">
        <v>162</v>
      </c>
      <c r="D8" s="21" t="s">
        <v>196</v>
      </c>
      <c r="E8" s="14"/>
      <c r="F8" s="14"/>
      <c r="G8" s="14"/>
      <c r="H8" s="142"/>
      <c r="I8" s="14"/>
      <c r="J8" s="142"/>
      <c r="K8" s="15"/>
      <c r="L8" s="15"/>
      <c r="M8" s="15"/>
      <c r="N8" s="15"/>
      <c r="O8" s="15"/>
      <c r="P8" s="216"/>
      <c r="Q8" s="14"/>
      <c r="R8" s="16"/>
      <c r="S8" s="16"/>
      <c r="T8" s="16"/>
      <c r="U8" s="16"/>
      <c r="V8" s="16"/>
      <c r="W8" s="16"/>
    </row>
    <row r="9" spans="1:23" s="17" customFormat="1" ht="44.25" customHeight="1">
      <c r="A9" s="14"/>
      <c r="B9" s="217"/>
      <c r="C9" s="217"/>
      <c r="D9" s="19"/>
      <c r="E9" s="186" t="s">
        <v>50</v>
      </c>
      <c r="F9" s="22" t="s">
        <v>250</v>
      </c>
      <c r="G9" s="23" t="s">
        <v>258</v>
      </c>
      <c r="H9" s="24"/>
      <c r="I9" s="24">
        <v>70</v>
      </c>
      <c r="J9" s="197">
        <f>J14+J17+J18+J19+J21</f>
        <v>2538050000</v>
      </c>
      <c r="K9" s="25"/>
      <c r="L9" s="25"/>
      <c r="M9" s="25"/>
      <c r="N9" s="197">
        <f>N14+N17+N18+N19+N21</f>
        <v>2791855000</v>
      </c>
      <c r="O9" s="24"/>
      <c r="P9" s="26"/>
      <c r="Q9" s="16"/>
      <c r="R9" s="16"/>
      <c r="S9" s="16"/>
      <c r="T9" s="16"/>
      <c r="U9" s="16"/>
      <c r="V9" s="16"/>
    </row>
    <row r="10" spans="1:23" s="17" customFormat="1" ht="29.25" customHeight="1">
      <c r="A10" s="27"/>
      <c r="B10" s="218"/>
      <c r="C10" s="218"/>
      <c r="D10" s="19"/>
      <c r="E10" s="220"/>
      <c r="F10" s="22" t="s">
        <v>251</v>
      </c>
      <c r="G10" s="23" t="s">
        <v>258</v>
      </c>
      <c r="H10" s="24"/>
      <c r="I10" s="24">
        <v>75</v>
      </c>
      <c r="J10" s="198"/>
      <c r="K10" s="25"/>
      <c r="L10" s="25"/>
      <c r="M10" s="25"/>
      <c r="N10" s="198"/>
      <c r="O10" s="24"/>
      <c r="P10" s="26"/>
      <c r="Q10" s="16"/>
      <c r="R10" s="16"/>
      <c r="S10" s="16"/>
      <c r="T10" s="16"/>
      <c r="U10" s="16"/>
      <c r="V10" s="16"/>
    </row>
    <row r="11" spans="1:23" s="17" customFormat="1" ht="36.75" customHeight="1">
      <c r="A11" s="27"/>
      <c r="B11" s="218"/>
      <c r="C11" s="218"/>
      <c r="D11" s="19"/>
      <c r="E11" s="220"/>
      <c r="F11" s="22" t="s">
        <v>252</v>
      </c>
      <c r="G11" s="23" t="s">
        <v>258</v>
      </c>
      <c r="H11" s="24"/>
      <c r="I11" s="24">
        <v>60</v>
      </c>
      <c r="J11" s="198"/>
      <c r="K11" s="25"/>
      <c r="L11" s="25"/>
      <c r="M11" s="25"/>
      <c r="N11" s="198"/>
      <c r="O11" s="24"/>
      <c r="P11" s="26"/>
      <c r="Q11" s="16"/>
      <c r="R11" s="16"/>
      <c r="S11" s="16"/>
      <c r="T11" s="16"/>
      <c r="U11" s="16"/>
      <c r="V11" s="16"/>
    </row>
    <row r="12" spans="1:23" s="17" customFormat="1" ht="29.25" customHeight="1">
      <c r="A12" s="27"/>
      <c r="B12" s="218"/>
      <c r="C12" s="218"/>
      <c r="D12" s="19"/>
      <c r="E12" s="220"/>
      <c r="F12" s="22" t="s">
        <v>253</v>
      </c>
      <c r="G12" s="23" t="s">
        <v>258</v>
      </c>
      <c r="H12" s="24"/>
      <c r="I12" s="24">
        <v>75</v>
      </c>
      <c r="J12" s="198"/>
      <c r="K12" s="25"/>
      <c r="L12" s="25"/>
      <c r="M12" s="25"/>
      <c r="N12" s="198"/>
      <c r="O12" s="24"/>
      <c r="P12" s="26"/>
      <c r="Q12" s="16"/>
      <c r="R12" s="16"/>
      <c r="S12" s="16"/>
      <c r="T12" s="16"/>
      <c r="U12" s="16"/>
      <c r="V12" s="16"/>
    </row>
    <row r="13" spans="1:23" s="17" customFormat="1" ht="34.5" customHeight="1">
      <c r="A13" s="27"/>
      <c r="B13" s="218"/>
      <c r="C13" s="218"/>
      <c r="D13" s="19"/>
      <c r="E13" s="187"/>
      <c r="F13" s="22" t="s">
        <v>254</v>
      </c>
      <c r="G13" s="23" t="s">
        <v>258</v>
      </c>
      <c r="H13" s="24"/>
      <c r="I13" s="24">
        <v>70</v>
      </c>
      <c r="J13" s="199"/>
      <c r="K13" s="25"/>
      <c r="L13" s="25"/>
      <c r="M13" s="25"/>
      <c r="N13" s="199"/>
      <c r="O13" s="24"/>
      <c r="P13" s="26"/>
      <c r="Q13" s="16"/>
      <c r="R13" s="16"/>
      <c r="S13" s="16"/>
      <c r="T13" s="16"/>
      <c r="U13" s="16"/>
      <c r="V13" s="16"/>
    </row>
    <row r="14" spans="1:23" s="17" customFormat="1" ht="80.25" customHeight="1">
      <c r="A14" s="27"/>
      <c r="B14" s="218"/>
      <c r="C14" s="218"/>
      <c r="D14" s="28" t="s">
        <v>22</v>
      </c>
      <c r="E14" s="29" t="s">
        <v>216</v>
      </c>
      <c r="F14" s="30" t="s">
        <v>169</v>
      </c>
      <c r="G14" s="26" t="s">
        <v>129</v>
      </c>
      <c r="H14" s="24" t="s">
        <v>91</v>
      </c>
      <c r="I14" s="24">
        <v>1</v>
      </c>
      <c r="J14" s="31">
        <v>261050000</v>
      </c>
      <c r="K14" s="24" t="s">
        <v>85</v>
      </c>
      <c r="L14" s="24"/>
      <c r="M14" s="24" t="s">
        <v>148</v>
      </c>
      <c r="N14" s="40">
        <f>J14*10%+J14</f>
        <v>287155000</v>
      </c>
      <c r="O14" s="24"/>
      <c r="P14" s="26"/>
      <c r="Q14" s="16"/>
      <c r="R14" s="16"/>
      <c r="S14" s="16"/>
      <c r="T14" s="16"/>
      <c r="U14" s="16"/>
      <c r="V14" s="16"/>
    </row>
    <row r="15" spans="1:23" s="17" customFormat="1" ht="80.25" customHeight="1">
      <c r="A15" s="27"/>
      <c r="B15" s="218"/>
      <c r="C15" s="218"/>
      <c r="D15" s="33"/>
      <c r="E15" s="29"/>
      <c r="F15" s="30" t="s">
        <v>272</v>
      </c>
      <c r="G15" s="26" t="s">
        <v>157</v>
      </c>
      <c r="H15" s="24" t="s">
        <v>247</v>
      </c>
      <c r="I15" s="24">
        <v>13</v>
      </c>
      <c r="J15" s="31"/>
      <c r="K15" s="24"/>
      <c r="L15" s="24"/>
      <c r="M15" s="24"/>
      <c r="N15" s="40">
        <f t="shared" ref="N15:N18" si="0">J15*10%+J15</f>
        <v>0</v>
      </c>
      <c r="O15" s="24"/>
      <c r="P15" s="26"/>
      <c r="Q15" s="16"/>
      <c r="R15" s="16"/>
      <c r="S15" s="16"/>
      <c r="T15" s="16"/>
      <c r="U15" s="16"/>
      <c r="V15" s="16"/>
    </row>
    <row r="16" spans="1:23" s="17" customFormat="1" ht="57.95" customHeight="1">
      <c r="A16" s="18"/>
      <c r="B16" s="218"/>
      <c r="C16" s="218"/>
      <c r="D16" s="34"/>
      <c r="E16" s="35"/>
      <c r="F16" s="21" t="s">
        <v>273</v>
      </c>
      <c r="G16" s="26" t="s">
        <v>157</v>
      </c>
      <c r="H16" s="24" t="s">
        <v>247</v>
      </c>
      <c r="I16" s="143"/>
      <c r="J16" s="138"/>
      <c r="K16" s="138"/>
      <c r="L16" s="138"/>
      <c r="M16" s="138"/>
      <c r="N16" s="40">
        <f t="shared" si="0"/>
        <v>0</v>
      </c>
      <c r="O16" s="143"/>
      <c r="P16" s="36"/>
      <c r="Q16" s="16"/>
      <c r="R16" s="16"/>
      <c r="S16" s="16"/>
      <c r="T16" s="16"/>
      <c r="U16" s="16"/>
      <c r="V16" s="16"/>
    </row>
    <row r="17" spans="1:22" s="17" customFormat="1" ht="69" customHeight="1">
      <c r="A17" s="18"/>
      <c r="B17" s="218"/>
      <c r="C17" s="218"/>
      <c r="D17" s="37" t="s">
        <v>29</v>
      </c>
      <c r="E17" s="29" t="s">
        <v>217</v>
      </c>
      <c r="F17" s="20" t="s">
        <v>218</v>
      </c>
      <c r="G17" s="24" t="s">
        <v>126</v>
      </c>
      <c r="H17" s="24" t="s">
        <v>91</v>
      </c>
      <c r="I17" s="24">
        <v>13</v>
      </c>
      <c r="J17" s="38">
        <v>1725000000</v>
      </c>
      <c r="K17" s="24" t="s">
        <v>85</v>
      </c>
      <c r="L17" s="143"/>
      <c r="M17" s="143"/>
      <c r="N17" s="40">
        <f t="shared" si="0"/>
        <v>1897500000</v>
      </c>
      <c r="O17" s="143"/>
      <c r="P17" s="36"/>
      <c r="Q17" s="16"/>
      <c r="R17" s="16"/>
      <c r="S17" s="16"/>
      <c r="T17" s="16"/>
      <c r="U17" s="16"/>
      <c r="V17" s="16"/>
    </row>
    <row r="18" spans="1:22" s="17" customFormat="1" ht="95.25" customHeight="1">
      <c r="A18" s="27"/>
      <c r="B18" s="218"/>
      <c r="C18" s="218"/>
      <c r="D18" s="39" t="s">
        <v>52</v>
      </c>
      <c r="E18" s="29" t="s">
        <v>219</v>
      </c>
      <c r="F18" s="30" t="s">
        <v>220</v>
      </c>
      <c r="G18" s="24" t="s">
        <v>129</v>
      </c>
      <c r="H18" s="24" t="s">
        <v>91</v>
      </c>
      <c r="I18" s="24">
        <v>1</v>
      </c>
      <c r="J18" s="31">
        <v>80500000</v>
      </c>
      <c r="K18" s="24" t="s">
        <v>85</v>
      </c>
      <c r="L18" s="24"/>
      <c r="M18" s="24"/>
      <c r="N18" s="40">
        <f t="shared" si="0"/>
        <v>88550000</v>
      </c>
      <c r="O18" s="24"/>
      <c r="P18" s="26"/>
      <c r="Q18" s="16"/>
      <c r="R18" s="16"/>
      <c r="S18" s="16"/>
      <c r="T18" s="16"/>
      <c r="U18" s="16"/>
      <c r="V18" s="16"/>
    </row>
    <row r="19" spans="1:22" s="17" customFormat="1" ht="78.75" customHeight="1">
      <c r="A19" s="27"/>
      <c r="B19" s="218"/>
      <c r="C19" s="218"/>
      <c r="D19" s="37" t="s">
        <v>32</v>
      </c>
      <c r="E19" s="41" t="s">
        <v>221</v>
      </c>
      <c r="F19" s="30"/>
      <c r="G19" s="144"/>
      <c r="H19" s="24"/>
      <c r="I19" s="24"/>
      <c r="J19" s="42">
        <f>J20</f>
        <v>402500000</v>
      </c>
      <c r="K19" s="24"/>
      <c r="L19" s="24"/>
      <c r="M19" s="24"/>
      <c r="N19" s="32">
        <f>N20</f>
        <v>442750000</v>
      </c>
      <c r="O19" s="24"/>
      <c r="P19" s="26"/>
      <c r="Q19" s="16"/>
      <c r="R19" s="16"/>
      <c r="S19" s="16"/>
      <c r="T19" s="16"/>
      <c r="U19" s="16"/>
      <c r="V19" s="16"/>
    </row>
    <row r="20" spans="1:22" s="17" customFormat="1" ht="75.75" customHeight="1">
      <c r="A20" s="27"/>
      <c r="B20" s="218"/>
      <c r="C20" s="218"/>
      <c r="D20" s="37"/>
      <c r="E20" s="41"/>
      <c r="F20" s="30" t="s">
        <v>274</v>
      </c>
      <c r="G20" s="26" t="s">
        <v>275</v>
      </c>
      <c r="H20" s="24" t="s">
        <v>91</v>
      </c>
      <c r="I20" s="24">
        <v>36000</v>
      </c>
      <c r="J20" s="31">
        <v>402500000</v>
      </c>
      <c r="K20" s="24" t="s">
        <v>85</v>
      </c>
      <c r="L20" s="24"/>
      <c r="M20" s="24" t="s">
        <v>261</v>
      </c>
      <c r="N20" s="40">
        <f>J20*10%+J20</f>
        <v>442750000</v>
      </c>
      <c r="O20" s="24"/>
      <c r="P20" s="26"/>
      <c r="Q20" s="16"/>
      <c r="R20" s="16"/>
      <c r="S20" s="16"/>
      <c r="T20" s="16"/>
      <c r="U20" s="16"/>
      <c r="V20" s="16"/>
    </row>
    <row r="21" spans="1:22" s="17" customFormat="1" ht="57.95" customHeight="1">
      <c r="A21" s="27"/>
      <c r="B21" s="218"/>
      <c r="C21" s="218"/>
      <c r="D21" s="37" t="s">
        <v>53</v>
      </c>
      <c r="E21" s="41" t="s">
        <v>80</v>
      </c>
      <c r="F21" s="43"/>
      <c r="G21" s="144"/>
      <c r="H21" s="24"/>
      <c r="I21" s="24"/>
      <c r="J21" s="42">
        <f>J22</f>
        <v>69000000</v>
      </c>
      <c r="K21" s="24"/>
      <c r="L21" s="24"/>
      <c r="M21" s="24"/>
      <c r="N21" s="32">
        <f>N22</f>
        <v>75900000</v>
      </c>
      <c r="O21" s="24"/>
      <c r="P21" s="26"/>
      <c r="Q21" s="16"/>
      <c r="R21" s="16"/>
      <c r="S21" s="16"/>
      <c r="T21" s="16"/>
      <c r="U21" s="16"/>
      <c r="V21" s="16"/>
    </row>
    <row r="22" spans="1:22" s="17" customFormat="1" ht="57.95" customHeight="1">
      <c r="A22" s="27"/>
      <c r="B22" s="218"/>
      <c r="C22" s="218"/>
      <c r="D22" s="37"/>
      <c r="E22" s="41"/>
      <c r="F22" s="20" t="s">
        <v>222</v>
      </c>
      <c r="G22" s="144" t="s">
        <v>126</v>
      </c>
      <c r="H22" s="24" t="s">
        <v>91</v>
      </c>
      <c r="I22" s="24">
        <v>13</v>
      </c>
      <c r="J22" s="31">
        <v>69000000</v>
      </c>
      <c r="K22" s="24" t="s">
        <v>85</v>
      </c>
      <c r="L22" s="24"/>
      <c r="M22" s="24" t="s">
        <v>127</v>
      </c>
      <c r="N22" s="40">
        <f>J22*10%+J22</f>
        <v>75900000</v>
      </c>
      <c r="O22" s="24"/>
      <c r="P22" s="26"/>
      <c r="Q22" s="16"/>
      <c r="R22" s="16"/>
      <c r="S22" s="16"/>
      <c r="T22" s="16"/>
      <c r="U22" s="16"/>
      <c r="V22" s="16"/>
    </row>
    <row r="23" spans="1:22" s="17" customFormat="1" ht="57" customHeight="1">
      <c r="A23" s="27"/>
      <c r="B23" s="218"/>
      <c r="C23" s="218"/>
      <c r="D23" s="37" t="s">
        <v>51</v>
      </c>
      <c r="E23" s="200" t="s">
        <v>255</v>
      </c>
      <c r="F23" s="22" t="s">
        <v>276</v>
      </c>
      <c r="G23" s="44" t="s">
        <v>258</v>
      </c>
      <c r="H23" s="44"/>
      <c r="I23" s="45">
        <v>100</v>
      </c>
      <c r="J23" s="190">
        <f>SUM(J31+J33+J35+J37+J39+J41+J43)</f>
        <v>1368500000</v>
      </c>
      <c r="K23" s="24"/>
      <c r="L23" s="24"/>
      <c r="M23" s="24"/>
      <c r="N23" s="203">
        <f>SUM(N31+N33+N35+N37+N41+N43)</f>
        <v>1442100000</v>
      </c>
      <c r="O23" s="24"/>
      <c r="P23" s="26"/>
      <c r="Q23" s="16"/>
      <c r="R23" s="16"/>
      <c r="S23" s="16"/>
      <c r="T23" s="16"/>
      <c r="U23" s="16"/>
      <c r="V23" s="16"/>
    </row>
    <row r="24" spans="1:22" s="17" customFormat="1" ht="54.75" customHeight="1">
      <c r="A24" s="27"/>
      <c r="B24" s="218"/>
      <c r="C24" s="218"/>
      <c r="D24" s="33"/>
      <c r="E24" s="201"/>
      <c r="F24" s="22" t="s">
        <v>277</v>
      </c>
      <c r="G24" s="44" t="s">
        <v>258</v>
      </c>
      <c r="H24" s="44"/>
      <c r="I24" s="45">
        <v>100</v>
      </c>
      <c r="J24" s="202"/>
      <c r="K24" s="24"/>
      <c r="L24" s="24"/>
      <c r="M24" s="24"/>
      <c r="N24" s="204"/>
      <c r="O24" s="24"/>
      <c r="P24" s="26"/>
      <c r="Q24" s="16"/>
      <c r="R24" s="16"/>
      <c r="S24" s="16"/>
      <c r="T24" s="16"/>
      <c r="U24" s="16"/>
      <c r="V24" s="16"/>
    </row>
    <row r="25" spans="1:22" s="17" customFormat="1" ht="54.75" customHeight="1">
      <c r="A25" s="27"/>
      <c r="B25" s="218"/>
      <c r="C25" s="218"/>
      <c r="D25" s="33"/>
      <c r="E25" s="201"/>
      <c r="F25" s="22" t="s">
        <v>278</v>
      </c>
      <c r="G25" s="44" t="s">
        <v>258</v>
      </c>
      <c r="H25" s="44"/>
      <c r="I25" s="45">
        <v>100</v>
      </c>
      <c r="J25" s="202"/>
      <c r="K25" s="24"/>
      <c r="L25" s="24"/>
      <c r="M25" s="24"/>
      <c r="N25" s="204"/>
      <c r="O25" s="24"/>
      <c r="P25" s="26"/>
      <c r="Q25" s="16"/>
      <c r="R25" s="16"/>
      <c r="S25" s="16"/>
      <c r="T25" s="16"/>
      <c r="U25" s="16"/>
      <c r="V25" s="16"/>
    </row>
    <row r="26" spans="1:22" s="17" customFormat="1" ht="54.75" customHeight="1">
      <c r="A26" s="27"/>
      <c r="B26" s="218"/>
      <c r="C26" s="218"/>
      <c r="D26" s="33"/>
      <c r="E26" s="201"/>
      <c r="F26" s="22" t="s">
        <v>279</v>
      </c>
      <c r="G26" s="44" t="s">
        <v>258</v>
      </c>
      <c r="H26" s="44"/>
      <c r="I26" s="45">
        <v>100</v>
      </c>
      <c r="J26" s="202"/>
      <c r="K26" s="24"/>
      <c r="L26" s="24"/>
      <c r="M26" s="24"/>
      <c r="N26" s="204"/>
      <c r="O26" s="24"/>
      <c r="P26" s="26"/>
      <c r="Q26" s="16"/>
      <c r="R26" s="16"/>
      <c r="S26" s="16"/>
      <c r="T26" s="16"/>
      <c r="U26" s="16"/>
      <c r="V26" s="16"/>
    </row>
    <row r="27" spans="1:22" s="17" customFormat="1" ht="54.75" customHeight="1">
      <c r="A27" s="27"/>
      <c r="B27" s="218"/>
      <c r="C27" s="218"/>
      <c r="D27" s="33"/>
      <c r="E27" s="201"/>
      <c r="F27" s="22" t="s">
        <v>280</v>
      </c>
      <c r="G27" s="44" t="s">
        <v>258</v>
      </c>
      <c r="H27" s="44"/>
      <c r="I27" s="45">
        <v>100</v>
      </c>
      <c r="J27" s="202"/>
      <c r="K27" s="24"/>
      <c r="L27" s="24"/>
      <c r="M27" s="24"/>
      <c r="N27" s="204"/>
      <c r="O27" s="24"/>
      <c r="P27" s="26"/>
      <c r="Q27" s="16"/>
      <c r="R27" s="16"/>
      <c r="S27" s="16"/>
      <c r="T27" s="16"/>
      <c r="U27" s="16"/>
      <c r="V27" s="16"/>
    </row>
    <row r="28" spans="1:22" s="17" customFormat="1" ht="54.75" customHeight="1">
      <c r="A28" s="27"/>
      <c r="B28" s="218"/>
      <c r="C28" s="218"/>
      <c r="D28" s="33"/>
      <c r="E28" s="201"/>
      <c r="F28" s="22" t="s">
        <v>281</v>
      </c>
      <c r="G28" s="44" t="s">
        <v>258</v>
      </c>
      <c r="H28" s="44"/>
      <c r="I28" s="45">
        <v>100</v>
      </c>
      <c r="J28" s="202"/>
      <c r="K28" s="24"/>
      <c r="L28" s="24"/>
      <c r="M28" s="24"/>
      <c r="N28" s="204"/>
      <c r="O28" s="24"/>
      <c r="P28" s="26"/>
      <c r="Q28" s="16"/>
      <c r="R28" s="16"/>
      <c r="S28" s="16"/>
      <c r="T28" s="16"/>
      <c r="U28" s="16"/>
      <c r="V28" s="16"/>
    </row>
    <row r="29" spans="1:22" s="17" customFormat="1" ht="54.75" customHeight="1">
      <c r="A29" s="27"/>
      <c r="B29" s="218"/>
      <c r="C29" s="218"/>
      <c r="D29" s="33"/>
      <c r="E29" s="201"/>
      <c r="F29" s="22" t="s">
        <v>282</v>
      </c>
      <c r="G29" s="44" t="s">
        <v>258</v>
      </c>
      <c r="H29" s="44"/>
      <c r="I29" s="45">
        <v>100</v>
      </c>
      <c r="J29" s="202"/>
      <c r="K29" s="24"/>
      <c r="L29" s="24"/>
      <c r="M29" s="24"/>
      <c r="N29" s="204"/>
      <c r="O29" s="24"/>
      <c r="P29" s="26"/>
      <c r="Q29" s="16"/>
      <c r="R29" s="16"/>
      <c r="S29" s="16"/>
      <c r="T29" s="16"/>
      <c r="U29" s="16"/>
      <c r="V29" s="16"/>
    </row>
    <row r="30" spans="1:22" s="17" customFormat="1" ht="64.5" customHeight="1">
      <c r="A30" s="27"/>
      <c r="B30" s="218"/>
      <c r="C30" s="218"/>
      <c r="D30" s="33"/>
      <c r="E30" s="201"/>
      <c r="F30" s="22" t="s">
        <v>256</v>
      </c>
      <c r="G30" s="44" t="s">
        <v>258</v>
      </c>
      <c r="H30" s="44"/>
      <c r="I30" s="45">
        <v>100</v>
      </c>
      <c r="J30" s="191"/>
      <c r="K30" s="24"/>
      <c r="L30" s="24"/>
      <c r="M30" s="24"/>
      <c r="N30" s="205"/>
      <c r="O30" s="24"/>
      <c r="P30" s="26"/>
      <c r="Q30" s="16"/>
      <c r="R30" s="16"/>
      <c r="S30" s="16"/>
      <c r="T30" s="16"/>
      <c r="U30" s="16"/>
      <c r="V30" s="16"/>
    </row>
    <row r="31" spans="1:22" s="17" customFormat="1" ht="57.95" customHeight="1">
      <c r="A31" s="27"/>
      <c r="B31" s="218"/>
      <c r="C31" s="218"/>
      <c r="D31" s="46" t="s">
        <v>39</v>
      </c>
      <c r="E31" s="41" t="s">
        <v>223</v>
      </c>
      <c r="F31" s="20"/>
      <c r="G31" s="24"/>
      <c r="H31" s="24"/>
      <c r="I31" s="24"/>
      <c r="J31" s="42">
        <f>J32</f>
        <v>34500000</v>
      </c>
      <c r="K31" s="24"/>
      <c r="L31" s="24"/>
      <c r="M31" s="24"/>
      <c r="N31" s="32">
        <f>N32</f>
        <v>37950000</v>
      </c>
      <c r="O31" s="24"/>
      <c r="P31" s="26"/>
      <c r="Q31" s="16"/>
      <c r="R31" s="16"/>
      <c r="S31" s="16"/>
      <c r="T31" s="16"/>
      <c r="U31" s="16"/>
      <c r="V31" s="16"/>
    </row>
    <row r="32" spans="1:22" s="17" customFormat="1" ht="57.95" customHeight="1">
      <c r="A32" s="27"/>
      <c r="B32" s="218"/>
      <c r="C32" s="218"/>
      <c r="D32" s="47"/>
      <c r="E32" s="142" t="s">
        <v>225</v>
      </c>
      <c r="F32" s="20" t="s">
        <v>152</v>
      </c>
      <c r="G32" s="24" t="s">
        <v>129</v>
      </c>
      <c r="H32" s="24" t="s">
        <v>91</v>
      </c>
      <c r="I32" s="24">
        <v>1</v>
      </c>
      <c r="J32" s="31">
        <v>34500000</v>
      </c>
      <c r="K32" s="24" t="s">
        <v>85</v>
      </c>
      <c r="L32" s="24"/>
      <c r="M32" s="24" t="s">
        <v>148</v>
      </c>
      <c r="N32" s="40">
        <f>J32*10%+J32</f>
        <v>37950000</v>
      </c>
      <c r="O32" s="24"/>
      <c r="P32" s="26"/>
      <c r="Q32" s="16"/>
      <c r="R32" s="16"/>
      <c r="S32" s="16"/>
      <c r="T32" s="16"/>
      <c r="U32" s="16"/>
      <c r="V32" s="16"/>
    </row>
    <row r="33" spans="1:22" s="17" customFormat="1" ht="57.95" customHeight="1">
      <c r="A33" s="27"/>
      <c r="B33" s="218"/>
      <c r="C33" s="218"/>
      <c r="D33" s="39" t="s">
        <v>41</v>
      </c>
      <c r="E33" s="41" t="s">
        <v>224</v>
      </c>
      <c r="F33" s="20"/>
      <c r="G33" s="24"/>
      <c r="H33" s="24"/>
      <c r="I33" s="24"/>
      <c r="J33" s="42">
        <f>J34</f>
        <v>46000000</v>
      </c>
      <c r="K33" s="24"/>
      <c r="L33" s="24"/>
      <c r="M33" s="24"/>
      <c r="N33" s="32">
        <f>N34</f>
        <v>50600000</v>
      </c>
      <c r="O33" s="24"/>
      <c r="P33" s="26"/>
      <c r="Q33" s="16"/>
      <c r="R33" s="16"/>
      <c r="S33" s="16"/>
      <c r="T33" s="16"/>
      <c r="U33" s="16"/>
      <c r="V33" s="16"/>
    </row>
    <row r="34" spans="1:22" s="17" customFormat="1" ht="57.95" customHeight="1">
      <c r="A34" s="27"/>
      <c r="B34" s="218"/>
      <c r="C34" s="218"/>
      <c r="D34" s="33"/>
      <c r="E34" s="48" t="s">
        <v>78</v>
      </c>
      <c r="F34" s="48" t="s">
        <v>79</v>
      </c>
      <c r="G34" s="49" t="s">
        <v>129</v>
      </c>
      <c r="H34" s="24" t="s">
        <v>226</v>
      </c>
      <c r="I34" s="24">
        <v>2</v>
      </c>
      <c r="J34" s="31">
        <v>46000000</v>
      </c>
      <c r="K34" s="24" t="s">
        <v>85</v>
      </c>
      <c r="L34" s="24"/>
      <c r="M34" s="24" t="s">
        <v>148</v>
      </c>
      <c r="N34" s="40">
        <f>J34*10%+J34</f>
        <v>50600000</v>
      </c>
      <c r="O34" s="24"/>
      <c r="P34" s="26"/>
      <c r="Q34" s="16"/>
      <c r="R34" s="16"/>
      <c r="S34" s="16"/>
      <c r="T34" s="16"/>
      <c r="U34" s="16"/>
      <c r="V34" s="16"/>
    </row>
    <row r="35" spans="1:22" s="17" customFormat="1" ht="57.95" customHeight="1">
      <c r="A35" s="27"/>
      <c r="B35" s="218"/>
      <c r="C35" s="218"/>
      <c r="D35" s="37" t="s">
        <v>55</v>
      </c>
      <c r="E35" s="50" t="s">
        <v>56</v>
      </c>
      <c r="F35" s="48"/>
      <c r="G35" s="49"/>
      <c r="H35" s="24"/>
      <c r="I35" s="24"/>
      <c r="J35" s="42">
        <f>SUM(J36:J36)</f>
        <v>310500000</v>
      </c>
      <c r="K35" s="24"/>
      <c r="L35" s="24"/>
      <c r="M35" s="24"/>
      <c r="N35" s="32">
        <f>SUM(N36:N36)</f>
        <v>341550000</v>
      </c>
      <c r="O35" s="24"/>
      <c r="P35" s="26"/>
      <c r="Q35" s="16"/>
      <c r="R35" s="16"/>
      <c r="S35" s="16"/>
      <c r="T35" s="16"/>
      <c r="U35" s="16"/>
      <c r="V35" s="16"/>
    </row>
    <row r="36" spans="1:22" s="17" customFormat="1" ht="57.95" customHeight="1">
      <c r="A36" s="27"/>
      <c r="B36" s="218"/>
      <c r="C36" s="218"/>
      <c r="D36" s="33"/>
      <c r="E36" s="51" t="s">
        <v>56</v>
      </c>
      <c r="F36" s="52" t="s">
        <v>77</v>
      </c>
      <c r="G36" s="53" t="s">
        <v>157</v>
      </c>
      <c r="H36" s="24" t="s">
        <v>91</v>
      </c>
      <c r="I36" s="24">
        <v>1</v>
      </c>
      <c r="J36" s="31">
        <v>310500000</v>
      </c>
      <c r="K36" s="24" t="s">
        <v>85</v>
      </c>
      <c r="L36" s="24"/>
      <c r="M36" s="24" t="s">
        <v>148</v>
      </c>
      <c r="N36" s="40">
        <f>J36*10%+J36</f>
        <v>341550000</v>
      </c>
      <c r="O36" s="24"/>
      <c r="P36" s="26"/>
      <c r="Q36" s="16"/>
      <c r="R36" s="16"/>
      <c r="S36" s="16"/>
      <c r="T36" s="16"/>
      <c r="U36" s="16"/>
      <c r="V36" s="16"/>
    </row>
    <row r="37" spans="1:22" s="17" customFormat="1" ht="57.95" customHeight="1">
      <c r="A37" s="27"/>
      <c r="B37" s="218"/>
      <c r="C37" s="218"/>
      <c r="D37" s="37" t="s">
        <v>57</v>
      </c>
      <c r="E37" s="54" t="s">
        <v>227</v>
      </c>
      <c r="F37" s="52"/>
      <c r="G37" s="53"/>
      <c r="H37" s="24"/>
      <c r="I37" s="24"/>
      <c r="J37" s="42">
        <f>SUM(J38:J38)</f>
        <v>287500000</v>
      </c>
      <c r="K37" s="24"/>
      <c r="L37" s="24"/>
      <c r="M37" s="24"/>
      <c r="N37" s="32">
        <f>SUM(N38:N38)</f>
        <v>316250000</v>
      </c>
      <c r="O37" s="24"/>
      <c r="P37" s="26"/>
      <c r="Q37" s="16"/>
      <c r="R37" s="16"/>
      <c r="S37" s="16"/>
      <c r="T37" s="16"/>
      <c r="U37" s="16"/>
      <c r="V37" s="16"/>
    </row>
    <row r="38" spans="1:22" s="17" customFormat="1" ht="57.95" customHeight="1">
      <c r="A38" s="27"/>
      <c r="B38" s="218"/>
      <c r="C38" s="218"/>
      <c r="D38" s="33"/>
      <c r="E38" s="48" t="s">
        <v>228</v>
      </c>
      <c r="F38" s="30" t="s">
        <v>229</v>
      </c>
      <c r="G38" s="53" t="s">
        <v>129</v>
      </c>
      <c r="H38" s="24" t="s">
        <v>91</v>
      </c>
      <c r="I38" s="24">
        <v>1</v>
      </c>
      <c r="J38" s="31">
        <v>287500000</v>
      </c>
      <c r="K38" s="24" t="s">
        <v>85</v>
      </c>
      <c r="L38" s="24"/>
      <c r="M38" s="24" t="s">
        <v>160</v>
      </c>
      <c r="N38" s="40">
        <f>J38*10%+J38</f>
        <v>316250000</v>
      </c>
      <c r="O38" s="24"/>
      <c r="P38" s="26"/>
      <c r="Q38" s="16"/>
      <c r="R38" s="16"/>
      <c r="S38" s="16"/>
      <c r="T38" s="16"/>
      <c r="U38" s="16"/>
      <c r="V38" s="16"/>
    </row>
    <row r="39" spans="1:22" s="17" customFormat="1" ht="57.95" customHeight="1">
      <c r="A39" s="27"/>
      <c r="B39" s="218"/>
      <c r="C39" s="218"/>
      <c r="D39" s="37" t="s">
        <v>58</v>
      </c>
      <c r="E39" s="50" t="s">
        <v>59</v>
      </c>
      <c r="F39" s="30"/>
      <c r="G39" s="53"/>
      <c r="H39" s="24"/>
      <c r="I39" s="24"/>
      <c r="J39" s="42">
        <f>J40</f>
        <v>57500000</v>
      </c>
      <c r="K39" s="24"/>
      <c r="L39" s="24"/>
      <c r="M39" s="24"/>
      <c r="N39" s="32">
        <f>N40</f>
        <v>63250000</v>
      </c>
      <c r="O39" s="24"/>
      <c r="P39" s="26"/>
      <c r="Q39" s="16"/>
      <c r="R39" s="16"/>
      <c r="S39" s="16"/>
      <c r="T39" s="16"/>
      <c r="U39" s="16"/>
      <c r="V39" s="16"/>
    </row>
    <row r="40" spans="1:22" s="17" customFormat="1" ht="57.95" customHeight="1">
      <c r="A40" s="27"/>
      <c r="B40" s="218"/>
      <c r="C40" s="218"/>
      <c r="D40" s="33"/>
      <c r="E40" s="48" t="s">
        <v>59</v>
      </c>
      <c r="F40" s="20" t="s">
        <v>153</v>
      </c>
      <c r="G40" s="53" t="s">
        <v>129</v>
      </c>
      <c r="H40" s="24" t="s">
        <v>91</v>
      </c>
      <c r="I40" s="24" t="s">
        <v>148</v>
      </c>
      <c r="J40" s="31">
        <v>57500000</v>
      </c>
      <c r="K40" s="24" t="s">
        <v>85</v>
      </c>
      <c r="L40" s="24"/>
      <c r="M40" s="24" t="s">
        <v>148</v>
      </c>
      <c r="N40" s="40">
        <f>J40*10%+J40</f>
        <v>63250000</v>
      </c>
      <c r="O40" s="24"/>
      <c r="P40" s="26"/>
      <c r="Q40" s="16"/>
      <c r="R40" s="16"/>
      <c r="S40" s="16"/>
      <c r="T40" s="16"/>
      <c r="U40" s="16"/>
      <c r="V40" s="16"/>
    </row>
    <row r="41" spans="1:22" s="17" customFormat="1" ht="57.95" customHeight="1">
      <c r="A41" s="27"/>
      <c r="B41" s="218"/>
      <c r="C41" s="218"/>
      <c r="D41" s="37" t="s">
        <v>60</v>
      </c>
      <c r="E41" s="50" t="s">
        <v>230</v>
      </c>
      <c r="F41" s="20"/>
      <c r="G41" s="53"/>
      <c r="H41" s="24"/>
      <c r="I41" s="24"/>
      <c r="J41" s="42">
        <f>SUM(J42:J42)</f>
        <v>460000000</v>
      </c>
      <c r="K41" s="24"/>
      <c r="L41" s="24"/>
      <c r="M41" s="24"/>
      <c r="N41" s="32">
        <f>SUM(N42:N42)</f>
        <v>506000000</v>
      </c>
      <c r="O41" s="24"/>
      <c r="P41" s="26"/>
      <c r="Q41" s="16"/>
      <c r="R41" s="16"/>
      <c r="S41" s="16"/>
      <c r="T41" s="16"/>
      <c r="U41" s="16"/>
      <c r="V41" s="16"/>
    </row>
    <row r="42" spans="1:22" s="17" customFormat="1" ht="69" customHeight="1">
      <c r="A42" s="27"/>
      <c r="B42" s="218"/>
      <c r="C42" s="218"/>
      <c r="D42" s="33"/>
      <c r="E42" s="30" t="s">
        <v>159</v>
      </c>
      <c r="F42" s="26" t="s">
        <v>65</v>
      </c>
      <c r="G42" s="24" t="s">
        <v>129</v>
      </c>
      <c r="H42" s="24" t="s">
        <v>91</v>
      </c>
      <c r="I42" s="24">
        <v>9</v>
      </c>
      <c r="J42" s="31">
        <v>460000000</v>
      </c>
      <c r="K42" s="24" t="s">
        <v>85</v>
      </c>
      <c r="L42" s="24"/>
      <c r="M42" s="24" t="s">
        <v>155</v>
      </c>
      <c r="N42" s="40">
        <f>J42*10%+J42</f>
        <v>506000000</v>
      </c>
      <c r="O42" s="24"/>
      <c r="P42" s="26"/>
      <c r="Q42" s="16"/>
      <c r="R42" s="16"/>
      <c r="S42" s="16"/>
      <c r="T42" s="16"/>
      <c r="U42" s="16"/>
      <c r="V42" s="16"/>
    </row>
    <row r="43" spans="1:22" s="17" customFormat="1" ht="69" customHeight="1">
      <c r="A43" s="27"/>
      <c r="B43" s="218"/>
      <c r="C43" s="218"/>
      <c r="D43" s="37" t="s">
        <v>231</v>
      </c>
      <c r="E43" s="29" t="s">
        <v>232</v>
      </c>
      <c r="F43" s="26"/>
      <c r="G43" s="24"/>
      <c r="H43" s="24"/>
      <c r="I43" s="24"/>
      <c r="J43" s="42">
        <f>SUM(J44:J44)</f>
        <v>172500000</v>
      </c>
      <c r="K43" s="24"/>
      <c r="L43" s="24"/>
      <c r="M43" s="24"/>
      <c r="N43" s="32">
        <f>SUM(N44:N44)</f>
        <v>189750000</v>
      </c>
      <c r="O43" s="24"/>
      <c r="P43" s="26"/>
      <c r="Q43" s="16"/>
      <c r="R43" s="16"/>
      <c r="S43" s="16"/>
      <c r="T43" s="16"/>
      <c r="U43" s="16"/>
      <c r="V43" s="16"/>
    </row>
    <row r="44" spans="1:22" s="17" customFormat="1" ht="69" customHeight="1">
      <c r="A44" s="18"/>
      <c r="B44" s="218"/>
      <c r="C44" s="218"/>
      <c r="D44" s="55"/>
      <c r="E44" s="56" t="s">
        <v>232</v>
      </c>
      <c r="F44" s="36" t="s">
        <v>283</v>
      </c>
      <c r="G44" s="144" t="s">
        <v>129</v>
      </c>
      <c r="H44" s="24" t="s">
        <v>259</v>
      </c>
      <c r="I44" s="143">
        <v>13</v>
      </c>
      <c r="J44" s="38">
        <v>172500000</v>
      </c>
      <c r="K44" s="24" t="s">
        <v>85</v>
      </c>
      <c r="L44" s="143"/>
      <c r="M44" s="143"/>
      <c r="N44" s="57">
        <f>J44*10%+J44</f>
        <v>189750000</v>
      </c>
      <c r="O44" s="143"/>
      <c r="P44" s="36"/>
      <c r="Q44" s="16"/>
      <c r="R44" s="16"/>
      <c r="S44" s="16"/>
      <c r="T44" s="16"/>
      <c r="U44" s="16"/>
      <c r="V44" s="16"/>
    </row>
    <row r="45" spans="1:22" s="61" customFormat="1" ht="72.95" customHeight="1">
      <c r="A45" s="58"/>
      <c r="B45" s="218"/>
      <c r="C45" s="218"/>
      <c r="D45" s="59" t="s">
        <v>61</v>
      </c>
      <c r="E45" s="60" t="s">
        <v>49</v>
      </c>
      <c r="F45" s="60" t="s">
        <v>257</v>
      </c>
      <c r="H45" s="58" t="s">
        <v>62</v>
      </c>
      <c r="I45" s="58"/>
      <c r="J45" s="62">
        <f>SUM(J46:J58)</f>
        <v>3570750000</v>
      </c>
      <c r="K45" s="62"/>
      <c r="L45" s="62"/>
      <c r="M45" s="62"/>
      <c r="N45" s="62">
        <f>SUM(N46:N58)</f>
        <v>3927825000</v>
      </c>
      <c r="O45" s="58"/>
      <c r="P45" s="58"/>
      <c r="Q45" s="63"/>
      <c r="R45" s="63"/>
      <c r="S45" s="63"/>
      <c r="T45" s="63"/>
      <c r="U45" s="63"/>
      <c r="V45" s="63"/>
    </row>
    <row r="46" spans="1:22" s="69" customFormat="1" ht="51">
      <c r="A46" s="64"/>
      <c r="B46" s="218"/>
      <c r="C46" s="218"/>
      <c r="D46" s="65" t="s">
        <v>233</v>
      </c>
      <c r="E46" s="142" t="s">
        <v>128</v>
      </c>
      <c r="F46" s="66" t="s">
        <v>76</v>
      </c>
      <c r="G46" s="14" t="s">
        <v>129</v>
      </c>
      <c r="H46" s="14" t="s">
        <v>100</v>
      </c>
      <c r="I46" s="24">
        <v>4</v>
      </c>
      <c r="J46" s="31">
        <v>287500000</v>
      </c>
      <c r="K46" s="24" t="s">
        <v>85</v>
      </c>
      <c r="L46" s="64"/>
      <c r="M46" s="24" t="s">
        <v>260</v>
      </c>
      <c r="N46" s="67">
        <f>J46*10%+J46</f>
        <v>316250000</v>
      </c>
      <c r="O46" s="64"/>
      <c r="P46" s="64"/>
      <c r="Q46" s="68"/>
      <c r="R46" s="68"/>
      <c r="S46" s="68"/>
      <c r="T46" s="68"/>
      <c r="U46" s="68"/>
      <c r="V46" s="68"/>
    </row>
    <row r="47" spans="1:22" s="69" customFormat="1" ht="51">
      <c r="A47" s="64"/>
      <c r="B47" s="218"/>
      <c r="C47" s="218"/>
      <c r="D47" s="70" t="s">
        <v>234</v>
      </c>
      <c r="E47" s="142" t="s">
        <v>130</v>
      </c>
      <c r="F47" s="66" t="s">
        <v>76</v>
      </c>
      <c r="G47" s="14" t="s">
        <v>129</v>
      </c>
      <c r="H47" s="14" t="s">
        <v>102</v>
      </c>
      <c r="I47" s="24">
        <v>4</v>
      </c>
      <c r="J47" s="31">
        <v>299000000</v>
      </c>
      <c r="K47" s="24" t="s">
        <v>85</v>
      </c>
      <c r="L47" s="64"/>
      <c r="M47" s="24" t="s">
        <v>260</v>
      </c>
      <c r="N47" s="67">
        <f t="shared" ref="N47:N58" si="1">J47*10%+J47</f>
        <v>328900000</v>
      </c>
      <c r="O47" s="64"/>
      <c r="P47" s="64"/>
      <c r="Q47" s="68"/>
      <c r="R47" s="68"/>
      <c r="S47" s="68"/>
      <c r="T47" s="68"/>
      <c r="U47" s="68"/>
      <c r="V47" s="68"/>
    </row>
    <row r="48" spans="1:22" s="69" customFormat="1" ht="51">
      <c r="A48" s="64"/>
      <c r="B48" s="218"/>
      <c r="C48" s="218"/>
      <c r="D48" s="65" t="s">
        <v>235</v>
      </c>
      <c r="E48" s="142" t="s">
        <v>131</v>
      </c>
      <c r="F48" s="66" t="s">
        <v>76</v>
      </c>
      <c r="G48" s="14" t="s">
        <v>129</v>
      </c>
      <c r="H48" s="14" t="s">
        <v>132</v>
      </c>
      <c r="I48" s="24">
        <v>4</v>
      </c>
      <c r="J48" s="31">
        <v>253000000</v>
      </c>
      <c r="K48" s="24" t="s">
        <v>85</v>
      </c>
      <c r="L48" s="64"/>
      <c r="M48" s="24" t="s">
        <v>260</v>
      </c>
      <c r="N48" s="67">
        <f t="shared" si="1"/>
        <v>278300000</v>
      </c>
      <c r="O48" s="64"/>
      <c r="P48" s="64"/>
      <c r="Q48" s="68"/>
      <c r="R48" s="68"/>
      <c r="S48" s="68"/>
      <c r="T48" s="68"/>
      <c r="U48" s="68"/>
      <c r="V48" s="68"/>
    </row>
    <row r="49" spans="1:22" s="69" customFormat="1" ht="51">
      <c r="A49" s="64"/>
      <c r="B49" s="218"/>
      <c r="C49" s="218"/>
      <c r="D49" s="70" t="s">
        <v>236</v>
      </c>
      <c r="E49" s="142" t="s">
        <v>133</v>
      </c>
      <c r="F49" s="66" t="s">
        <v>76</v>
      </c>
      <c r="G49" s="14" t="s">
        <v>129</v>
      </c>
      <c r="H49" s="14" t="s">
        <v>134</v>
      </c>
      <c r="I49" s="24">
        <v>4</v>
      </c>
      <c r="J49" s="31">
        <v>241500000</v>
      </c>
      <c r="K49" s="24" t="s">
        <v>85</v>
      </c>
      <c r="L49" s="64"/>
      <c r="M49" s="24" t="s">
        <v>260</v>
      </c>
      <c r="N49" s="67">
        <f t="shared" si="1"/>
        <v>265650000</v>
      </c>
      <c r="O49" s="64"/>
      <c r="P49" s="64"/>
      <c r="Q49" s="68"/>
      <c r="R49" s="68"/>
      <c r="S49" s="68"/>
      <c r="T49" s="68"/>
      <c r="U49" s="68"/>
      <c r="V49" s="68"/>
    </row>
    <row r="50" spans="1:22" s="69" customFormat="1" ht="63.75">
      <c r="A50" s="64"/>
      <c r="B50" s="218"/>
      <c r="C50" s="218"/>
      <c r="D50" s="65" t="s">
        <v>237</v>
      </c>
      <c r="E50" s="142" t="s">
        <v>135</v>
      </c>
      <c r="F50" s="66" t="s">
        <v>76</v>
      </c>
      <c r="G50" s="14" t="s">
        <v>129</v>
      </c>
      <c r="H50" s="14" t="s">
        <v>108</v>
      </c>
      <c r="I50" s="24">
        <v>4</v>
      </c>
      <c r="J50" s="31">
        <v>253000000</v>
      </c>
      <c r="K50" s="24" t="s">
        <v>85</v>
      </c>
      <c r="L50" s="64"/>
      <c r="M50" s="24" t="s">
        <v>260</v>
      </c>
      <c r="N50" s="67">
        <f t="shared" si="1"/>
        <v>278300000</v>
      </c>
      <c r="O50" s="64"/>
      <c r="P50" s="64"/>
      <c r="Q50" s="68"/>
      <c r="R50" s="68"/>
      <c r="S50" s="68"/>
      <c r="T50" s="68"/>
      <c r="U50" s="68"/>
      <c r="V50" s="68"/>
    </row>
    <row r="51" spans="1:22" s="69" customFormat="1" ht="51">
      <c r="A51" s="64"/>
      <c r="B51" s="218"/>
      <c r="C51" s="218"/>
      <c r="D51" s="70" t="s">
        <v>238</v>
      </c>
      <c r="E51" s="142" t="s">
        <v>136</v>
      </c>
      <c r="F51" s="66" t="s">
        <v>76</v>
      </c>
      <c r="G51" s="14" t="s">
        <v>129</v>
      </c>
      <c r="H51" s="142" t="s">
        <v>110</v>
      </c>
      <c r="I51" s="24">
        <v>4</v>
      </c>
      <c r="J51" s="31">
        <v>253000000</v>
      </c>
      <c r="K51" s="24" t="s">
        <v>85</v>
      </c>
      <c r="L51" s="64"/>
      <c r="M51" s="24" t="s">
        <v>260</v>
      </c>
      <c r="N51" s="67">
        <f t="shared" si="1"/>
        <v>278300000</v>
      </c>
      <c r="O51" s="64"/>
      <c r="P51" s="64"/>
      <c r="Q51" s="68"/>
      <c r="R51" s="68"/>
      <c r="S51" s="68"/>
      <c r="T51" s="68"/>
      <c r="U51" s="68"/>
      <c r="V51" s="68"/>
    </row>
    <row r="52" spans="1:22" s="69" customFormat="1" ht="63.75">
      <c r="A52" s="64"/>
      <c r="B52" s="218"/>
      <c r="C52" s="218"/>
      <c r="D52" s="65" t="s">
        <v>239</v>
      </c>
      <c r="E52" s="142" t="s">
        <v>137</v>
      </c>
      <c r="F52" s="66" t="s">
        <v>76</v>
      </c>
      <c r="G52" s="14" t="s">
        <v>129</v>
      </c>
      <c r="H52" s="14" t="s">
        <v>138</v>
      </c>
      <c r="I52" s="24">
        <v>4</v>
      </c>
      <c r="J52" s="31">
        <v>264500000</v>
      </c>
      <c r="K52" s="24" t="s">
        <v>85</v>
      </c>
      <c r="L52" s="64"/>
      <c r="M52" s="24" t="s">
        <v>260</v>
      </c>
      <c r="N52" s="67">
        <f t="shared" si="1"/>
        <v>290950000</v>
      </c>
      <c r="O52" s="64"/>
      <c r="P52" s="64"/>
      <c r="Q52" s="68"/>
      <c r="R52" s="68"/>
      <c r="S52" s="68"/>
      <c r="T52" s="68"/>
      <c r="U52" s="68"/>
      <c r="V52" s="68"/>
    </row>
    <row r="53" spans="1:22" s="69" customFormat="1" ht="51">
      <c r="A53" s="64"/>
      <c r="B53" s="218"/>
      <c r="C53" s="218"/>
      <c r="D53" s="70" t="s">
        <v>240</v>
      </c>
      <c r="E53" s="142" t="s">
        <v>139</v>
      </c>
      <c r="F53" s="66" t="s">
        <v>76</v>
      </c>
      <c r="G53" s="14" t="s">
        <v>129</v>
      </c>
      <c r="H53" s="142" t="s">
        <v>114</v>
      </c>
      <c r="I53" s="24">
        <v>4</v>
      </c>
      <c r="J53" s="31">
        <v>379500000</v>
      </c>
      <c r="K53" s="24" t="s">
        <v>85</v>
      </c>
      <c r="L53" s="64"/>
      <c r="M53" s="24" t="s">
        <v>260</v>
      </c>
      <c r="N53" s="67">
        <f t="shared" si="1"/>
        <v>417450000</v>
      </c>
      <c r="O53" s="64"/>
      <c r="P53" s="64"/>
      <c r="Q53" s="68"/>
      <c r="R53" s="68"/>
      <c r="S53" s="68"/>
      <c r="T53" s="68"/>
      <c r="U53" s="68"/>
      <c r="V53" s="68"/>
    </row>
    <row r="54" spans="1:22" s="69" customFormat="1" ht="63.75">
      <c r="A54" s="64"/>
      <c r="B54" s="218"/>
      <c r="C54" s="218"/>
      <c r="D54" s="65" t="s">
        <v>241</v>
      </c>
      <c r="E54" s="142" t="s">
        <v>140</v>
      </c>
      <c r="F54" s="66" t="s">
        <v>76</v>
      </c>
      <c r="G54" s="14" t="s">
        <v>129</v>
      </c>
      <c r="H54" s="142" t="s">
        <v>116</v>
      </c>
      <c r="I54" s="24">
        <v>4</v>
      </c>
      <c r="J54" s="31">
        <v>230000000</v>
      </c>
      <c r="K54" s="24" t="s">
        <v>85</v>
      </c>
      <c r="L54" s="64"/>
      <c r="M54" s="24" t="s">
        <v>260</v>
      </c>
      <c r="N54" s="67">
        <f t="shared" si="1"/>
        <v>253000000</v>
      </c>
      <c r="O54" s="64"/>
      <c r="P54" s="64"/>
      <c r="Q54" s="68"/>
      <c r="R54" s="68"/>
      <c r="S54" s="68"/>
      <c r="T54" s="68"/>
      <c r="U54" s="68"/>
      <c r="V54" s="68"/>
    </row>
    <row r="55" spans="1:22" s="69" customFormat="1" ht="51">
      <c r="A55" s="64"/>
      <c r="B55" s="218"/>
      <c r="C55" s="218"/>
      <c r="D55" s="70" t="s">
        <v>242</v>
      </c>
      <c r="E55" s="142" t="s">
        <v>141</v>
      </c>
      <c r="F55" s="66" t="s">
        <v>76</v>
      </c>
      <c r="G55" s="14" t="s">
        <v>129</v>
      </c>
      <c r="H55" s="71" t="s">
        <v>118</v>
      </c>
      <c r="I55" s="24">
        <v>4</v>
      </c>
      <c r="J55" s="31">
        <v>333500000</v>
      </c>
      <c r="K55" s="24" t="s">
        <v>85</v>
      </c>
      <c r="L55" s="64"/>
      <c r="M55" s="24" t="s">
        <v>260</v>
      </c>
      <c r="N55" s="67">
        <f t="shared" si="1"/>
        <v>366850000</v>
      </c>
      <c r="O55" s="64"/>
      <c r="P55" s="64"/>
      <c r="Q55" s="68"/>
      <c r="R55" s="68"/>
      <c r="S55" s="68"/>
      <c r="T55" s="68"/>
      <c r="U55" s="68"/>
      <c r="V55" s="68"/>
    </row>
    <row r="56" spans="1:22" s="69" customFormat="1" ht="51">
      <c r="A56" s="64"/>
      <c r="B56" s="218"/>
      <c r="C56" s="218"/>
      <c r="D56" s="72" t="s">
        <v>243</v>
      </c>
      <c r="E56" s="142" t="s">
        <v>142</v>
      </c>
      <c r="F56" s="66" t="s">
        <v>76</v>
      </c>
      <c r="G56" s="14" t="s">
        <v>129</v>
      </c>
      <c r="H56" s="71" t="s">
        <v>120</v>
      </c>
      <c r="I56" s="24">
        <v>4</v>
      </c>
      <c r="J56" s="67">
        <v>270250000</v>
      </c>
      <c r="K56" s="24" t="s">
        <v>85</v>
      </c>
      <c r="L56" s="64"/>
      <c r="M56" s="24" t="s">
        <v>260</v>
      </c>
      <c r="N56" s="67">
        <f t="shared" si="1"/>
        <v>297275000</v>
      </c>
      <c r="O56" s="64"/>
      <c r="P56" s="64"/>
      <c r="Q56" s="68"/>
      <c r="R56" s="68"/>
      <c r="S56" s="68"/>
      <c r="T56" s="68"/>
      <c r="U56" s="68"/>
      <c r="V56" s="68"/>
    </row>
    <row r="57" spans="1:22" s="69" customFormat="1" ht="51">
      <c r="A57" s="64"/>
      <c r="B57" s="218"/>
      <c r="C57" s="218"/>
      <c r="D57" s="72" t="s">
        <v>244</v>
      </c>
      <c r="E57" s="142" t="s">
        <v>143</v>
      </c>
      <c r="F57" s="66" t="s">
        <v>76</v>
      </c>
      <c r="G57" s="14" t="s">
        <v>129</v>
      </c>
      <c r="H57" s="71" t="s">
        <v>123</v>
      </c>
      <c r="I57" s="24">
        <v>4</v>
      </c>
      <c r="J57" s="67">
        <v>287500000</v>
      </c>
      <c r="K57" s="24" t="s">
        <v>85</v>
      </c>
      <c r="L57" s="64"/>
      <c r="M57" s="24" t="s">
        <v>260</v>
      </c>
      <c r="N57" s="67">
        <f t="shared" si="1"/>
        <v>316250000</v>
      </c>
      <c r="O57" s="64"/>
      <c r="P57" s="64"/>
      <c r="Q57" s="68"/>
      <c r="R57" s="68"/>
      <c r="S57" s="68"/>
      <c r="T57" s="68"/>
      <c r="U57" s="68"/>
      <c r="V57" s="68"/>
    </row>
    <row r="58" spans="1:22" s="69" customFormat="1" ht="51">
      <c r="A58" s="64"/>
      <c r="B58" s="218"/>
      <c r="C58" s="218"/>
      <c r="D58" s="72" t="s">
        <v>245</v>
      </c>
      <c r="E58" s="142" t="s">
        <v>144</v>
      </c>
      <c r="F58" s="66" t="s">
        <v>76</v>
      </c>
      <c r="G58" s="14" t="s">
        <v>129</v>
      </c>
      <c r="H58" s="71" t="s">
        <v>125</v>
      </c>
      <c r="I58" s="24">
        <v>4</v>
      </c>
      <c r="J58" s="67">
        <v>218500000</v>
      </c>
      <c r="K58" s="24" t="s">
        <v>85</v>
      </c>
      <c r="L58" s="64"/>
      <c r="M58" s="24" t="s">
        <v>260</v>
      </c>
      <c r="N58" s="67">
        <f t="shared" si="1"/>
        <v>240350000</v>
      </c>
      <c r="O58" s="64"/>
      <c r="P58" s="64"/>
      <c r="Q58" s="68"/>
      <c r="R58" s="68"/>
      <c r="S58" s="68"/>
      <c r="T58" s="68"/>
      <c r="U58" s="68"/>
      <c r="V58" s="68"/>
    </row>
    <row r="59" spans="1:22" s="17" customFormat="1" ht="42.95" customHeight="1">
      <c r="A59" s="19" t="s">
        <v>63</v>
      </c>
      <c r="B59" s="218"/>
      <c r="C59" s="218"/>
      <c r="D59" s="206" t="s">
        <v>20</v>
      </c>
      <c r="E59" s="200" t="s">
        <v>19</v>
      </c>
      <c r="F59" s="22" t="s">
        <v>21</v>
      </c>
      <c r="G59" s="45" t="s">
        <v>258</v>
      </c>
      <c r="H59" s="44"/>
      <c r="I59" s="45">
        <v>80</v>
      </c>
      <c r="J59" s="197">
        <f>SUM(J64+J72+J74+J79+J82+J84+J86+J88+J90+J94+J96+J98+J100)</f>
        <v>4268716177</v>
      </c>
      <c r="K59" s="25"/>
      <c r="L59" s="25"/>
      <c r="M59" s="25"/>
      <c r="N59" s="197">
        <f>(N64+N72+N74+N79+N82+N84+N86+N88+N90+N94+N96+N98+N100)</f>
        <v>4548825000</v>
      </c>
      <c r="O59" s="22" t="s">
        <v>64</v>
      </c>
      <c r="P59" s="73"/>
      <c r="Q59" s="16"/>
      <c r="R59" s="16"/>
      <c r="S59" s="16"/>
      <c r="T59" s="16"/>
      <c r="U59" s="16"/>
      <c r="V59" s="16"/>
    </row>
    <row r="60" spans="1:22" s="17" customFormat="1" ht="51">
      <c r="A60" s="18"/>
      <c r="B60" s="218"/>
      <c r="C60" s="218"/>
      <c r="D60" s="207"/>
      <c r="E60" s="201"/>
      <c r="F60" s="22" t="s">
        <v>69</v>
      </c>
      <c r="G60" s="45" t="s">
        <v>258</v>
      </c>
      <c r="H60" s="44"/>
      <c r="I60" s="45">
        <v>100</v>
      </c>
      <c r="J60" s="198"/>
      <c r="K60" s="25"/>
      <c r="L60" s="25"/>
      <c r="M60" s="25"/>
      <c r="N60" s="198"/>
      <c r="O60" s="22"/>
      <c r="P60" s="73"/>
      <c r="Q60" s="16"/>
      <c r="R60" s="16"/>
      <c r="S60" s="16"/>
      <c r="T60" s="16"/>
      <c r="U60" s="16"/>
      <c r="V60" s="16"/>
    </row>
    <row r="61" spans="1:22" s="17" customFormat="1" ht="63.75">
      <c r="A61" s="18"/>
      <c r="B61" s="218"/>
      <c r="C61" s="218"/>
      <c r="D61" s="208"/>
      <c r="E61" s="209"/>
      <c r="F61" s="22" t="s">
        <v>70</v>
      </c>
      <c r="G61" s="45" t="s">
        <v>258</v>
      </c>
      <c r="H61" s="44"/>
      <c r="I61" s="45">
        <v>100</v>
      </c>
      <c r="J61" s="199"/>
      <c r="K61" s="25"/>
      <c r="L61" s="25"/>
      <c r="M61" s="25"/>
      <c r="N61" s="199"/>
      <c r="O61" s="22"/>
      <c r="P61" s="73"/>
      <c r="Q61" s="16"/>
      <c r="R61" s="16"/>
      <c r="S61" s="16"/>
      <c r="T61" s="16"/>
      <c r="U61" s="16"/>
      <c r="V61" s="16"/>
    </row>
    <row r="62" spans="1:22" s="17" customFormat="1" ht="38.25">
      <c r="A62" s="18"/>
      <c r="B62" s="218"/>
      <c r="C62" s="218"/>
      <c r="D62" s="145"/>
      <c r="E62" s="146"/>
      <c r="F62" s="74" t="s">
        <v>21</v>
      </c>
      <c r="G62" s="45" t="s">
        <v>285</v>
      </c>
      <c r="H62" s="44"/>
      <c r="I62" s="45">
        <v>95</v>
      </c>
      <c r="J62" s="139"/>
      <c r="K62" s="25"/>
      <c r="L62" s="25"/>
      <c r="M62" s="25"/>
      <c r="N62" s="139"/>
      <c r="O62" s="22"/>
      <c r="P62" s="73"/>
      <c r="Q62" s="16"/>
      <c r="R62" s="16"/>
      <c r="S62" s="16"/>
      <c r="T62" s="16"/>
      <c r="U62" s="16"/>
      <c r="V62" s="16"/>
    </row>
    <row r="63" spans="1:22" s="17" customFormat="1" ht="25.5">
      <c r="A63" s="18"/>
      <c r="B63" s="218"/>
      <c r="C63" s="218"/>
      <c r="D63" s="145"/>
      <c r="E63" s="146"/>
      <c r="F63" s="74" t="s">
        <v>284</v>
      </c>
      <c r="G63" s="45" t="s">
        <v>258</v>
      </c>
      <c r="H63" s="44"/>
      <c r="I63" s="45">
        <v>100</v>
      </c>
      <c r="J63" s="139"/>
      <c r="K63" s="25"/>
      <c r="L63" s="25"/>
      <c r="M63" s="25"/>
      <c r="N63" s="139"/>
      <c r="O63" s="22"/>
      <c r="P63" s="73"/>
      <c r="Q63" s="16"/>
      <c r="R63" s="16"/>
      <c r="S63" s="16"/>
      <c r="T63" s="16"/>
      <c r="U63" s="16"/>
      <c r="V63" s="16"/>
    </row>
    <row r="64" spans="1:22" s="17" customFormat="1" ht="51">
      <c r="A64" s="18"/>
      <c r="B64" s="218"/>
      <c r="C64" s="218"/>
      <c r="D64" s="75" t="s">
        <v>22</v>
      </c>
      <c r="E64" s="22" t="s">
        <v>23</v>
      </c>
      <c r="G64" s="142"/>
      <c r="H64" s="20"/>
      <c r="I64" s="142"/>
      <c r="J64" s="25">
        <v>299000000</v>
      </c>
      <c r="K64" s="25"/>
      <c r="L64" s="25"/>
      <c r="M64" s="25"/>
      <c r="N64" s="25">
        <f>J64*10%+J64</f>
        <v>328900000</v>
      </c>
      <c r="O64" s="14"/>
      <c r="P64" s="20" t="s">
        <v>75</v>
      </c>
      <c r="Q64" s="16"/>
      <c r="R64" s="16"/>
      <c r="S64" s="16"/>
      <c r="T64" s="16"/>
      <c r="U64" s="16"/>
      <c r="V64" s="16"/>
    </row>
    <row r="65" spans="1:22" s="17" customFormat="1" ht="25.5">
      <c r="A65" s="18"/>
      <c r="B65" s="218"/>
      <c r="C65" s="218"/>
      <c r="D65" s="20"/>
      <c r="E65" s="76"/>
      <c r="F65" s="77" t="s">
        <v>286</v>
      </c>
      <c r="G65" s="78" t="s">
        <v>83</v>
      </c>
      <c r="H65" s="24" t="s">
        <v>82</v>
      </c>
      <c r="I65" s="24">
        <v>12</v>
      </c>
      <c r="J65" s="31"/>
      <c r="K65" s="24" t="s">
        <v>85</v>
      </c>
      <c r="L65" s="24"/>
      <c r="M65" s="24" t="s">
        <v>84</v>
      </c>
      <c r="N65" s="31"/>
      <c r="O65" s="24"/>
      <c r="P65" s="26" t="s">
        <v>14</v>
      </c>
      <c r="Q65" s="16"/>
      <c r="R65" s="16"/>
      <c r="S65" s="16"/>
      <c r="T65" s="16"/>
      <c r="U65" s="16"/>
      <c r="V65" s="16"/>
    </row>
    <row r="66" spans="1:22" s="17" customFormat="1" ht="25.5">
      <c r="A66" s="18"/>
      <c r="B66" s="218"/>
      <c r="C66" s="218"/>
      <c r="D66" s="20"/>
      <c r="E66" s="76"/>
      <c r="F66" s="77" t="s">
        <v>287</v>
      </c>
      <c r="G66" s="78" t="s">
        <v>86</v>
      </c>
      <c r="H66" s="24" t="s">
        <v>82</v>
      </c>
      <c r="I66" s="24">
        <v>12</v>
      </c>
      <c r="J66" s="31"/>
      <c r="K66" s="24" t="s">
        <v>85</v>
      </c>
      <c r="L66" s="24"/>
      <c r="M66" s="24" t="s">
        <v>84</v>
      </c>
      <c r="N66" s="31"/>
      <c r="O66" s="24"/>
      <c r="P66" s="26"/>
      <c r="Q66" s="16"/>
      <c r="R66" s="16"/>
      <c r="S66" s="16"/>
      <c r="T66" s="16"/>
      <c r="U66" s="16"/>
      <c r="V66" s="16"/>
    </row>
    <row r="67" spans="1:22" s="17" customFormat="1" ht="12.75">
      <c r="A67" s="18"/>
      <c r="B67" s="218"/>
      <c r="C67" s="218"/>
      <c r="D67" s="20"/>
      <c r="E67" s="76"/>
      <c r="F67" s="77" t="s">
        <v>24</v>
      </c>
      <c r="G67" s="78" t="s">
        <v>83</v>
      </c>
      <c r="H67" s="24" t="s">
        <v>82</v>
      </c>
      <c r="I67" s="24">
        <v>12</v>
      </c>
      <c r="J67" s="31"/>
      <c r="K67" s="24" t="s">
        <v>85</v>
      </c>
      <c r="L67" s="24"/>
      <c r="M67" s="24" t="s">
        <v>84</v>
      </c>
      <c r="N67" s="31"/>
      <c r="O67" s="24"/>
      <c r="P67" s="26"/>
      <c r="Q67" s="16"/>
      <c r="R67" s="16"/>
      <c r="S67" s="16"/>
      <c r="T67" s="16"/>
      <c r="U67" s="16"/>
      <c r="V67" s="16"/>
    </row>
    <row r="68" spans="1:22" s="17" customFormat="1" ht="25.5">
      <c r="A68" s="18"/>
      <c r="B68" s="218"/>
      <c r="C68" s="218"/>
      <c r="D68" s="20"/>
      <c r="E68" s="76"/>
      <c r="F68" s="77" t="s">
        <v>288</v>
      </c>
      <c r="G68" s="78" t="s">
        <v>86</v>
      </c>
      <c r="H68" s="24" t="s">
        <v>82</v>
      </c>
      <c r="I68" s="24">
        <v>12</v>
      </c>
      <c r="J68" s="31"/>
      <c r="K68" s="24" t="s">
        <v>85</v>
      </c>
      <c r="L68" s="24"/>
      <c r="M68" s="24" t="s">
        <v>84</v>
      </c>
      <c r="N68" s="31"/>
      <c r="O68" s="24"/>
      <c r="P68" s="26"/>
      <c r="Q68" s="16"/>
      <c r="R68" s="16"/>
      <c r="S68" s="16"/>
      <c r="T68" s="16"/>
      <c r="U68" s="16"/>
      <c r="V68" s="16"/>
    </row>
    <row r="69" spans="1:22" s="17" customFormat="1" ht="33.75" customHeight="1">
      <c r="A69" s="18"/>
      <c r="B69" s="218"/>
      <c r="C69" s="218"/>
      <c r="D69" s="20"/>
      <c r="E69" s="76"/>
      <c r="F69" s="77" t="s">
        <v>25</v>
      </c>
      <c r="G69" s="78" t="s">
        <v>86</v>
      </c>
      <c r="H69" s="24" t="s">
        <v>82</v>
      </c>
      <c r="I69" s="24">
        <v>12</v>
      </c>
      <c r="J69" s="31"/>
      <c r="K69" s="24" t="s">
        <v>85</v>
      </c>
      <c r="L69" s="24"/>
      <c r="M69" s="24" t="s">
        <v>87</v>
      </c>
      <c r="N69" s="31"/>
      <c r="O69" s="24"/>
      <c r="P69" s="26"/>
      <c r="Q69" s="16"/>
      <c r="R69" s="16"/>
      <c r="S69" s="16"/>
      <c r="T69" s="16"/>
      <c r="U69" s="16"/>
      <c r="V69" s="16"/>
    </row>
    <row r="70" spans="1:22" s="17" customFormat="1" ht="37.5" customHeight="1">
      <c r="A70" s="18"/>
      <c r="B70" s="218"/>
      <c r="C70" s="218"/>
      <c r="D70" s="20"/>
      <c r="E70" s="76"/>
      <c r="F70" s="77" t="s">
        <v>26</v>
      </c>
      <c r="G70" s="78" t="s">
        <v>83</v>
      </c>
      <c r="H70" s="24" t="s">
        <v>82</v>
      </c>
      <c r="I70" s="24">
        <v>12</v>
      </c>
      <c r="J70" s="31"/>
      <c r="K70" s="24" t="s">
        <v>85</v>
      </c>
      <c r="L70" s="24"/>
      <c r="M70" s="24" t="s">
        <v>84</v>
      </c>
      <c r="N70" s="31"/>
      <c r="O70" s="24"/>
      <c r="P70" s="26"/>
      <c r="Q70" s="16"/>
      <c r="R70" s="16"/>
      <c r="S70" s="16"/>
      <c r="T70" s="16"/>
      <c r="U70" s="16"/>
      <c r="V70" s="16"/>
    </row>
    <row r="71" spans="1:22" s="17" customFormat="1" ht="36" customHeight="1">
      <c r="A71" s="18"/>
      <c r="B71" s="218"/>
      <c r="C71" s="218"/>
      <c r="D71" s="20"/>
      <c r="E71" s="76"/>
      <c r="F71" s="77" t="s">
        <v>27</v>
      </c>
      <c r="G71" s="78" t="s">
        <v>86</v>
      </c>
      <c r="H71" s="24" t="s">
        <v>82</v>
      </c>
      <c r="I71" s="24">
        <v>12</v>
      </c>
      <c r="J71" s="31"/>
      <c r="K71" s="24" t="s">
        <v>85</v>
      </c>
      <c r="L71" s="24"/>
      <c r="M71" s="24" t="s">
        <v>87</v>
      </c>
      <c r="N71" s="31"/>
      <c r="O71" s="24"/>
      <c r="P71" s="26"/>
      <c r="Q71" s="16"/>
      <c r="R71" s="16"/>
      <c r="S71" s="16"/>
      <c r="T71" s="16"/>
      <c r="U71" s="16"/>
      <c r="V71" s="16"/>
    </row>
    <row r="72" spans="1:22" s="17" customFormat="1" ht="34.5" customHeight="1">
      <c r="A72" s="18"/>
      <c r="B72" s="218"/>
      <c r="C72" s="218"/>
      <c r="D72" s="79" t="s">
        <v>29</v>
      </c>
      <c r="E72" s="80" t="s">
        <v>28</v>
      </c>
      <c r="F72" s="20"/>
      <c r="G72" s="78"/>
      <c r="H72" s="24"/>
      <c r="I72" s="24"/>
      <c r="J72" s="42">
        <v>575000000</v>
      </c>
      <c r="K72" s="42"/>
      <c r="L72" s="42"/>
      <c r="M72" s="42"/>
      <c r="N72" s="42">
        <f>J72*10%+J72</f>
        <v>632500000</v>
      </c>
      <c r="O72" s="24"/>
      <c r="P72" s="26"/>
      <c r="Q72" s="16"/>
      <c r="R72" s="16"/>
      <c r="S72" s="16"/>
      <c r="T72" s="16"/>
      <c r="U72" s="16"/>
      <c r="V72" s="16"/>
    </row>
    <row r="73" spans="1:22" s="17" customFormat="1" ht="38.25" customHeight="1">
      <c r="A73" s="18"/>
      <c r="B73" s="218"/>
      <c r="C73" s="218"/>
      <c r="D73" s="20"/>
      <c r="E73" s="76"/>
      <c r="F73" s="81" t="s">
        <v>289</v>
      </c>
      <c r="G73" s="78" t="s">
        <v>290</v>
      </c>
      <c r="H73" s="24" t="s">
        <v>82</v>
      </c>
      <c r="I73" s="24">
        <v>58</v>
      </c>
      <c r="J73" s="31"/>
      <c r="K73" s="24" t="s">
        <v>85</v>
      </c>
      <c r="L73" s="24"/>
      <c r="M73" s="24" t="s">
        <v>84</v>
      </c>
      <c r="N73" s="31"/>
      <c r="O73" s="24"/>
      <c r="P73" s="26"/>
      <c r="Q73" s="16"/>
      <c r="R73" s="16"/>
      <c r="S73" s="16"/>
      <c r="T73" s="16"/>
      <c r="U73" s="16"/>
      <c r="V73" s="16"/>
    </row>
    <row r="74" spans="1:22" s="90" customFormat="1" ht="36" customHeight="1">
      <c r="A74" s="82"/>
      <c r="B74" s="218"/>
      <c r="C74" s="218"/>
      <c r="D74" s="83" t="s">
        <v>30</v>
      </c>
      <c r="E74" s="29" t="s">
        <v>31</v>
      </c>
      <c r="F74" s="84"/>
      <c r="G74" s="85"/>
      <c r="H74" s="86"/>
      <c r="I74" s="86"/>
      <c r="J74" s="42">
        <v>690000000</v>
      </c>
      <c r="K74" s="87"/>
      <c r="L74" s="87"/>
      <c r="M74" s="87"/>
      <c r="N74" s="42">
        <f>J74*10%+J74</f>
        <v>759000000</v>
      </c>
      <c r="O74" s="24"/>
      <c r="P74" s="88"/>
      <c r="Q74" s="89"/>
      <c r="R74" s="89"/>
      <c r="S74" s="89"/>
      <c r="T74" s="89"/>
      <c r="U74" s="89"/>
      <c r="V74" s="89"/>
    </row>
    <row r="75" spans="1:22" s="90" customFormat="1" ht="84" customHeight="1">
      <c r="A75" s="82"/>
      <c r="B75" s="218"/>
      <c r="C75" s="218"/>
      <c r="D75" s="83"/>
      <c r="E75" s="91"/>
      <c r="F75" s="30" t="s">
        <v>291</v>
      </c>
      <c r="G75" s="85" t="s">
        <v>88</v>
      </c>
      <c r="H75" s="88" t="s">
        <v>89</v>
      </c>
      <c r="I75" s="86">
        <v>58</v>
      </c>
      <c r="J75" s="92"/>
      <c r="K75" s="86" t="s">
        <v>85</v>
      </c>
      <c r="L75" s="86"/>
      <c r="M75" s="86" t="s">
        <v>306</v>
      </c>
      <c r="N75" s="92"/>
      <c r="O75" s="24"/>
      <c r="P75" s="88"/>
      <c r="Q75" s="89"/>
      <c r="R75" s="89"/>
      <c r="S75" s="89"/>
      <c r="T75" s="89"/>
      <c r="U75" s="89"/>
      <c r="V75" s="89"/>
    </row>
    <row r="76" spans="1:22" s="90" customFormat="1" ht="54.6" customHeight="1">
      <c r="A76" s="82"/>
      <c r="B76" s="218"/>
      <c r="C76" s="218"/>
      <c r="D76" s="83"/>
      <c r="E76" s="91"/>
      <c r="F76" s="93" t="s">
        <v>292</v>
      </c>
      <c r="G76" s="85" t="s">
        <v>88</v>
      </c>
      <c r="H76" s="88" t="s">
        <v>89</v>
      </c>
      <c r="I76" s="86">
        <v>1</v>
      </c>
      <c r="J76" s="92"/>
      <c r="K76" s="86" t="s">
        <v>85</v>
      </c>
      <c r="L76" s="86"/>
      <c r="M76" s="86" t="s">
        <v>305</v>
      </c>
      <c r="N76" s="92"/>
      <c r="O76" s="24"/>
      <c r="P76" s="88"/>
      <c r="Q76" s="89"/>
      <c r="R76" s="89"/>
      <c r="S76" s="89"/>
      <c r="T76" s="89"/>
      <c r="U76" s="89"/>
      <c r="V76" s="89"/>
    </row>
    <row r="77" spans="1:22" s="90" customFormat="1" ht="42.95" customHeight="1">
      <c r="A77" s="82"/>
      <c r="B77" s="218"/>
      <c r="C77" s="218"/>
      <c r="D77" s="83"/>
      <c r="E77" s="91"/>
      <c r="F77" s="93" t="s">
        <v>293</v>
      </c>
      <c r="G77" s="85" t="s">
        <v>90</v>
      </c>
      <c r="H77" s="88" t="s">
        <v>199</v>
      </c>
      <c r="I77" s="86">
        <v>1</v>
      </c>
      <c r="J77" s="92"/>
      <c r="K77" s="86" t="s">
        <v>85</v>
      </c>
      <c r="L77" s="86"/>
      <c r="M77" s="86" t="s">
        <v>305</v>
      </c>
      <c r="N77" s="92"/>
      <c r="O77" s="24"/>
      <c r="P77" s="88"/>
      <c r="Q77" s="89"/>
      <c r="R77" s="89"/>
      <c r="S77" s="89"/>
      <c r="T77" s="89"/>
      <c r="U77" s="89"/>
      <c r="V77" s="89"/>
    </row>
    <row r="78" spans="1:22" s="90" customFormat="1" ht="45.75" customHeight="1">
      <c r="A78" s="82"/>
      <c r="B78" s="218"/>
      <c r="C78" s="218"/>
      <c r="D78" s="83"/>
      <c r="E78" s="91"/>
      <c r="F78" s="93" t="s">
        <v>294</v>
      </c>
      <c r="G78" s="85" t="s">
        <v>122</v>
      </c>
      <c r="H78" s="88" t="s">
        <v>199</v>
      </c>
      <c r="I78" s="86">
        <v>12</v>
      </c>
      <c r="J78" s="92"/>
      <c r="K78" s="86" t="s">
        <v>85</v>
      </c>
      <c r="L78" s="86"/>
      <c r="M78" s="86" t="s">
        <v>304</v>
      </c>
      <c r="N78" s="92"/>
      <c r="O78" s="24"/>
      <c r="P78" s="88"/>
      <c r="Q78" s="89"/>
      <c r="R78" s="89"/>
      <c r="S78" s="89"/>
      <c r="T78" s="89"/>
      <c r="U78" s="89"/>
      <c r="V78" s="89"/>
    </row>
    <row r="79" spans="1:22" s="90" customFormat="1" ht="78" customHeight="1">
      <c r="A79" s="82"/>
      <c r="B79" s="218"/>
      <c r="C79" s="218"/>
      <c r="D79" s="94" t="s">
        <v>32</v>
      </c>
      <c r="E79" s="122" t="s">
        <v>168</v>
      </c>
      <c r="F79" s="30"/>
      <c r="G79" s="78"/>
      <c r="H79" s="24"/>
      <c r="I79" s="24"/>
      <c r="J79" s="42">
        <v>345000000</v>
      </c>
      <c r="K79" s="42"/>
      <c r="L79" s="42"/>
      <c r="M79" s="42"/>
      <c r="N79" s="42">
        <f t="shared" ref="N79" si="2">N81</f>
        <v>379500000</v>
      </c>
      <c r="O79" s="24"/>
      <c r="P79" s="88"/>
      <c r="Q79" s="89"/>
      <c r="R79" s="89"/>
      <c r="S79" s="89"/>
      <c r="T79" s="89"/>
      <c r="U79" s="89"/>
      <c r="V79" s="89"/>
    </row>
    <row r="80" spans="1:22" s="90" customFormat="1" ht="78" customHeight="1">
      <c r="A80" s="82"/>
      <c r="B80" s="218"/>
      <c r="C80" s="218"/>
      <c r="D80" s="94"/>
      <c r="E80" s="123"/>
      <c r="F80" s="93" t="s">
        <v>292</v>
      </c>
      <c r="G80" s="78" t="s">
        <v>90</v>
      </c>
      <c r="H80" s="24" t="s">
        <v>296</v>
      </c>
      <c r="I80" s="24">
        <v>1</v>
      </c>
      <c r="J80" s="42"/>
      <c r="K80" s="42"/>
      <c r="L80" s="42"/>
      <c r="M80" s="42"/>
      <c r="N80" s="42"/>
      <c r="O80" s="24"/>
      <c r="P80" s="88"/>
      <c r="Q80" s="89"/>
      <c r="R80" s="89"/>
      <c r="S80" s="89"/>
      <c r="T80" s="89"/>
      <c r="U80" s="89"/>
      <c r="V80" s="89"/>
    </row>
    <row r="81" spans="1:22" s="90" customFormat="1" ht="70.5" customHeight="1">
      <c r="A81" s="82"/>
      <c r="B81" s="218"/>
      <c r="C81" s="218"/>
      <c r="D81" s="83"/>
      <c r="E81" s="91"/>
      <c r="F81" s="93" t="s">
        <v>295</v>
      </c>
      <c r="G81" s="85" t="s">
        <v>90</v>
      </c>
      <c r="H81" s="86" t="s">
        <v>91</v>
      </c>
      <c r="I81" s="86">
        <v>1</v>
      </c>
      <c r="J81" s="92">
        <v>345000000</v>
      </c>
      <c r="K81" s="86" t="s">
        <v>85</v>
      </c>
      <c r="L81" s="86"/>
      <c r="M81" s="86" t="s">
        <v>90</v>
      </c>
      <c r="N81" s="92">
        <f>J81*10%+J81</f>
        <v>379500000</v>
      </c>
      <c r="O81" s="24"/>
      <c r="P81" s="88"/>
      <c r="Q81" s="89"/>
      <c r="R81" s="89"/>
      <c r="S81" s="89"/>
      <c r="T81" s="89"/>
      <c r="U81" s="89"/>
      <c r="V81" s="89"/>
    </row>
    <row r="82" spans="1:22" s="90" customFormat="1" ht="70.5" customHeight="1">
      <c r="A82" s="82"/>
      <c r="B82" s="218"/>
      <c r="C82" s="218"/>
      <c r="D82" s="83" t="s">
        <v>53</v>
      </c>
      <c r="E82" s="124" t="s">
        <v>203</v>
      </c>
      <c r="F82" s="30"/>
      <c r="G82" s="78"/>
      <c r="H82" s="24"/>
      <c r="I82" s="24"/>
      <c r="J82" s="42">
        <f>J83</f>
        <v>86250000</v>
      </c>
      <c r="K82" s="24"/>
      <c r="L82" s="24"/>
      <c r="M82" s="24"/>
      <c r="N82" s="42">
        <f>N83</f>
        <v>94875000</v>
      </c>
      <c r="O82" s="24"/>
      <c r="P82" s="88"/>
      <c r="Q82" s="89"/>
      <c r="R82" s="89"/>
      <c r="S82" s="89"/>
      <c r="T82" s="89"/>
      <c r="U82" s="89"/>
      <c r="V82" s="89"/>
    </row>
    <row r="83" spans="1:22" s="90" customFormat="1" ht="38.450000000000003" customHeight="1">
      <c r="A83" s="82"/>
      <c r="B83" s="218"/>
      <c r="C83" s="218"/>
      <c r="D83" s="83"/>
      <c r="E83" s="91" t="s">
        <v>203</v>
      </c>
      <c r="F83" s="93" t="s">
        <v>200</v>
      </c>
      <c r="G83" s="85" t="s">
        <v>93</v>
      </c>
      <c r="H83" s="88" t="s">
        <v>91</v>
      </c>
      <c r="I83" s="86">
        <v>2</v>
      </c>
      <c r="J83" s="92">
        <v>86250000</v>
      </c>
      <c r="K83" s="86" t="s">
        <v>85</v>
      </c>
      <c r="L83" s="86"/>
      <c r="M83" s="86" t="s">
        <v>264</v>
      </c>
      <c r="N83" s="92">
        <f>J83*10%+J83</f>
        <v>94875000</v>
      </c>
      <c r="O83" s="24"/>
      <c r="P83" s="88"/>
      <c r="Q83" s="89"/>
      <c r="R83" s="89"/>
      <c r="S83" s="89"/>
      <c r="T83" s="89"/>
      <c r="U83" s="89"/>
      <c r="V83" s="89"/>
    </row>
    <row r="84" spans="1:22" s="90" customFormat="1" ht="38.450000000000003" customHeight="1">
      <c r="A84" s="82"/>
      <c r="B84" s="218"/>
      <c r="C84" s="218"/>
      <c r="D84" s="83" t="s">
        <v>54</v>
      </c>
      <c r="E84" s="124" t="s">
        <v>202</v>
      </c>
      <c r="F84" s="30"/>
      <c r="G84" s="78"/>
      <c r="H84" s="26"/>
      <c r="I84" s="24"/>
      <c r="J84" s="42">
        <f>J85</f>
        <v>255216177</v>
      </c>
      <c r="K84" s="24"/>
      <c r="L84" s="24"/>
      <c r="M84" s="24"/>
      <c r="N84" s="42">
        <v>172500000</v>
      </c>
      <c r="O84" s="24"/>
      <c r="P84" s="88"/>
      <c r="Q84" s="89"/>
      <c r="R84" s="89"/>
      <c r="S84" s="89"/>
      <c r="T84" s="89"/>
      <c r="U84" s="89"/>
      <c r="V84" s="89"/>
    </row>
    <row r="85" spans="1:22" s="90" customFormat="1" ht="38.450000000000003" customHeight="1">
      <c r="A85" s="82"/>
      <c r="B85" s="218"/>
      <c r="C85" s="218"/>
      <c r="D85" s="83"/>
      <c r="E85" s="91" t="s">
        <v>202</v>
      </c>
      <c r="F85" s="93" t="s">
        <v>201</v>
      </c>
      <c r="G85" s="85" t="s">
        <v>93</v>
      </c>
      <c r="H85" s="88" t="s">
        <v>91</v>
      </c>
      <c r="I85" s="86">
        <v>2</v>
      </c>
      <c r="J85" s="92">
        <v>255216177</v>
      </c>
      <c r="K85" s="86" t="s">
        <v>85</v>
      </c>
      <c r="L85" s="86"/>
      <c r="M85" s="86"/>
      <c r="N85" s="92">
        <f>J85*10%+J85</f>
        <v>280737794.69999999</v>
      </c>
      <c r="O85" s="24"/>
      <c r="P85" s="88"/>
      <c r="Q85" s="89"/>
      <c r="R85" s="89"/>
      <c r="S85" s="89"/>
      <c r="T85" s="89"/>
      <c r="U85" s="89"/>
      <c r="V85" s="89"/>
    </row>
    <row r="86" spans="1:22" s="90" customFormat="1" ht="38.450000000000003" customHeight="1">
      <c r="A86" s="82"/>
      <c r="B86" s="218"/>
      <c r="C86" s="218"/>
      <c r="D86" s="83" t="s">
        <v>36</v>
      </c>
      <c r="E86" s="124" t="s">
        <v>204</v>
      </c>
      <c r="F86" s="30"/>
      <c r="G86" s="78"/>
      <c r="H86" s="26"/>
      <c r="I86" s="24"/>
      <c r="J86" s="42">
        <f>J87</f>
        <v>1150000000</v>
      </c>
      <c r="K86" s="24"/>
      <c r="L86" s="24"/>
      <c r="M86" s="24"/>
      <c r="N86" s="42">
        <f>N87</f>
        <v>1265000000</v>
      </c>
      <c r="O86" s="24"/>
      <c r="P86" s="88"/>
      <c r="Q86" s="89"/>
      <c r="R86" s="89"/>
      <c r="S86" s="89"/>
      <c r="T86" s="89"/>
      <c r="U86" s="89"/>
      <c r="V86" s="89"/>
    </row>
    <row r="87" spans="1:22" s="90" customFormat="1" ht="38.450000000000003" customHeight="1">
      <c r="A87" s="82"/>
      <c r="B87" s="218"/>
      <c r="C87" s="218"/>
      <c r="D87" s="83"/>
      <c r="E87" s="91" t="s">
        <v>204</v>
      </c>
      <c r="F87" s="93" t="s">
        <v>145</v>
      </c>
      <c r="G87" s="85" t="s">
        <v>163</v>
      </c>
      <c r="H87" s="88" t="s">
        <v>164</v>
      </c>
      <c r="I87" s="86" t="s">
        <v>165</v>
      </c>
      <c r="J87" s="92">
        <v>1150000000</v>
      </c>
      <c r="K87" s="86" t="s">
        <v>85</v>
      </c>
      <c r="L87" s="86"/>
      <c r="M87" s="86"/>
      <c r="N87" s="92">
        <f>J87*10%+J87</f>
        <v>1265000000</v>
      </c>
      <c r="O87" s="24"/>
      <c r="P87" s="88"/>
      <c r="Q87" s="89"/>
      <c r="R87" s="89"/>
      <c r="S87" s="89"/>
      <c r="T87" s="89"/>
      <c r="U87" s="89"/>
      <c r="V87" s="89"/>
    </row>
    <row r="88" spans="1:22" s="90" customFormat="1" ht="38.450000000000003" customHeight="1">
      <c r="A88" s="82"/>
      <c r="B88" s="218"/>
      <c r="C88" s="218"/>
      <c r="D88" s="83" t="s">
        <v>33</v>
      </c>
      <c r="E88" s="124" t="s">
        <v>205</v>
      </c>
      <c r="F88" s="30"/>
      <c r="G88" s="78"/>
      <c r="H88" s="26"/>
      <c r="I88" s="24"/>
      <c r="J88" s="42">
        <f>J89</f>
        <v>172500000</v>
      </c>
      <c r="K88" s="24"/>
      <c r="L88" s="24"/>
      <c r="M88" s="24"/>
      <c r="N88" s="42">
        <v>172500000</v>
      </c>
      <c r="O88" s="24"/>
      <c r="P88" s="88"/>
      <c r="Q88" s="89"/>
      <c r="R88" s="89"/>
      <c r="S88" s="89"/>
      <c r="T88" s="89"/>
      <c r="U88" s="89"/>
      <c r="V88" s="89"/>
    </row>
    <row r="89" spans="1:22" s="90" customFormat="1" ht="38.450000000000003" customHeight="1">
      <c r="A89" s="82"/>
      <c r="B89" s="218"/>
      <c r="C89" s="218"/>
      <c r="D89" s="95"/>
      <c r="E89" s="91" t="s">
        <v>205</v>
      </c>
      <c r="F89" s="93" t="s">
        <v>146</v>
      </c>
      <c r="G89" s="85" t="s">
        <v>93</v>
      </c>
      <c r="H89" s="88" t="s">
        <v>91</v>
      </c>
      <c r="I89" s="86">
        <v>2</v>
      </c>
      <c r="J89" s="92">
        <v>172500000</v>
      </c>
      <c r="K89" s="86" t="s">
        <v>85</v>
      </c>
      <c r="L89" s="86"/>
      <c r="M89" s="86"/>
      <c r="N89" s="136">
        <f>J89*10%+J89</f>
        <v>189750000</v>
      </c>
      <c r="O89" s="24"/>
      <c r="P89" s="88"/>
      <c r="Q89" s="89"/>
      <c r="R89" s="89"/>
      <c r="S89" s="89"/>
      <c r="T89" s="89"/>
      <c r="U89" s="89"/>
      <c r="V89" s="89"/>
    </row>
    <row r="90" spans="1:22" s="90" customFormat="1" ht="38.450000000000003" customHeight="1">
      <c r="A90" s="82"/>
      <c r="B90" s="218"/>
      <c r="C90" s="218"/>
      <c r="D90" s="37" t="s">
        <v>197</v>
      </c>
      <c r="E90" s="41" t="s">
        <v>206</v>
      </c>
      <c r="F90" s="30"/>
      <c r="G90" s="78"/>
      <c r="H90" s="26"/>
      <c r="I90" s="24"/>
      <c r="J90" s="42">
        <f>SUM(J91:J93)</f>
        <v>212750000</v>
      </c>
      <c r="K90" s="24"/>
      <c r="L90" s="24"/>
      <c r="M90" s="24"/>
      <c r="N90" s="42">
        <v>212750000</v>
      </c>
      <c r="O90" s="24"/>
      <c r="P90" s="88"/>
      <c r="Q90" s="89"/>
      <c r="R90" s="89"/>
      <c r="S90" s="89"/>
      <c r="T90" s="89"/>
      <c r="U90" s="89"/>
      <c r="V90" s="89"/>
    </row>
    <row r="91" spans="1:22" s="17" customFormat="1" ht="57.95" customHeight="1">
      <c r="A91" s="27"/>
      <c r="B91" s="218"/>
      <c r="C91" s="218"/>
      <c r="D91" s="33"/>
      <c r="E91" s="96" t="s">
        <v>206</v>
      </c>
      <c r="F91" s="20" t="s">
        <v>207</v>
      </c>
      <c r="G91" s="26" t="s">
        <v>209</v>
      </c>
      <c r="H91" s="86" t="s">
        <v>91</v>
      </c>
      <c r="I91" s="24">
        <v>3</v>
      </c>
      <c r="J91" s="31">
        <v>143750000</v>
      </c>
      <c r="K91" s="86" t="s">
        <v>85</v>
      </c>
      <c r="L91" s="24"/>
      <c r="M91" s="24" t="s">
        <v>147</v>
      </c>
      <c r="N91" s="40">
        <f>J91*10%+J91</f>
        <v>158125000</v>
      </c>
      <c r="O91" s="24"/>
      <c r="P91" s="26"/>
      <c r="Q91" s="16"/>
      <c r="R91" s="16"/>
      <c r="S91" s="16"/>
      <c r="T91" s="16"/>
      <c r="U91" s="16"/>
      <c r="V91" s="16"/>
    </row>
    <row r="92" spans="1:22" s="17" customFormat="1" ht="57.95" customHeight="1">
      <c r="A92" s="18"/>
      <c r="B92" s="218"/>
      <c r="C92" s="218"/>
      <c r="D92" s="33"/>
      <c r="E92" s="96"/>
      <c r="F92" s="20" t="s">
        <v>154</v>
      </c>
      <c r="G92" s="78" t="s">
        <v>129</v>
      </c>
      <c r="H92" s="86" t="s">
        <v>91</v>
      </c>
      <c r="I92" s="24">
        <v>1</v>
      </c>
      <c r="J92" s="31">
        <v>34500000</v>
      </c>
      <c r="K92" s="86" t="s">
        <v>85</v>
      </c>
      <c r="L92" s="24"/>
      <c r="M92" s="24" t="s">
        <v>127</v>
      </c>
      <c r="N92" s="40">
        <f>J92*10%+J92</f>
        <v>37950000</v>
      </c>
      <c r="O92" s="24"/>
      <c r="P92" s="26"/>
      <c r="Q92" s="16"/>
      <c r="R92" s="16"/>
      <c r="S92" s="16"/>
      <c r="T92" s="16"/>
      <c r="U92" s="16"/>
      <c r="V92" s="16"/>
    </row>
    <row r="93" spans="1:22" s="17" customFormat="1" ht="57.95" customHeight="1">
      <c r="A93" s="18"/>
      <c r="B93" s="218"/>
      <c r="C93" s="218"/>
      <c r="D93" s="33"/>
      <c r="E93" s="96"/>
      <c r="F93" s="20" t="s">
        <v>246</v>
      </c>
      <c r="G93" s="78" t="s">
        <v>129</v>
      </c>
      <c r="H93" s="86" t="s">
        <v>91</v>
      </c>
      <c r="I93" s="24">
        <v>2</v>
      </c>
      <c r="J93" s="31">
        <v>34500000</v>
      </c>
      <c r="K93" s="86" t="s">
        <v>85</v>
      </c>
      <c r="L93" s="24"/>
      <c r="M93" s="24" t="s">
        <v>149</v>
      </c>
      <c r="N93" s="40">
        <f>J93*10%+J93</f>
        <v>37950000</v>
      </c>
      <c r="O93" s="24"/>
      <c r="P93" s="26"/>
      <c r="Q93" s="16"/>
      <c r="R93" s="16"/>
      <c r="S93" s="16"/>
      <c r="T93" s="16"/>
      <c r="U93" s="16"/>
      <c r="V93" s="16"/>
    </row>
    <row r="94" spans="1:22" s="90" customFormat="1" ht="76.5" customHeight="1">
      <c r="A94" s="82"/>
      <c r="B94" s="218"/>
      <c r="C94" s="218"/>
      <c r="D94" s="94" t="s">
        <v>167</v>
      </c>
      <c r="E94" s="122" t="s">
        <v>208</v>
      </c>
      <c r="F94" s="30"/>
      <c r="G94" s="23"/>
      <c r="H94" s="24"/>
      <c r="I94" s="24"/>
      <c r="J94" s="42">
        <f>J95</f>
        <v>34500000</v>
      </c>
      <c r="K94" s="42"/>
      <c r="L94" s="42"/>
      <c r="M94" s="42"/>
      <c r="N94" s="42">
        <f t="shared" ref="N94" si="3">N95</f>
        <v>37950000</v>
      </c>
      <c r="O94" s="24"/>
      <c r="P94" s="88"/>
      <c r="Q94" s="89"/>
      <c r="R94" s="89"/>
      <c r="S94" s="89"/>
      <c r="T94" s="89"/>
      <c r="U94" s="89"/>
      <c r="V94" s="89"/>
    </row>
    <row r="95" spans="1:22" s="90" customFormat="1" ht="60.75" customHeight="1">
      <c r="A95" s="82"/>
      <c r="B95" s="218"/>
      <c r="C95" s="218"/>
      <c r="D95" s="94"/>
      <c r="E95" s="97"/>
      <c r="F95" s="93" t="s">
        <v>297</v>
      </c>
      <c r="G95" s="85" t="s">
        <v>129</v>
      </c>
      <c r="H95" s="86" t="s">
        <v>91</v>
      </c>
      <c r="I95" s="86">
        <v>1</v>
      </c>
      <c r="J95" s="92">
        <v>34500000</v>
      </c>
      <c r="K95" s="86" t="s">
        <v>85</v>
      </c>
      <c r="L95" s="86"/>
      <c r="M95" s="86" t="s">
        <v>92</v>
      </c>
      <c r="N95" s="92">
        <f>J95*10%+J95</f>
        <v>37950000</v>
      </c>
      <c r="O95" s="24"/>
      <c r="P95" s="88"/>
      <c r="Q95" s="89"/>
      <c r="R95" s="89"/>
      <c r="S95" s="89"/>
      <c r="T95" s="89"/>
      <c r="U95" s="89"/>
      <c r="V95" s="89"/>
    </row>
    <row r="96" spans="1:22" s="90" customFormat="1" ht="38.450000000000003" customHeight="1">
      <c r="A96" s="82"/>
      <c r="B96" s="218"/>
      <c r="C96" s="218"/>
      <c r="D96" s="94" t="s">
        <v>170</v>
      </c>
      <c r="E96" s="123" t="s">
        <v>34</v>
      </c>
      <c r="F96" s="30"/>
      <c r="G96" s="78"/>
      <c r="H96" s="24"/>
      <c r="I96" s="24"/>
      <c r="J96" s="125">
        <f>J97</f>
        <v>46000000</v>
      </c>
      <c r="K96" s="126"/>
      <c r="L96" s="126"/>
      <c r="M96" s="126"/>
      <c r="N96" s="127">
        <f t="shared" ref="N96" si="4">N97</f>
        <v>50600000</v>
      </c>
      <c r="O96" s="24"/>
      <c r="P96" s="88"/>
      <c r="Q96" s="89"/>
      <c r="R96" s="89"/>
      <c r="S96" s="89"/>
      <c r="T96" s="89"/>
      <c r="U96" s="89"/>
      <c r="V96" s="89"/>
    </row>
    <row r="97" spans="1:22" s="90" customFormat="1" ht="38.450000000000003" customHeight="1">
      <c r="A97" s="82"/>
      <c r="B97" s="218"/>
      <c r="C97" s="218"/>
      <c r="D97" s="98"/>
      <c r="E97" s="97"/>
      <c r="F97" s="99" t="s">
        <v>34</v>
      </c>
      <c r="G97" s="85" t="s">
        <v>93</v>
      </c>
      <c r="H97" s="86" t="s">
        <v>91</v>
      </c>
      <c r="I97" s="86">
        <v>1</v>
      </c>
      <c r="J97" s="92">
        <v>46000000</v>
      </c>
      <c r="K97" s="86" t="s">
        <v>85</v>
      </c>
      <c r="L97" s="86"/>
      <c r="M97" s="86" t="s">
        <v>95</v>
      </c>
      <c r="N97" s="92">
        <f>J97*10%+J97</f>
        <v>50600000</v>
      </c>
      <c r="O97" s="24"/>
      <c r="P97" s="88"/>
      <c r="Q97" s="89"/>
      <c r="R97" s="89"/>
      <c r="S97" s="89"/>
      <c r="T97" s="89"/>
      <c r="U97" s="89"/>
      <c r="V97" s="89"/>
    </row>
    <row r="98" spans="1:22" s="90" customFormat="1" ht="51">
      <c r="A98" s="82"/>
      <c r="B98" s="218"/>
      <c r="C98" s="218"/>
      <c r="D98" s="94" t="s">
        <v>171</v>
      </c>
      <c r="E98" s="123" t="s">
        <v>35</v>
      </c>
      <c r="F98" s="30"/>
      <c r="G98" s="78"/>
      <c r="H98" s="24"/>
      <c r="I98" s="24"/>
      <c r="J98" s="128">
        <f>J99</f>
        <v>57500000</v>
      </c>
      <c r="K98" s="125"/>
      <c r="L98" s="125"/>
      <c r="M98" s="125"/>
      <c r="N98" s="127">
        <f t="shared" ref="N98" si="5">N99</f>
        <v>63250000</v>
      </c>
      <c r="O98" s="24"/>
      <c r="P98" s="88"/>
      <c r="Q98" s="89"/>
      <c r="R98" s="89"/>
      <c r="S98" s="89"/>
      <c r="T98" s="89"/>
      <c r="U98" s="89"/>
      <c r="V98" s="89"/>
    </row>
    <row r="99" spans="1:22" s="90" customFormat="1" ht="37.5" customHeight="1">
      <c r="A99" s="82"/>
      <c r="B99" s="218"/>
      <c r="C99" s="218"/>
      <c r="D99" s="94"/>
      <c r="E99" s="97"/>
      <c r="F99" s="93" t="s">
        <v>210</v>
      </c>
      <c r="G99" s="85" t="s">
        <v>86</v>
      </c>
      <c r="H99" s="86" t="s">
        <v>91</v>
      </c>
      <c r="I99" s="86">
        <v>11</v>
      </c>
      <c r="J99" s="31">
        <v>57500000</v>
      </c>
      <c r="K99" s="86" t="s">
        <v>85</v>
      </c>
      <c r="L99" s="86"/>
      <c r="M99" s="86" t="s">
        <v>96</v>
      </c>
      <c r="N99" s="92">
        <f>J99*10%+J99</f>
        <v>63250000</v>
      </c>
      <c r="O99" s="24"/>
      <c r="P99" s="88"/>
      <c r="Q99" s="89"/>
      <c r="R99" s="89"/>
      <c r="S99" s="89"/>
      <c r="T99" s="89"/>
      <c r="U99" s="89"/>
      <c r="V99" s="89"/>
    </row>
    <row r="100" spans="1:22" s="90" customFormat="1" ht="62.25" customHeight="1">
      <c r="A100" s="82"/>
      <c r="B100" s="218"/>
      <c r="C100" s="218"/>
      <c r="D100" s="94" t="s">
        <v>172</v>
      </c>
      <c r="E100" s="123" t="s">
        <v>48</v>
      </c>
      <c r="F100" s="30"/>
      <c r="G100" s="26"/>
      <c r="H100" s="24"/>
      <c r="I100" s="24"/>
      <c r="J100" s="42">
        <f>J101</f>
        <v>345000000</v>
      </c>
      <c r="K100" s="42"/>
      <c r="L100" s="42"/>
      <c r="M100" s="42"/>
      <c r="N100" s="42">
        <f t="shared" ref="N100" si="6">N101</f>
        <v>379500000</v>
      </c>
      <c r="O100" s="24"/>
      <c r="P100" s="88"/>
      <c r="Q100" s="89"/>
      <c r="R100" s="89"/>
      <c r="S100" s="89"/>
      <c r="T100" s="89"/>
      <c r="U100" s="89"/>
      <c r="V100" s="89"/>
    </row>
    <row r="101" spans="1:22" s="90" customFormat="1" ht="60" customHeight="1">
      <c r="A101" s="82"/>
      <c r="B101" s="218"/>
      <c r="C101" s="218"/>
      <c r="D101" s="94"/>
      <c r="E101" s="97"/>
      <c r="F101" s="93" t="s">
        <v>37</v>
      </c>
      <c r="G101" s="85" t="s">
        <v>83</v>
      </c>
      <c r="H101" s="86" t="s">
        <v>91</v>
      </c>
      <c r="I101" s="86">
        <v>12</v>
      </c>
      <c r="J101" s="31">
        <v>345000000</v>
      </c>
      <c r="K101" s="86" t="s">
        <v>85</v>
      </c>
      <c r="L101" s="86"/>
      <c r="M101" s="86" t="s">
        <v>84</v>
      </c>
      <c r="N101" s="92">
        <f>J101*10%+J101</f>
        <v>379500000</v>
      </c>
      <c r="O101" s="24"/>
      <c r="P101" s="88"/>
      <c r="Q101" s="89"/>
      <c r="R101" s="89"/>
      <c r="S101" s="89"/>
      <c r="T101" s="89"/>
      <c r="U101" s="89"/>
      <c r="V101" s="89"/>
    </row>
    <row r="102" spans="1:22" s="90" customFormat="1" ht="76.5">
      <c r="A102" s="82"/>
      <c r="B102" s="218"/>
      <c r="C102" s="218"/>
      <c r="D102" s="221" t="s">
        <v>38</v>
      </c>
      <c r="E102" s="188" t="s">
        <v>66</v>
      </c>
      <c r="F102" s="100" t="s">
        <v>67</v>
      </c>
      <c r="G102" s="101" t="s">
        <v>258</v>
      </c>
      <c r="H102" s="102"/>
      <c r="I102" s="102">
        <v>100</v>
      </c>
      <c r="J102" s="193">
        <f>J104+J106</f>
        <v>106252029</v>
      </c>
      <c r="K102" s="103"/>
      <c r="L102" s="103"/>
      <c r="M102" s="103"/>
      <c r="N102" s="193">
        <f>N104+N106</f>
        <v>116877231.90000001</v>
      </c>
      <c r="O102" s="24"/>
      <c r="P102" s="88"/>
      <c r="Q102" s="89"/>
      <c r="R102" s="89"/>
      <c r="S102" s="89"/>
      <c r="T102" s="89"/>
      <c r="U102" s="89"/>
      <c r="V102" s="89"/>
    </row>
    <row r="103" spans="1:22" s="90" customFormat="1" ht="76.5">
      <c r="A103" s="82"/>
      <c r="B103" s="218"/>
      <c r="C103" s="218"/>
      <c r="D103" s="222"/>
      <c r="E103" s="189"/>
      <c r="F103" s="100" t="s">
        <v>71</v>
      </c>
      <c r="G103" s="101" t="s">
        <v>258</v>
      </c>
      <c r="H103" s="102"/>
      <c r="I103" s="102">
        <v>100</v>
      </c>
      <c r="J103" s="194"/>
      <c r="K103" s="103"/>
      <c r="L103" s="103"/>
      <c r="M103" s="103"/>
      <c r="N103" s="194"/>
      <c r="O103" s="24"/>
      <c r="P103" s="88"/>
      <c r="Q103" s="89"/>
      <c r="R103" s="89"/>
      <c r="S103" s="89"/>
      <c r="T103" s="89"/>
      <c r="U103" s="89"/>
      <c r="V103" s="89"/>
    </row>
    <row r="104" spans="1:22" s="90" customFormat="1" ht="48.75" customHeight="1">
      <c r="A104" s="82"/>
      <c r="B104" s="218"/>
      <c r="C104" s="218"/>
      <c r="D104" s="94" t="s">
        <v>39</v>
      </c>
      <c r="E104" s="122" t="s">
        <v>248</v>
      </c>
      <c r="F104" s="30"/>
      <c r="G104" s="26"/>
      <c r="H104" s="24"/>
      <c r="I104" s="24"/>
      <c r="J104" s="42">
        <f>J105</f>
        <v>57500000</v>
      </c>
      <c r="K104" s="42"/>
      <c r="L104" s="42"/>
      <c r="M104" s="42"/>
      <c r="N104" s="42">
        <f>N105</f>
        <v>63250000</v>
      </c>
      <c r="O104" s="24"/>
      <c r="P104" s="88"/>
      <c r="Q104" s="89"/>
      <c r="R104" s="89"/>
      <c r="S104" s="89"/>
      <c r="T104" s="89"/>
      <c r="U104" s="89"/>
      <c r="V104" s="89"/>
    </row>
    <row r="105" spans="1:22" s="90" customFormat="1" ht="38.450000000000003" customHeight="1">
      <c r="A105" s="82"/>
      <c r="B105" s="218"/>
      <c r="C105" s="218"/>
      <c r="D105" s="104"/>
      <c r="E105" s="105"/>
      <c r="F105" s="93" t="s">
        <v>211</v>
      </c>
      <c r="G105" s="85" t="s">
        <v>93</v>
      </c>
      <c r="H105" s="86" t="s">
        <v>91</v>
      </c>
      <c r="I105" s="86">
        <v>4</v>
      </c>
      <c r="J105" s="92">
        <v>57500000</v>
      </c>
      <c r="K105" s="86" t="s">
        <v>85</v>
      </c>
      <c r="L105" s="86"/>
      <c r="M105" s="86" t="s">
        <v>97</v>
      </c>
      <c r="N105" s="92">
        <f>J105*10%+J105</f>
        <v>63250000</v>
      </c>
      <c r="O105" s="24"/>
      <c r="P105" s="88"/>
      <c r="Q105" s="89"/>
      <c r="R105" s="89"/>
      <c r="S105" s="89"/>
      <c r="T105" s="89"/>
      <c r="U105" s="89"/>
      <c r="V105" s="89"/>
    </row>
    <row r="106" spans="1:22" s="90" customFormat="1" ht="51" customHeight="1">
      <c r="A106" s="82"/>
      <c r="B106" s="218"/>
      <c r="C106" s="218"/>
      <c r="D106" s="94" t="s">
        <v>41</v>
      </c>
      <c r="E106" s="122" t="s">
        <v>98</v>
      </c>
      <c r="F106" s="30"/>
      <c r="G106" s="26"/>
      <c r="H106" s="24"/>
      <c r="I106" s="24"/>
      <c r="J106" s="42">
        <f>J107</f>
        <v>48752029</v>
      </c>
      <c r="K106" s="24"/>
      <c r="L106" s="24"/>
      <c r="M106" s="24"/>
      <c r="N106" s="42">
        <f>N107</f>
        <v>53627231.899999999</v>
      </c>
      <c r="O106" s="24"/>
      <c r="P106" s="88"/>
      <c r="Q106" s="89"/>
      <c r="R106" s="89"/>
      <c r="S106" s="89"/>
      <c r="T106" s="89"/>
      <c r="U106" s="89"/>
      <c r="V106" s="89"/>
    </row>
    <row r="107" spans="1:22" s="90" customFormat="1" ht="47.25" customHeight="1">
      <c r="A107" s="82"/>
      <c r="B107" s="218"/>
      <c r="C107" s="218"/>
      <c r="D107" s="94"/>
      <c r="E107" s="106" t="s">
        <v>98</v>
      </c>
      <c r="F107" s="93" t="s">
        <v>68</v>
      </c>
      <c r="G107" s="88" t="s">
        <v>93</v>
      </c>
      <c r="H107" s="86" t="s">
        <v>91</v>
      </c>
      <c r="I107" s="86">
        <v>1</v>
      </c>
      <c r="J107" s="92">
        <v>48752029</v>
      </c>
      <c r="K107" s="86" t="s">
        <v>85</v>
      </c>
      <c r="L107" s="86"/>
      <c r="M107" s="86" t="s">
        <v>94</v>
      </c>
      <c r="N107" s="92">
        <f>J107*10%+J107</f>
        <v>53627231.899999999</v>
      </c>
      <c r="O107" s="24"/>
      <c r="P107" s="88"/>
      <c r="Q107" s="89"/>
      <c r="R107" s="89"/>
      <c r="S107" s="89"/>
      <c r="T107" s="89"/>
      <c r="U107" s="89"/>
      <c r="V107" s="89"/>
    </row>
    <row r="108" spans="1:22" s="90" customFormat="1" ht="76.5" customHeight="1">
      <c r="A108" s="82"/>
      <c r="B108" s="218"/>
      <c r="C108" s="218"/>
      <c r="D108" s="195" t="s">
        <v>42</v>
      </c>
      <c r="E108" s="188" t="s">
        <v>40</v>
      </c>
      <c r="F108" s="107" t="s">
        <v>72</v>
      </c>
      <c r="G108" s="108" t="s">
        <v>258</v>
      </c>
      <c r="H108" s="86" t="s">
        <v>91</v>
      </c>
      <c r="I108" s="102">
        <v>100</v>
      </c>
      <c r="J108" s="190">
        <f>SUM(J110:J114)</f>
        <v>690000000</v>
      </c>
      <c r="K108" s="103"/>
      <c r="L108" s="103"/>
      <c r="M108" s="103"/>
      <c r="N108" s="190">
        <f>SUM(N110:N114)</f>
        <v>759000000</v>
      </c>
      <c r="O108" s="24"/>
      <c r="P108" s="88"/>
      <c r="Q108" s="89"/>
      <c r="R108" s="89"/>
      <c r="S108" s="89"/>
      <c r="T108" s="89"/>
      <c r="U108" s="89"/>
      <c r="V108" s="89"/>
    </row>
    <row r="109" spans="1:22" s="90" customFormat="1" ht="89.25">
      <c r="A109" s="82"/>
      <c r="B109" s="218"/>
      <c r="C109" s="218"/>
      <c r="D109" s="196"/>
      <c r="E109" s="189"/>
      <c r="F109" s="107" t="s">
        <v>73</v>
      </c>
      <c r="G109" s="108" t="s">
        <v>258</v>
      </c>
      <c r="H109" s="86" t="s">
        <v>91</v>
      </c>
      <c r="I109" s="102">
        <v>95</v>
      </c>
      <c r="J109" s="191"/>
      <c r="K109" s="103"/>
      <c r="L109" s="103"/>
      <c r="M109" s="103"/>
      <c r="N109" s="191"/>
      <c r="O109" s="24"/>
      <c r="P109" s="88"/>
      <c r="Q109" s="89"/>
      <c r="R109" s="89"/>
      <c r="S109" s="89"/>
      <c r="T109" s="89"/>
      <c r="U109" s="89"/>
      <c r="V109" s="89"/>
    </row>
    <row r="110" spans="1:22" s="90" customFormat="1" ht="89.25">
      <c r="A110" s="82"/>
      <c r="B110" s="218"/>
      <c r="C110" s="218"/>
      <c r="D110" s="109" t="s">
        <v>43</v>
      </c>
      <c r="E110" s="110" t="s">
        <v>212</v>
      </c>
      <c r="F110" s="93" t="s">
        <v>173</v>
      </c>
      <c r="G110" s="85" t="s">
        <v>93</v>
      </c>
      <c r="H110" s="86" t="s">
        <v>91</v>
      </c>
      <c r="I110" s="86">
        <v>2</v>
      </c>
      <c r="J110" s="92">
        <v>97750000</v>
      </c>
      <c r="K110" s="86" t="s">
        <v>85</v>
      </c>
      <c r="L110" s="86"/>
      <c r="M110" s="86" t="s">
        <v>94</v>
      </c>
      <c r="N110" s="92">
        <f>J110*10%+J110</f>
        <v>107525000</v>
      </c>
      <c r="O110" s="24"/>
      <c r="P110" s="88"/>
      <c r="Q110" s="89"/>
      <c r="R110" s="89"/>
      <c r="S110" s="89"/>
      <c r="T110" s="89"/>
      <c r="U110" s="89"/>
      <c r="V110" s="89"/>
    </row>
    <row r="111" spans="1:22" s="90" customFormat="1" ht="70.5" customHeight="1">
      <c r="A111" s="82"/>
      <c r="B111" s="218"/>
      <c r="C111" s="218"/>
      <c r="D111" s="109" t="s">
        <v>44</v>
      </c>
      <c r="E111" s="110" t="s">
        <v>213</v>
      </c>
      <c r="F111" s="93" t="s">
        <v>150</v>
      </c>
      <c r="G111" s="85" t="s">
        <v>151</v>
      </c>
      <c r="H111" s="86" t="s">
        <v>91</v>
      </c>
      <c r="I111" s="86">
        <v>4</v>
      </c>
      <c r="J111" s="92">
        <v>78200000</v>
      </c>
      <c r="K111" s="86" t="s">
        <v>85</v>
      </c>
      <c r="L111" s="86"/>
      <c r="M111" s="86" t="s">
        <v>97</v>
      </c>
      <c r="N111" s="92">
        <f t="shared" ref="N111:N114" si="7">J111*10%+J111</f>
        <v>86020000</v>
      </c>
      <c r="O111" s="24"/>
      <c r="P111" s="88"/>
      <c r="Q111" s="89"/>
      <c r="R111" s="89"/>
      <c r="S111" s="89"/>
      <c r="T111" s="89"/>
      <c r="U111" s="89"/>
      <c r="V111" s="89"/>
    </row>
    <row r="112" spans="1:22" s="90" customFormat="1" ht="45.6" customHeight="1">
      <c r="A112" s="82"/>
      <c r="B112" s="218"/>
      <c r="C112" s="218"/>
      <c r="D112" s="109" t="s">
        <v>45</v>
      </c>
      <c r="E112" s="110" t="s">
        <v>177</v>
      </c>
      <c r="F112" s="93" t="s">
        <v>214</v>
      </c>
      <c r="G112" s="85" t="s">
        <v>93</v>
      </c>
      <c r="H112" s="88" t="s">
        <v>174</v>
      </c>
      <c r="I112" s="86">
        <v>16</v>
      </c>
      <c r="J112" s="92">
        <v>29325000</v>
      </c>
      <c r="K112" s="86" t="s">
        <v>85</v>
      </c>
      <c r="L112" s="86"/>
      <c r="M112" s="86" t="s">
        <v>263</v>
      </c>
      <c r="N112" s="92">
        <f t="shared" si="7"/>
        <v>32257500</v>
      </c>
      <c r="O112" s="24"/>
      <c r="P112" s="88"/>
      <c r="Q112" s="89"/>
      <c r="R112" s="89"/>
      <c r="S112" s="89"/>
      <c r="T112" s="89"/>
      <c r="U112" s="89"/>
      <c r="V112" s="89"/>
    </row>
    <row r="113" spans="1:22" s="90" customFormat="1" ht="89.25">
      <c r="A113" s="82"/>
      <c r="B113" s="218"/>
      <c r="C113" s="218"/>
      <c r="D113" s="111" t="s">
        <v>166</v>
      </c>
      <c r="E113" s="107" t="s">
        <v>175</v>
      </c>
      <c r="F113" s="93" t="s">
        <v>176</v>
      </c>
      <c r="G113" s="88" t="s">
        <v>93</v>
      </c>
      <c r="H113" s="86" t="s">
        <v>91</v>
      </c>
      <c r="I113" s="86">
        <v>5</v>
      </c>
      <c r="J113" s="92">
        <v>191475000</v>
      </c>
      <c r="K113" s="86" t="s">
        <v>85</v>
      </c>
      <c r="L113" s="86"/>
      <c r="M113" s="86" t="s">
        <v>158</v>
      </c>
      <c r="N113" s="92">
        <f t="shared" si="7"/>
        <v>210622500</v>
      </c>
      <c r="O113" s="24"/>
      <c r="P113" s="88"/>
      <c r="Q113" s="89"/>
      <c r="R113" s="89"/>
      <c r="S113" s="89"/>
      <c r="T113" s="89"/>
      <c r="U113" s="89"/>
      <c r="V113" s="89"/>
    </row>
    <row r="114" spans="1:22" s="90" customFormat="1" ht="51">
      <c r="A114" s="82"/>
      <c r="B114" s="218"/>
      <c r="C114" s="218"/>
      <c r="D114" s="111" t="s">
        <v>178</v>
      </c>
      <c r="E114" s="107" t="s">
        <v>179</v>
      </c>
      <c r="F114" s="93" t="s">
        <v>180</v>
      </c>
      <c r="G114" s="85" t="s">
        <v>181</v>
      </c>
      <c r="H114" s="88" t="s">
        <v>174</v>
      </c>
      <c r="I114" s="86">
        <v>14</v>
      </c>
      <c r="J114" s="112">
        <v>293250000</v>
      </c>
      <c r="K114" s="86" t="s">
        <v>85</v>
      </c>
      <c r="L114" s="113"/>
      <c r="M114" s="113" t="s">
        <v>262</v>
      </c>
      <c r="N114" s="92">
        <f t="shared" si="7"/>
        <v>322575000</v>
      </c>
      <c r="O114" s="24"/>
      <c r="P114" s="88"/>
      <c r="Q114" s="89"/>
      <c r="R114" s="89"/>
      <c r="S114" s="89"/>
      <c r="T114" s="89"/>
      <c r="U114" s="89"/>
      <c r="V114" s="89"/>
    </row>
    <row r="115" spans="1:22" s="90" customFormat="1" ht="51">
      <c r="A115" s="82"/>
      <c r="B115" s="218"/>
      <c r="C115" s="218"/>
      <c r="D115" s="186" t="s">
        <v>46</v>
      </c>
      <c r="E115" s="188" t="s">
        <v>47</v>
      </c>
      <c r="F115" s="107" t="s">
        <v>249</v>
      </c>
      <c r="G115" s="108" t="s">
        <v>258</v>
      </c>
      <c r="H115" s="102" t="s">
        <v>91</v>
      </c>
      <c r="I115" s="102">
        <v>100</v>
      </c>
      <c r="J115" s="190">
        <f>SUM(J117:J129)</f>
        <v>2018250000</v>
      </c>
      <c r="K115" s="103"/>
      <c r="L115" s="103"/>
      <c r="M115" s="103"/>
      <c r="N115" s="190">
        <f>SUM(N117:N129)</f>
        <v>2220075000</v>
      </c>
      <c r="O115" s="24"/>
      <c r="P115" s="88"/>
      <c r="Q115" s="89"/>
      <c r="R115" s="89"/>
      <c r="S115" s="89"/>
      <c r="T115" s="89"/>
      <c r="U115" s="89"/>
      <c r="V115" s="89"/>
    </row>
    <row r="116" spans="1:22" s="90" customFormat="1" ht="51">
      <c r="A116" s="82"/>
      <c r="B116" s="218"/>
      <c r="C116" s="218"/>
      <c r="D116" s="187"/>
      <c r="E116" s="189"/>
      <c r="F116" s="107" t="s">
        <v>74</v>
      </c>
      <c r="G116" s="108" t="s">
        <v>258</v>
      </c>
      <c r="H116" s="102" t="s">
        <v>91</v>
      </c>
      <c r="I116" s="102">
        <v>95</v>
      </c>
      <c r="J116" s="191"/>
      <c r="K116" s="103"/>
      <c r="L116" s="103"/>
      <c r="M116" s="103"/>
      <c r="N116" s="191"/>
      <c r="O116" s="24"/>
      <c r="P116" s="88"/>
      <c r="Q116" s="89"/>
      <c r="R116" s="89"/>
      <c r="S116" s="89"/>
      <c r="T116" s="89"/>
      <c r="U116" s="89"/>
      <c r="V116" s="89"/>
    </row>
    <row r="117" spans="1:22" s="17" customFormat="1" ht="103.5" customHeight="1">
      <c r="A117" s="18"/>
      <c r="B117" s="218"/>
      <c r="C117" s="218"/>
      <c r="D117" s="95" t="s">
        <v>182</v>
      </c>
      <c r="E117" s="41" t="s">
        <v>99</v>
      </c>
      <c r="F117" s="20" t="s">
        <v>215</v>
      </c>
      <c r="G117" s="114" t="s">
        <v>83</v>
      </c>
      <c r="H117" s="14" t="s">
        <v>100</v>
      </c>
      <c r="I117" s="24">
        <v>12</v>
      </c>
      <c r="J117" s="92">
        <v>155250000</v>
      </c>
      <c r="K117" s="86" t="s">
        <v>85</v>
      </c>
      <c r="L117" s="14"/>
      <c r="M117" s="14" t="s">
        <v>84</v>
      </c>
      <c r="N117" s="67">
        <f>J117*10%+J117</f>
        <v>170775000</v>
      </c>
      <c r="O117" s="14"/>
      <c r="P117" s="14"/>
      <c r="Q117" s="16"/>
      <c r="R117" s="16"/>
      <c r="S117" s="16"/>
      <c r="T117" s="16"/>
      <c r="U117" s="16"/>
      <c r="V117" s="16"/>
    </row>
    <row r="118" spans="1:22" s="17" customFormat="1" ht="101.25" customHeight="1">
      <c r="A118" s="18"/>
      <c r="B118" s="218"/>
      <c r="C118" s="218"/>
      <c r="D118" s="95" t="s">
        <v>183</v>
      </c>
      <c r="E118" s="107" t="s">
        <v>101</v>
      </c>
      <c r="F118" s="20" t="s">
        <v>215</v>
      </c>
      <c r="G118" s="114" t="s">
        <v>83</v>
      </c>
      <c r="H118" s="14" t="s">
        <v>102</v>
      </c>
      <c r="I118" s="24">
        <v>12</v>
      </c>
      <c r="J118" s="92">
        <v>155250000</v>
      </c>
      <c r="K118" s="86" t="s">
        <v>85</v>
      </c>
      <c r="L118" s="14"/>
      <c r="M118" s="14" t="s">
        <v>84</v>
      </c>
      <c r="N118" s="67">
        <f t="shared" ref="N118:N129" si="8">J118*10%+J118</f>
        <v>170775000</v>
      </c>
      <c r="O118" s="14"/>
      <c r="P118" s="14"/>
      <c r="Q118" s="16"/>
      <c r="R118" s="16"/>
      <c r="S118" s="16"/>
      <c r="T118" s="16"/>
      <c r="U118" s="16"/>
      <c r="V118" s="16"/>
    </row>
    <row r="119" spans="1:22" s="17" customFormat="1" ht="99.75" customHeight="1">
      <c r="A119" s="18"/>
      <c r="B119" s="218"/>
      <c r="C119" s="218"/>
      <c r="D119" s="95" t="s">
        <v>184</v>
      </c>
      <c r="E119" s="107" t="s">
        <v>103</v>
      </c>
      <c r="F119" s="20" t="s">
        <v>215</v>
      </c>
      <c r="G119" s="114" t="s">
        <v>83</v>
      </c>
      <c r="H119" s="14" t="s">
        <v>104</v>
      </c>
      <c r="I119" s="24">
        <v>12</v>
      </c>
      <c r="J119" s="92">
        <v>155250000</v>
      </c>
      <c r="K119" s="86" t="s">
        <v>85</v>
      </c>
      <c r="L119" s="14"/>
      <c r="M119" s="14" t="s">
        <v>84</v>
      </c>
      <c r="N119" s="67">
        <f t="shared" si="8"/>
        <v>170775000</v>
      </c>
      <c r="O119" s="14"/>
      <c r="P119" s="14"/>
      <c r="Q119" s="16"/>
      <c r="R119" s="16"/>
      <c r="S119" s="16"/>
      <c r="T119" s="16"/>
      <c r="U119" s="16"/>
      <c r="V119" s="16"/>
    </row>
    <row r="120" spans="1:22" s="17" customFormat="1" ht="98.25" customHeight="1">
      <c r="A120" s="18"/>
      <c r="B120" s="218"/>
      <c r="C120" s="218"/>
      <c r="D120" s="95" t="s">
        <v>185</v>
      </c>
      <c r="E120" s="107" t="s">
        <v>105</v>
      </c>
      <c r="F120" s="20" t="s">
        <v>215</v>
      </c>
      <c r="G120" s="114" t="s">
        <v>83</v>
      </c>
      <c r="H120" s="14" t="s">
        <v>106</v>
      </c>
      <c r="I120" s="24">
        <v>12</v>
      </c>
      <c r="J120" s="92">
        <v>155250000</v>
      </c>
      <c r="K120" s="86" t="s">
        <v>85</v>
      </c>
      <c r="L120" s="14"/>
      <c r="M120" s="14" t="s">
        <v>84</v>
      </c>
      <c r="N120" s="67">
        <f t="shared" si="8"/>
        <v>170775000</v>
      </c>
      <c r="O120" s="14"/>
      <c r="P120" s="14"/>
      <c r="Q120" s="16"/>
      <c r="R120" s="16"/>
      <c r="S120" s="16"/>
      <c r="T120" s="16"/>
      <c r="U120" s="16"/>
      <c r="V120" s="16"/>
    </row>
    <row r="121" spans="1:22" s="17" customFormat="1" ht="99.75" customHeight="1">
      <c r="A121" s="18"/>
      <c r="B121" s="218"/>
      <c r="C121" s="218"/>
      <c r="D121" s="95" t="s">
        <v>186</v>
      </c>
      <c r="E121" s="107" t="s">
        <v>107</v>
      </c>
      <c r="F121" s="20" t="s">
        <v>215</v>
      </c>
      <c r="G121" s="114" t="s">
        <v>83</v>
      </c>
      <c r="H121" s="14" t="s">
        <v>108</v>
      </c>
      <c r="I121" s="24">
        <v>12</v>
      </c>
      <c r="J121" s="92">
        <v>155250000</v>
      </c>
      <c r="K121" s="86" t="s">
        <v>85</v>
      </c>
      <c r="L121" s="14"/>
      <c r="M121" s="14" t="s">
        <v>84</v>
      </c>
      <c r="N121" s="67">
        <f t="shared" si="8"/>
        <v>170775000</v>
      </c>
      <c r="O121" s="14"/>
      <c r="P121" s="14"/>
      <c r="Q121" s="16"/>
      <c r="R121" s="16"/>
      <c r="S121" s="16"/>
      <c r="T121" s="16"/>
      <c r="U121" s="16"/>
      <c r="V121" s="16"/>
    </row>
    <row r="122" spans="1:22" s="17" customFormat="1" ht="102.75" customHeight="1">
      <c r="A122" s="18"/>
      <c r="B122" s="218"/>
      <c r="C122" s="218"/>
      <c r="D122" s="95" t="s">
        <v>187</v>
      </c>
      <c r="E122" s="107" t="s">
        <v>109</v>
      </c>
      <c r="F122" s="20" t="s">
        <v>215</v>
      </c>
      <c r="G122" s="114" t="s">
        <v>83</v>
      </c>
      <c r="H122" s="142" t="s">
        <v>110</v>
      </c>
      <c r="I122" s="24">
        <v>12</v>
      </c>
      <c r="J122" s="92">
        <v>155250000</v>
      </c>
      <c r="K122" s="86" t="s">
        <v>85</v>
      </c>
      <c r="L122" s="14"/>
      <c r="M122" s="14" t="s">
        <v>84</v>
      </c>
      <c r="N122" s="67">
        <f t="shared" si="8"/>
        <v>170775000</v>
      </c>
      <c r="O122" s="14"/>
      <c r="P122" s="14"/>
      <c r="Q122" s="16"/>
      <c r="R122" s="16"/>
      <c r="S122" s="16"/>
      <c r="T122" s="16"/>
      <c r="U122" s="16"/>
      <c r="V122" s="16"/>
    </row>
    <row r="123" spans="1:22" s="17" customFormat="1" ht="105" customHeight="1">
      <c r="A123" s="18"/>
      <c r="B123" s="218"/>
      <c r="C123" s="218"/>
      <c r="D123" s="95" t="s">
        <v>188</v>
      </c>
      <c r="E123" s="107" t="s">
        <v>111</v>
      </c>
      <c r="F123" s="20" t="s">
        <v>215</v>
      </c>
      <c r="G123" s="114" t="s">
        <v>83</v>
      </c>
      <c r="H123" s="14" t="s">
        <v>112</v>
      </c>
      <c r="I123" s="24">
        <v>12</v>
      </c>
      <c r="J123" s="92">
        <v>155250000</v>
      </c>
      <c r="K123" s="86" t="s">
        <v>85</v>
      </c>
      <c r="L123" s="14"/>
      <c r="M123" s="14" t="s">
        <v>84</v>
      </c>
      <c r="N123" s="67">
        <f t="shared" si="8"/>
        <v>170775000</v>
      </c>
      <c r="O123" s="14"/>
      <c r="P123" s="14"/>
      <c r="Q123" s="16"/>
      <c r="R123" s="16"/>
      <c r="S123" s="16"/>
      <c r="T123" s="16"/>
      <c r="U123" s="16"/>
      <c r="V123" s="16"/>
    </row>
    <row r="124" spans="1:22" s="17" customFormat="1" ht="98.25" customHeight="1">
      <c r="A124" s="18"/>
      <c r="B124" s="218"/>
      <c r="C124" s="218"/>
      <c r="D124" s="95" t="s">
        <v>189</v>
      </c>
      <c r="E124" s="107" t="s">
        <v>113</v>
      </c>
      <c r="F124" s="20" t="s">
        <v>215</v>
      </c>
      <c r="G124" s="114" t="s">
        <v>83</v>
      </c>
      <c r="H124" s="142" t="s">
        <v>114</v>
      </c>
      <c r="I124" s="24">
        <v>12</v>
      </c>
      <c r="J124" s="92">
        <v>155250000</v>
      </c>
      <c r="K124" s="86" t="s">
        <v>85</v>
      </c>
      <c r="L124" s="24"/>
      <c r="M124" s="14" t="s">
        <v>84</v>
      </c>
      <c r="N124" s="67">
        <f t="shared" si="8"/>
        <v>170775000</v>
      </c>
      <c r="O124" s="26" t="s">
        <v>15</v>
      </c>
      <c r="P124" s="24"/>
      <c r="Q124" s="16"/>
      <c r="R124" s="16"/>
      <c r="S124" s="16"/>
      <c r="T124" s="16"/>
      <c r="U124" s="16"/>
      <c r="V124" s="16"/>
    </row>
    <row r="125" spans="1:22" s="17" customFormat="1" ht="102.75" customHeight="1">
      <c r="A125" s="27"/>
      <c r="B125" s="218"/>
      <c r="C125" s="218"/>
      <c r="D125" s="95" t="s">
        <v>190</v>
      </c>
      <c r="E125" s="107" t="s">
        <v>115</v>
      </c>
      <c r="F125" s="20" t="s">
        <v>215</v>
      </c>
      <c r="G125" s="114" t="s">
        <v>83</v>
      </c>
      <c r="H125" s="142" t="s">
        <v>116</v>
      </c>
      <c r="I125" s="24">
        <v>12</v>
      </c>
      <c r="J125" s="92">
        <v>155250000</v>
      </c>
      <c r="K125" s="86" t="s">
        <v>85</v>
      </c>
      <c r="L125" s="24"/>
      <c r="M125" s="14" t="s">
        <v>84</v>
      </c>
      <c r="N125" s="67">
        <f t="shared" si="8"/>
        <v>170775000</v>
      </c>
      <c r="O125" s="24"/>
      <c r="P125" s="26" t="s">
        <v>15</v>
      </c>
      <c r="Q125" s="16"/>
      <c r="R125" s="16"/>
      <c r="S125" s="16"/>
      <c r="T125" s="16"/>
      <c r="U125" s="16"/>
      <c r="V125" s="16"/>
    </row>
    <row r="126" spans="1:22" s="17" customFormat="1" ht="100.5" customHeight="1">
      <c r="A126" s="27"/>
      <c r="B126" s="218"/>
      <c r="C126" s="218"/>
      <c r="D126" s="95" t="s">
        <v>191</v>
      </c>
      <c r="E126" s="107" t="s">
        <v>117</v>
      </c>
      <c r="F126" s="20" t="s">
        <v>215</v>
      </c>
      <c r="G126" s="114" t="s">
        <v>83</v>
      </c>
      <c r="H126" s="142" t="s">
        <v>118</v>
      </c>
      <c r="I126" s="24">
        <v>12</v>
      </c>
      <c r="J126" s="92">
        <v>155250000</v>
      </c>
      <c r="K126" s="86" t="s">
        <v>85</v>
      </c>
      <c r="L126" s="24"/>
      <c r="M126" s="14" t="s">
        <v>84</v>
      </c>
      <c r="N126" s="67">
        <f t="shared" si="8"/>
        <v>170775000</v>
      </c>
      <c r="O126" s="24"/>
      <c r="P126" s="26"/>
      <c r="Q126" s="16"/>
      <c r="R126" s="16"/>
      <c r="S126" s="16"/>
      <c r="T126" s="16"/>
      <c r="U126" s="16"/>
      <c r="V126" s="16"/>
    </row>
    <row r="127" spans="1:22" s="17" customFormat="1" ht="103.5" customHeight="1">
      <c r="A127" s="27"/>
      <c r="B127" s="218"/>
      <c r="C127" s="218"/>
      <c r="D127" s="95" t="s">
        <v>192</v>
      </c>
      <c r="E127" s="107" t="s">
        <v>119</v>
      </c>
      <c r="F127" s="20" t="s">
        <v>215</v>
      </c>
      <c r="G127" s="114" t="s">
        <v>83</v>
      </c>
      <c r="H127" s="142" t="s">
        <v>120</v>
      </c>
      <c r="I127" s="24">
        <v>12</v>
      </c>
      <c r="J127" s="92">
        <v>155250000</v>
      </c>
      <c r="K127" s="86" t="s">
        <v>85</v>
      </c>
      <c r="L127" s="24"/>
      <c r="M127" s="14" t="s">
        <v>84</v>
      </c>
      <c r="N127" s="67">
        <f t="shared" si="8"/>
        <v>170775000</v>
      </c>
      <c r="O127" s="24"/>
      <c r="P127" s="26"/>
      <c r="Q127" s="16"/>
      <c r="R127" s="16"/>
      <c r="S127" s="16"/>
      <c r="T127" s="16"/>
      <c r="U127" s="16"/>
      <c r="V127" s="16"/>
    </row>
    <row r="128" spans="1:22" s="17" customFormat="1" ht="100.5" customHeight="1">
      <c r="A128" s="18"/>
      <c r="B128" s="218"/>
      <c r="C128" s="218"/>
      <c r="D128" s="115" t="s">
        <v>193</v>
      </c>
      <c r="E128" s="116" t="s">
        <v>121</v>
      </c>
      <c r="F128" s="21" t="s">
        <v>215</v>
      </c>
      <c r="G128" s="117" t="s">
        <v>122</v>
      </c>
      <c r="H128" s="118" t="s">
        <v>123</v>
      </c>
      <c r="I128" s="143">
        <v>12</v>
      </c>
      <c r="J128" s="92">
        <v>155250000</v>
      </c>
      <c r="K128" s="113" t="s">
        <v>85</v>
      </c>
      <c r="L128" s="143"/>
      <c r="M128" s="19" t="s">
        <v>84</v>
      </c>
      <c r="N128" s="67">
        <f t="shared" si="8"/>
        <v>170775000</v>
      </c>
      <c r="O128" s="143"/>
      <c r="P128" s="36"/>
      <c r="Q128" s="16"/>
      <c r="R128" s="16"/>
      <c r="S128" s="16"/>
      <c r="T128" s="16"/>
      <c r="U128" s="16"/>
      <c r="V128" s="16"/>
    </row>
    <row r="129" spans="1:23" s="53" customFormat="1" ht="103.5" customHeight="1">
      <c r="A129" s="14"/>
      <c r="B129" s="219"/>
      <c r="C129" s="219"/>
      <c r="D129" s="95" t="s">
        <v>194</v>
      </c>
      <c r="E129" s="107" t="s">
        <v>124</v>
      </c>
      <c r="F129" s="20" t="s">
        <v>215</v>
      </c>
      <c r="G129" s="14" t="s">
        <v>83</v>
      </c>
      <c r="H129" s="24" t="s">
        <v>125</v>
      </c>
      <c r="I129" s="24">
        <v>12</v>
      </c>
      <c r="J129" s="92">
        <v>155250000</v>
      </c>
      <c r="K129" s="86" t="s">
        <v>85</v>
      </c>
      <c r="L129" s="24"/>
      <c r="M129" s="14" t="s">
        <v>84</v>
      </c>
      <c r="N129" s="67">
        <f t="shared" si="8"/>
        <v>170775000</v>
      </c>
      <c r="O129" s="24"/>
      <c r="P129" s="26"/>
      <c r="Q129" s="14"/>
      <c r="R129" s="14"/>
      <c r="S129" s="14"/>
      <c r="T129" s="14"/>
      <c r="U129" s="14"/>
      <c r="V129" s="14"/>
    </row>
    <row r="130" spans="1:23" s="120" customFormat="1" ht="51">
      <c r="A130" s="129"/>
      <c r="B130" s="129"/>
      <c r="C130" s="129"/>
      <c r="D130" s="129"/>
      <c r="E130" s="130" t="s">
        <v>301</v>
      </c>
      <c r="F130" s="133" t="s">
        <v>302</v>
      </c>
      <c r="G130" s="129"/>
      <c r="H130" s="129"/>
      <c r="I130" s="129"/>
      <c r="J130" s="129"/>
      <c r="K130" s="135">
        <f>K131</f>
        <v>7800000000</v>
      </c>
      <c r="L130" s="129"/>
      <c r="M130" s="129"/>
      <c r="N130" s="129"/>
      <c r="O130" s="135">
        <f>O131</f>
        <v>8580000000</v>
      </c>
      <c r="P130" s="129"/>
      <c r="Q130" s="129"/>
      <c r="R130" s="119"/>
      <c r="S130" s="119"/>
      <c r="T130" s="119"/>
      <c r="U130" s="119"/>
      <c r="V130" s="119"/>
      <c r="W130" s="119"/>
    </row>
    <row r="131" spans="1:23" s="120" customFormat="1" ht="25.5">
      <c r="A131" s="129"/>
      <c r="B131" s="129"/>
      <c r="C131" s="129"/>
      <c r="D131" s="129"/>
      <c r="E131" s="129"/>
      <c r="F131" s="129"/>
      <c r="G131" s="132" t="s">
        <v>303</v>
      </c>
      <c r="H131" s="129" t="s">
        <v>259</v>
      </c>
      <c r="I131" s="129"/>
      <c r="J131" s="131">
        <v>13</v>
      </c>
      <c r="K131" s="134">
        <v>7800000000</v>
      </c>
      <c r="L131" s="129"/>
      <c r="M131" s="129"/>
      <c r="N131" s="129"/>
      <c r="O131" s="137">
        <f>K131*10%+K131</f>
        <v>8580000000</v>
      </c>
      <c r="P131" s="129"/>
      <c r="Q131" s="129"/>
      <c r="R131" s="119"/>
      <c r="S131" s="119"/>
      <c r="T131" s="119"/>
      <c r="U131" s="119"/>
      <c r="V131" s="119"/>
      <c r="W131" s="119"/>
    </row>
    <row r="132" spans="1:23" s="120" customFormat="1" ht="12.75">
      <c r="A132" s="119"/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</row>
    <row r="133" spans="1:23" s="120" customFormat="1" ht="12.75">
      <c r="A133" s="119"/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</row>
    <row r="134" spans="1:23" s="120" customFormat="1" ht="12.75">
      <c r="A134" s="119"/>
      <c r="B134" s="119"/>
      <c r="C134" s="119"/>
      <c r="D134" s="119"/>
      <c r="E134" s="119"/>
      <c r="F134" s="185" t="s">
        <v>265</v>
      </c>
      <c r="G134" s="185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</row>
    <row r="135" spans="1:23" s="120" customFormat="1" ht="12.75">
      <c r="A135" s="119"/>
      <c r="B135" s="119"/>
      <c r="C135" s="119"/>
      <c r="D135" s="119"/>
      <c r="E135" s="119"/>
      <c r="F135" s="185" t="s">
        <v>266</v>
      </c>
      <c r="G135" s="185"/>
      <c r="H135" s="121"/>
      <c r="I135" s="119"/>
      <c r="J135" s="119"/>
      <c r="K135" s="119"/>
      <c r="L135" s="119"/>
      <c r="M135" s="119"/>
      <c r="N135" s="119"/>
      <c r="O135" s="192" t="s">
        <v>269</v>
      </c>
      <c r="P135" s="192"/>
      <c r="Q135" s="192"/>
      <c r="R135" s="119"/>
      <c r="S135" s="119"/>
      <c r="T135" s="119"/>
      <c r="U135" s="119"/>
      <c r="V135" s="119"/>
      <c r="W135" s="119"/>
    </row>
    <row r="136" spans="1:23" s="120" customFormat="1" ht="12.75">
      <c r="A136" s="119"/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</row>
    <row r="137" spans="1:23" s="120" customFormat="1" ht="12.75">
      <c r="A137" s="119"/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</row>
    <row r="138" spans="1:23" s="120" customFormat="1" ht="12.75">
      <c r="A138" s="119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</row>
    <row r="139" spans="1:23" s="120" customFormat="1" ht="12.75">
      <c r="A139" s="119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</row>
    <row r="140" spans="1:23" s="120" customFormat="1" ht="12.75">
      <c r="A140" s="119"/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</row>
    <row r="141" spans="1:23" s="120" customFormat="1" ht="12.75">
      <c r="A141" s="119"/>
      <c r="B141" s="119"/>
      <c r="C141" s="119"/>
      <c r="D141" s="119"/>
      <c r="E141" s="119"/>
      <c r="F141" s="184" t="s">
        <v>267</v>
      </c>
      <c r="G141" s="184"/>
      <c r="H141" s="119"/>
      <c r="I141" s="119"/>
      <c r="J141" s="119"/>
      <c r="K141" s="119"/>
      <c r="L141" s="119"/>
      <c r="M141" s="119"/>
      <c r="N141" s="119"/>
      <c r="O141" s="184" t="s">
        <v>270</v>
      </c>
      <c r="P141" s="184"/>
      <c r="Q141" s="184"/>
      <c r="R141" s="119"/>
      <c r="S141" s="119"/>
      <c r="T141" s="119"/>
      <c r="U141" s="119"/>
      <c r="V141" s="119"/>
      <c r="W141" s="119"/>
    </row>
    <row r="142" spans="1:23" s="120" customFormat="1" ht="12.75">
      <c r="A142" s="119"/>
      <c r="B142" s="119"/>
      <c r="C142" s="119"/>
      <c r="D142" s="119"/>
      <c r="E142" s="119"/>
      <c r="F142" s="185" t="s">
        <v>268</v>
      </c>
      <c r="G142" s="185"/>
      <c r="H142" s="119"/>
      <c r="I142" s="119"/>
      <c r="J142" s="119"/>
      <c r="K142" s="119"/>
      <c r="L142" s="119"/>
      <c r="M142" s="119"/>
      <c r="N142" s="119"/>
      <c r="O142" s="185" t="s">
        <v>271</v>
      </c>
      <c r="P142" s="185"/>
      <c r="Q142" s="185"/>
      <c r="R142" s="119"/>
      <c r="S142" s="119"/>
      <c r="T142" s="119"/>
      <c r="U142" s="119"/>
      <c r="V142" s="119"/>
      <c r="W142" s="119"/>
    </row>
    <row r="143" spans="1:23" s="3" customForma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s="3" customForma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</sheetData>
  <mergeCells count="46">
    <mergeCell ref="A1:Q1"/>
    <mergeCell ref="H2:I2"/>
    <mergeCell ref="A3:A4"/>
    <mergeCell ref="B3:C3"/>
    <mergeCell ref="E3:E4"/>
    <mergeCell ref="H3:H4"/>
    <mergeCell ref="I3:L3"/>
    <mergeCell ref="M3:M4"/>
    <mergeCell ref="N3:O3"/>
    <mergeCell ref="P3:Q4"/>
    <mergeCell ref="B9:B129"/>
    <mergeCell ref="C9:C129"/>
    <mergeCell ref="E9:E13"/>
    <mergeCell ref="J9:J13"/>
    <mergeCell ref="D102:D103"/>
    <mergeCell ref="E102:E103"/>
    <mergeCell ref="J102:J103"/>
    <mergeCell ref="P5:Q5"/>
    <mergeCell ref="A6:A7"/>
    <mergeCell ref="P6:Q6"/>
    <mergeCell ref="B7:C7"/>
    <mergeCell ref="P7:P8"/>
    <mergeCell ref="N9:N13"/>
    <mergeCell ref="E23:E30"/>
    <mergeCell ref="J23:J30"/>
    <mergeCell ref="N23:N30"/>
    <mergeCell ref="D59:D61"/>
    <mergeCell ref="E59:E61"/>
    <mergeCell ref="J59:J61"/>
    <mergeCell ref="N59:N61"/>
    <mergeCell ref="N102:N103"/>
    <mergeCell ref="D108:D109"/>
    <mergeCell ref="E108:E109"/>
    <mergeCell ref="J108:J109"/>
    <mergeCell ref="N108:N109"/>
    <mergeCell ref="F141:G141"/>
    <mergeCell ref="O141:Q141"/>
    <mergeCell ref="F142:G142"/>
    <mergeCell ref="O142:Q142"/>
    <mergeCell ref="D115:D116"/>
    <mergeCell ref="E115:E116"/>
    <mergeCell ref="J115:J116"/>
    <mergeCell ref="N115:N116"/>
    <mergeCell ref="F134:G134"/>
    <mergeCell ref="F135:G135"/>
    <mergeCell ref="O135:Q135"/>
  </mergeCells>
  <printOptions horizontalCentered="1"/>
  <pageMargins left="0.45" right="0.45" top="0.75" bottom="0.75" header="0.3" footer="0.3"/>
  <pageSetup paperSize="5" scale="65" orientation="landscape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6"/>
  <sheetViews>
    <sheetView view="pageBreakPreview" zoomScale="85" zoomScaleSheetLayoutView="85" workbookViewId="0">
      <pane xSplit="8" ySplit="6" topLeftCell="I68" activePane="bottomRight" state="frozen"/>
      <selection pane="topRight" activeCell="I1" sqref="I1"/>
      <selection pane="bottomLeft" activeCell="A7" sqref="A7"/>
      <selection pane="bottomRight" activeCell="G2" sqref="G1:J1048576"/>
    </sheetView>
  </sheetViews>
  <sheetFormatPr defaultRowHeight="15"/>
  <cols>
    <col min="1" max="1" width="15.5703125" style="1" customWidth="1"/>
    <col min="2" max="2" width="4.28515625" style="1" customWidth="1"/>
    <col min="3" max="3" width="15.85546875" style="1" customWidth="1"/>
    <col min="4" max="4" width="12.7109375" style="1" customWidth="1"/>
    <col min="5" max="5" width="11" style="1" customWidth="1"/>
    <col min="6" max="6" width="17.85546875" style="1" customWidth="1"/>
    <col min="7" max="7" width="19.7109375" style="1" customWidth="1"/>
    <col min="8" max="8" width="15.28515625" style="1" hidden="1" customWidth="1"/>
    <col min="9" max="9" width="22.140625" style="1" hidden="1" customWidth="1"/>
    <col min="10" max="10" width="14.42578125" style="1" customWidth="1"/>
    <col min="11" max="11" width="18.85546875" style="1" customWidth="1"/>
    <col min="12" max="12" width="11.42578125" style="1" customWidth="1"/>
    <col min="13" max="13" width="9.140625" style="1"/>
    <col min="14" max="14" width="14.28515625" style="1" customWidth="1"/>
    <col min="15" max="15" width="17.28515625" style="1" customWidth="1"/>
    <col min="16" max="16" width="15.28515625" style="1" bestFit="1" customWidth="1"/>
    <col min="17" max="17" width="10.85546875" style="1" customWidth="1"/>
    <col min="18" max="18" width="9.140625" style="1"/>
    <col min="19" max="19" width="43.42578125" style="1" customWidth="1"/>
    <col min="20" max="23" width="9.140625" style="1"/>
  </cols>
  <sheetData>
    <row r="1" spans="1:23" ht="37.5" customHeight="1">
      <c r="A1" s="223" t="s">
        <v>298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</row>
    <row r="2" spans="1:23">
      <c r="H2" s="224" t="s">
        <v>91</v>
      </c>
      <c r="I2" s="224"/>
    </row>
    <row r="3" spans="1:23" s="5" customFormat="1" ht="33.75" customHeight="1">
      <c r="A3" s="225" t="s">
        <v>3</v>
      </c>
      <c r="B3" s="227" t="s">
        <v>4</v>
      </c>
      <c r="C3" s="227"/>
      <c r="D3" s="175" t="s">
        <v>6</v>
      </c>
      <c r="E3" s="228" t="s">
        <v>8</v>
      </c>
      <c r="F3" s="176" t="s">
        <v>9</v>
      </c>
      <c r="G3" s="175" t="s">
        <v>16</v>
      </c>
      <c r="H3" s="229" t="s">
        <v>13</v>
      </c>
      <c r="I3" s="210" t="s">
        <v>299</v>
      </c>
      <c r="J3" s="210"/>
      <c r="K3" s="210"/>
      <c r="L3" s="210"/>
      <c r="M3" s="229" t="s">
        <v>18</v>
      </c>
      <c r="N3" s="231" t="s">
        <v>300</v>
      </c>
      <c r="O3" s="232"/>
      <c r="P3" s="228" t="s">
        <v>12</v>
      </c>
      <c r="Q3" s="228"/>
      <c r="R3" s="4"/>
      <c r="S3" s="4"/>
      <c r="T3" s="4"/>
      <c r="U3" s="4"/>
      <c r="V3" s="4"/>
      <c r="W3" s="4"/>
    </row>
    <row r="4" spans="1:23" s="5" customFormat="1" ht="33.75" customHeight="1">
      <c r="A4" s="226"/>
      <c r="B4" s="6"/>
      <c r="C4" s="176" t="s">
        <v>5</v>
      </c>
      <c r="D4" s="175" t="s">
        <v>7</v>
      </c>
      <c r="E4" s="228"/>
      <c r="F4" s="176" t="s">
        <v>10</v>
      </c>
      <c r="G4" s="175" t="s">
        <v>17</v>
      </c>
      <c r="H4" s="230"/>
      <c r="I4" s="176" t="s">
        <v>0</v>
      </c>
      <c r="J4" s="175" t="s">
        <v>1</v>
      </c>
      <c r="K4" s="175" t="s">
        <v>2</v>
      </c>
      <c r="L4" s="175" t="s">
        <v>11</v>
      </c>
      <c r="M4" s="230"/>
      <c r="N4" s="175" t="s">
        <v>1</v>
      </c>
      <c r="O4" s="175" t="s">
        <v>2</v>
      </c>
      <c r="P4" s="228"/>
      <c r="Q4" s="228"/>
      <c r="R4" s="4"/>
      <c r="S4" s="4"/>
      <c r="T4" s="4"/>
      <c r="U4" s="4"/>
      <c r="V4" s="4"/>
      <c r="W4" s="4"/>
    </row>
    <row r="5" spans="1:23" s="8" customFormat="1" ht="17.25" customHeight="1">
      <c r="A5" s="176">
        <v>1</v>
      </c>
      <c r="B5" s="176">
        <v>2</v>
      </c>
      <c r="C5" s="176">
        <v>3</v>
      </c>
      <c r="D5" s="176">
        <v>4</v>
      </c>
      <c r="E5" s="176">
        <v>5</v>
      </c>
      <c r="F5" s="176">
        <v>6</v>
      </c>
      <c r="G5" s="176">
        <v>7</v>
      </c>
      <c r="H5" s="176">
        <v>8</v>
      </c>
      <c r="I5" s="176">
        <v>9</v>
      </c>
      <c r="J5" s="176">
        <v>10</v>
      </c>
      <c r="K5" s="176">
        <v>11</v>
      </c>
      <c r="L5" s="176">
        <v>12</v>
      </c>
      <c r="M5" s="176">
        <v>13</v>
      </c>
      <c r="N5" s="176">
        <v>14</v>
      </c>
      <c r="O5" s="176">
        <v>15</v>
      </c>
      <c r="P5" s="210">
        <v>16</v>
      </c>
      <c r="Q5" s="210"/>
      <c r="R5" s="7"/>
      <c r="S5" s="7"/>
      <c r="T5" s="7"/>
      <c r="U5" s="7"/>
      <c r="V5" s="7"/>
      <c r="W5" s="7"/>
    </row>
    <row r="6" spans="1:23" s="13" customFormat="1" ht="12.75">
      <c r="A6" s="211" t="s">
        <v>195</v>
      </c>
      <c r="B6" s="9"/>
      <c r="C6" s="9"/>
      <c r="D6" s="9"/>
      <c r="E6" s="9"/>
      <c r="F6" s="9"/>
      <c r="G6" s="9"/>
      <c r="H6" s="9"/>
      <c r="I6" s="9"/>
      <c r="J6" s="9"/>
      <c r="K6" s="10">
        <f>K7</f>
        <v>21544632179</v>
      </c>
      <c r="L6" s="11"/>
      <c r="M6" s="11"/>
      <c r="N6" s="11"/>
      <c r="O6" s="11">
        <f>O7</f>
        <v>22552660075.849998</v>
      </c>
      <c r="P6" s="213" t="s">
        <v>81</v>
      </c>
      <c r="Q6" s="213"/>
      <c r="R6" s="12"/>
      <c r="S6" s="12"/>
      <c r="T6" s="12"/>
      <c r="U6" s="12"/>
      <c r="V6" s="12"/>
      <c r="W6" s="12"/>
    </row>
    <row r="7" spans="1:23" s="17" customFormat="1" ht="131.25" customHeight="1">
      <c r="A7" s="212"/>
      <c r="B7" s="214" t="s">
        <v>198</v>
      </c>
      <c r="C7" s="215"/>
      <c r="D7" s="178" t="s">
        <v>161</v>
      </c>
      <c r="E7" s="14"/>
      <c r="F7" s="14"/>
      <c r="G7" s="14"/>
      <c r="H7" s="178"/>
      <c r="I7" s="14"/>
      <c r="J7" s="178"/>
      <c r="K7" s="15">
        <f>K9+K23+K45+K59+K74+K88+K103+K146+K152+K159</f>
        <v>21544632179</v>
      </c>
      <c r="L7" s="15">
        <f t="shared" ref="L7:O7" si="0">L9+L23+L45+L59+L74+L88+L103+L146+L152+L159</f>
        <v>0</v>
      </c>
      <c r="M7" s="15">
        <f t="shared" si="0"/>
        <v>0</v>
      </c>
      <c r="N7" s="15">
        <f t="shared" si="0"/>
        <v>0</v>
      </c>
      <c r="O7" s="15">
        <f t="shared" si="0"/>
        <v>22552660075.849998</v>
      </c>
      <c r="P7" s="216" t="s">
        <v>156</v>
      </c>
      <c r="Q7" s="14"/>
      <c r="R7" s="16"/>
      <c r="S7" s="16"/>
      <c r="T7" s="16"/>
      <c r="U7" s="16"/>
      <c r="V7" s="16"/>
      <c r="W7" s="16"/>
    </row>
    <row r="8" spans="1:23" s="17" customFormat="1" ht="79.5" customHeight="1">
      <c r="A8" s="18"/>
      <c r="B8" s="19"/>
      <c r="C8" s="20" t="s">
        <v>162</v>
      </c>
      <c r="D8" s="21" t="s">
        <v>196</v>
      </c>
      <c r="E8" s="14"/>
      <c r="F8" s="14"/>
      <c r="G8" s="14"/>
      <c r="H8" s="178"/>
      <c r="I8" s="14"/>
      <c r="J8" s="178"/>
      <c r="K8" s="15"/>
      <c r="L8" s="15"/>
      <c r="M8" s="15"/>
      <c r="N8" s="15"/>
      <c r="O8" s="15"/>
      <c r="P8" s="216"/>
      <c r="Q8" s="14"/>
      <c r="R8" s="16"/>
      <c r="S8" s="16"/>
      <c r="T8" s="16"/>
      <c r="U8" s="16"/>
      <c r="V8" s="16"/>
      <c r="W8" s="16"/>
    </row>
    <row r="9" spans="1:23" s="17" customFormat="1" ht="44.25" customHeight="1">
      <c r="A9" s="14"/>
      <c r="B9" s="233"/>
      <c r="C9" s="217"/>
      <c r="D9" s="217"/>
      <c r="E9" s="19"/>
      <c r="F9" s="186" t="s">
        <v>50</v>
      </c>
      <c r="G9" s="22" t="s">
        <v>250</v>
      </c>
      <c r="H9" s="23" t="s">
        <v>258</v>
      </c>
      <c r="I9" s="24"/>
      <c r="J9" s="24">
        <v>70</v>
      </c>
      <c r="K9" s="197">
        <f>K14+K17+K18+K19+K21</f>
        <v>885000000</v>
      </c>
      <c r="L9" s="25"/>
      <c r="M9" s="25"/>
      <c r="N9" s="25"/>
      <c r="O9" s="197">
        <f>O14+O17+O18+O19+O21</f>
        <v>1017750000</v>
      </c>
      <c r="P9" s="24"/>
      <c r="Q9" s="26"/>
      <c r="R9" s="16"/>
      <c r="S9" s="16"/>
      <c r="T9" s="16"/>
      <c r="U9" s="16"/>
      <c r="V9" s="16"/>
      <c r="W9" s="16"/>
    </row>
    <row r="10" spans="1:23" s="17" customFormat="1" ht="29.25" customHeight="1">
      <c r="A10" s="27"/>
      <c r="B10" s="234"/>
      <c r="C10" s="218"/>
      <c r="D10" s="218"/>
      <c r="E10" s="19"/>
      <c r="F10" s="220"/>
      <c r="G10" s="22" t="s">
        <v>251</v>
      </c>
      <c r="H10" s="23" t="s">
        <v>258</v>
      </c>
      <c r="I10" s="24"/>
      <c r="J10" s="24">
        <v>75</v>
      </c>
      <c r="K10" s="198"/>
      <c r="L10" s="25"/>
      <c r="M10" s="25"/>
      <c r="N10" s="25"/>
      <c r="O10" s="198"/>
      <c r="P10" s="24"/>
      <c r="Q10" s="26"/>
      <c r="R10" s="16"/>
      <c r="S10" s="16"/>
      <c r="T10" s="16"/>
      <c r="U10" s="16"/>
      <c r="V10" s="16"/>
      <c r="W10" s="16"/>
    </row>
    <row r="11" spans="1:23" s="17" customFormat="1" ht="36.75" customHeight="1">
      <c r="A11" s="27"/>
      <c r="B11" s="234"/>
      <c r="C11" s="218"/>
      <c r="D11" s="218"/>
      <c r="E11" s="19"/>
      <c r="F11" s="220"/>
      <c r="G11" s="22" t="s">
        <v>252</v>
      </c>
      <c r="H11" s="23" t="s">
        <v>258</v>
      </c>
      <c r="I11" s="24"/>
      <c r="J11" s="24">
        <v>60</v>
      </c>
      <c r="K11" s="198"/>
      <c r="L11" s="25"/>
      <c r="M11" s="25"/>
      <c r="N11" s="25"/>
      <c r="O11" s="198"/>
      <c r="P11" s="24"/>
      <c r="Q11" s="26"/>
      <c r="R11" s="16"/>
      <c r="S11" s="16"/>
      <c r="T11" s="16"/>
      <c r="U11" s="16"/>
      <c r="V11" s="16"/>
      <c r="W11" s="16"/>
    </row>
    <row r="12" spans="1:23" s="17" customFormat="1" ht="29.25" customHeight="1">
      <c r="A12" s="27"/>
      <c r="B12" s="234"/>
      <c r="C12" s="218"/>
      <c r="D12" s="218"/>
      <c r="E12" s="19"/>
      <c r="F12" s="220"/>
      <c r="G12" s="22" t="s">
        <v>253</v>
      </c>
      <c r="H12" s="23" t="s">
        <v>258</v>
      </c>
      <c r="I12" s="24"/>
      <c r="J12" s="24">
        <v>75</v>
      </c>
      <c r="K12" s="198"/>
      <c r="L12" s="25"/>
      <c r="M12" s="25"/>
      <c r="N12" s="25"/>
      <c r="O12" s="198"/>
      <c r="P12" s="24"/>
      <c r="Q12" s="26"/>
      <c r="R12" s="16"/>
      <c r="S12" s="16"/>
      <c r="T12" s="16"/>
      <c r="U12" s="16"/>
      <c r="V12" s="16"/>
      <c r="W12" s="16"/>
    </row>
    <row r="13" spans="1:23" s="17" customFormat="1" ht="34.5" customHeight="1">
      <c r="A13" s="27"/>
      <c r="B13" s="234"/>
      <c r="C13" s="218"/>
      <c r="D13" s="218"/>
      <c r="E13" s="19"/>
      <c r="F13" s="187"/>
      <c r="G13" s="22" t="s">
        <v>254</v>
      </c>
      <c r="H13" s="23" t="s">
        <v>258</v>
      </c>
      <c r="I13" s="24"/>
      <c r="J13" s="24">
        <v>70</v>
      </c>
      <c r="K13" s="199"/>
      <c r="L13" s="25"/>
      <c r="M13" s="25"/>
      <c r="N13" s="25"/>
      <c r="O13" s="199"/>
      <c r="P13" s="24"/>
      <c r="Q13" s="26"/>
      <c r="R13" s="16"/>
      <c r="S13" s="16"/>
      <c r="T13" s="16"/>
      <c r="U13" s="16"/>
      <c r="V13" s="16"/>
      <c r="W13" s="16"/>
    </row>
    <row r="14" spans="1:23" s="17" customFormat="1" ht="80.25" customHeight="1">
      <c r="A14" s="27"/>
      <c r="B14" s="234"/>
      <c r="C14" s="218"/>
      <c r="D14" s="218"/>
      <c r="E14" s="28" t="s">
        <v>22</v>
      </c>
      <c r="F14" s="29" t="s">
        <v>216</v>
      </c>
      <c r="G14" s="30" t="s">
        <v>169</v>
      </c>
      <c r="H14" s="26" t="s">
        <v>129</v>
      </c>
      <c r="I14" s="24" t="s">
        <v>91</v>
      </c>
      <c r="J14" s="24">
        <v>1</v>
      </c>
      <c r="K14" s="31">
        <v>200000000</v>
      </c>
      <c r="L14" s="24" t="s">
        <v>85</v>
      </c>
      <c r="M14" s="24"/>
      <c r="N14" s="24" t="s">
        <v>148</v>
      </c>
      <c r="O14" s="40">
        <f>K14*15%+K14</f>
        <v>230000000</v>
      </c>
      <c r="P14" s="24"/>
      <c r="Q14" s="26"/>
      <c r="R14" s="16"/>
      <c r="S14" s="16"/>
      <c r="T14" s="16"/>
      <c r="U14" s="16"/>
      <c r="V14" s="16"/>
      <c r="W14" s="16"/>
    </row>
    <row r="15" spans="1:23" s="17" customFormat="1" ht="80.25" customHeight="1">
      <c r="A15" s="27"/>
      <c r="B15" s="234"/>
      <c r="C15" s="218"/>
      <c r="D15" s="218"/>
      <c r="E15" s="33"/>
      <c r="F15" s="29"/>
      <c r="G15" s="30" t="s">
        <v>272</v>
      </c>
      <c r="H15" s="26" t="s">
        <v>157</v>
      </c>
      <c r="I15" s="24" t="s">
        <v>247</v>
      </c>
      <c r="J15" s="24">
        <v>13</v>
      </c>
      <c r="K15" s="31"/>
      <c r="L15" s="24"/>
      <c r="M15" s="24"/>
      <c r="N15" s="24"/>
      <c r="O15" s="40">
        <f t="shared" ref="O15:O18" si="1">K15*15%+K15</f>
        <v>0</v>
      </c>
      <c r="P15" s="24"/>
      <c r="Q15" s="26"/>
      <c r="R15" s="16"/>
      <c r="S15" s="16"/>
      <c r="T15" s="16"/>
      <c r="U15" s="16"/>
      <c r="V15" s="16"/>
      <c r="W15" s="16"/>
    </row>
    <row r="16" spans="1:23" s="17" customFormat="1" ht="57.95" customHeight="1">
      <c r="A16" s="18"/>
      <c r="B16" s="234"/>
      <c r="C16" s="218"/>
      <c r="D16" s="218"/>
      <c r="E16" s="34"/>
      <c r="F16" s="35"/>
      <c r="G16" s="21" t="s">
        <v>273</v>
      </c>
      <c r="H16" s="26" t="s">
        <v>157</v>
      </c>
      <c r="I16" s="24" t="s">
        <v>247</v>
      </c>
      <c r="J16" s="182"/>
      <c r="K16" s="179"/>
      <c r="L16" s="179"/>
      <c r="M16" s="179"/>
      <c r="N16" s="179"/>
      <c r="O16" s="40">
        <f t="shared" si="1"/>
        <v>0</v>
      </c>
      <c r="P16" s="182"/>
      <c r="Q16" s="36"/>
      <c r="R16" s="16"/>
      <c r="S16" s="16"/>
      <c r="T16" s="16"/>
      <c r="U16" s="16"/>
      <c r="V16" s="16"/>
      <c r="W16" s="16"/>
    </row>
    <row r="17" spans="1:23" s="17" customFormat="1" ht="69" customHeight="1">
      <c r="A17" s="18"/>
      <c r="B17" s="234"/>
      <c r="C17" s="218"/>
      <c r="D17" s="218"/>
      <c r="E17" s="37" t="s">
        <v>29</v>
      </c>
      <c r="F17" s="29" t="s">
        <v>217</v>
      </c>
      <c r="G17" s="20" t="s">
        <v>218</v>
      </c>
      <c r="H17" s="24" t="s">
        <v>126</v>
      </c>
      <c r="I17" s="24" t="s">
        <v>91</v>
      </c>
      <c r="J17" s="24">
        <v>13</v>
      </c>
      <c r="K17" s="38">
        <v>300000000</v>
      </c>
      <c r="L17" s="24" t="s">
        <v>85</v>
      </c>
      <c r="M17" s="182"/>
      <c r="N17" s="182"/>
      <c r="O17" s="40">
        <f t="shared" si="1"/>
        <v>345000000</v>
      </c>
      <c r="P17" s="182"/>
      <c r="Q17" s="36"/>
      <c r="R17" s="16"/>
      <c r="S17" s="16"/>
      <c r="T17" s="16"/>
      <c r="U17" s="16"/>
      <c r="V17" s="16"/>
      <c r="W17" s="16"/>
    </row>
    <row r="18" spans="1:23" s="17" customFormat="1" ht="95.25" customHeight="1">
      <c r="A18" s="27"/>
      <c r="B18" s="234"/>
      <c r="C18" s="218"/>
      <c r="D18" s="218"/>
      <c r="E18" s="39" t="s">
        <v>52</v>
      </c>
      <c r="F18" s="29" t="s">
        <v>219</v>
      </c>
      <c r="G18" s="30" t="s">
        <v>220</v>
      </c>
      <c r="H18" s="24" t="s">
        <v>129</v>
      </c>
      <c r="I18" s="24" t="s">
        <v>91</v>
      </c>
      <c r="J18" s="24">
        <v>1</v>
      </c>
      <c r="K18" s="31">
        <v>75000000</v>
      </c>
      <c r="L18" s="24" t="s">
        <v>85</v>
      </c>
      <c r="M18" s="24"/>
      <c r="N18" s="24"/>
      <c r="O18" s="40">
        <f t="shared" si="1"/>
        <v>86250000</v>
      </c>
      <c r="P18" s="24"/>
      <c r="Q18" s="26"/>
      <c r="R18" s="16"/>
      <c r="S18" s="16"/>
      <c r="T18" s="16"/>
      <c r="U18" s="16"/>
      <c r="V18" s="16"/>
      <c r="W18" s="16"/>
    </row>
    <row r="19" spans="1:23" s="17" customFormat="1" ht="78.75" customHeight="1">
      <c r="A19" s="27"/>
      <c r="B19" s="234"/>
      <c r="C19" s="218"/>
      <c r="D19" s="218"/>
      <c r="E19" s="37" t="s">
        <v>32</v>
      </c>
      <c r="F19" s="41" t="s">
        <v>221</v>
      </c>
      <c r="G19" s="30"/>
      <c r="H19" s="183"/>
      <c r="I19" s="24"/>
      <c r="J19" s="24"/>
      <c r="K19" s="42">
        <f>K20</f>
        <v>250000000</v>
      </c>
      <c r="L19" s="24"/>
      <c r="M19" s="24"/>
      <c r="N19" s="24"/>
      <c r="O19" s="32">
        <f>O20</f>
        <v>287500000</v>
      </c>
      <c r="P19" s="24"/>
      <c r="Q19" s="26"/>
      <c r="R19" s="16"/>
      <c r="S19" s="16"/>
      <c r="T19" s="16"/>
      <c r="U19" s="16"/>
      <c r="V19" s="16"/>
      <c r="W19" s="16"/>
    </row>
    <row r="20" spans="1:23" s="17" customFormat="1" ht="75.75" customHeight="1">
      <c r="A20" s="27"/>
      <c r="B20" s="234"/>
      <c r="C20" s="218"/>
      <c r="D20" s="218"/>
      <c r="E20" s="37"/>
      <c r="F20" s="41"/>
      <c r="G20" s="30" t="s">
        <v>274</v>
      </c>
      <c r="H20" s="26" t="s">
        <v>275</v>
      </c>
      <c r="I20" s="24" t="s">
        <v>91</v>
      </c>
      <c r="J20" s="24">
        <v>36000</v>
      </c>
      <c r="K20" s="31">
        <v>250000000</v>
      </c>
      <c r="L20" s="24" t="s">
        <v>85</v>
      </c>
      <c r="M20" s="24"/>
      <c r="N20" s="24" t="s">
        <v>261</v>
      </c>
      <c r="O20" s="40">
        <f>K20*15%+K20</f>
        <v>287500000</v>
      </c>
      <c r="P20" s="24"/>
      <c r="Q20" s="26"/>
      <c r="R20" s="16"/>
      <c r="S20" s="16"/>
      <c r="T20" s="16"/>
      <c r="U20" s="16"/>
      <c r="V20" s="16"/>
      <c r="W20" s="16"/>
    </row>
    <row r="21" spans="1:23" s="17" customFormat="1" ht="57.95" customHeight="1">
      <c r="A21" s="27"/>
      <c r="B21" s="234"/>
      <c r="C21" s="218"/>
      <c r="D21" s="218"/>
      <c r="E21" s="37" t="s">
        <v>53</v>
      </c>
      <c r="F21" s="41" t="s">
        <v>80</v>
      </c>
      <c r="G21" s="43"/>
      <c r="H21" s="183"/>
      <c r="I21" s="24"/>
      <c r="J21" s="24"/>
      <c r="K21" s="42">
        <f>K22</f>
        <v>60000000</v>
      </c>
      <c r="L21" s="24"/>
      <c r="M21" s="24"/>
      <c r="N21" s="24"/>
      <c r="O21" s="32">
        <f>O22</f>
        <v>69000000</v>
      </c>
      <c r="P21" s="24"/>
      <c r="Q21" s="26"/>
      <c r="R21" s="16"/>
      <c r="S21" s="16"/>
      <c r="T21" s="16"/>
      <c r="U21" s="16"/>
      <c r="V21" s="16"/>
      <c r="W21" s="16"/>
    </row>
    <row r="22" spans="1:23" s="17" customFormat="1" ht="57.95" customHeight="1">
      <c r="A22" s="27"/>
      <c r="B22" s="234"/>
      <c r="C22" s="218"/>
      <c r="D22" s="218"/>
      <c r="E22" s="37"/>
      <c r="F22" s="41"/>
      <c r="G22" s="20" t="s">
        <v>222</v>
      </c>
      <c r="H22" s="183" t="s">
        <v>126</v>
      </c>
      <c r="I22" s="24" t="s">
        <v>91</v>
      </c>
      <c r="J22" s="24">
        <v>13</v>
      </c>
      <c r="K22" s="31">
        <v>60000000</v>
      </c>
      <c r="L22" s="24" t="s">
        <v>85</v>
      </c>
      <c r="M22" s="24"/>
      <c r="N22" s="24" t="s">
        <v>127</v>
      </c>
      <c r="O22" s="40">
        <f>K22*15%+K22</f>
        <v>69000000</v>
      </c>
      <c r="P22" s="24"/>
      <c r="Q22" s="26"/>
      <c r="R22" s="16"/>
      <c r="S22" s="16"/>
      <c r="T22" s="16"/>
      <c r="U22" s="16"/>
      <c r="V22" s="16"/>
      <c r="W22" s="16"/>
    </row>
    <row r="23" spans="1:23" s="17" customFormat="1" ht="57" customHeight="1">
      <c r="A23" s="27"/>
      <c r="B23" s="234"/>
      <c r="C23" s="218"/>
      <c r="D23" s="218"/>
      <c r="E23" s="37" t="s">
        <v>51</v>
      </c>
      <c r="F23" s="200" t="s">
        <v>255</v>
      </c>
      <c r="G23" s="22" t="s">
        <v>276</v>
      </c>
      <c r="H23" s="44" t="s">
        <v>258</v>
      </c>
      <c r="I23" s="44"/>
      <c r="J23" s="45">
        <v>100</v>
      </c>
      <c r="K23" s="190">
        <f>K31+K33+K35+K37+K39+K41+K43</f>
        <v>790000000</v>
      </c>
      <c r="L23" s="24"/>
      <c r="M23" s="24"/>
      <c r="N23" s="24"/>
      <c r="O23" s="203">
        <f>SUM(O31+O33+O35+O37+O41+O43)</f>
        <v>851000000</v>
      </c>
      <c r="P23" s="24"/>
      <c r="Q23" s="26"/>
      <c r="R23" s="16"/>
      <c r="S23" s="16"/>
      <c r="T23" s="16"/>
      <c r="U23" s="16"/>
      <c r="V23" s="16"/>
      <c r="W23" s="16"/>
    </row>
    <row r="24" spans="1:23" s="17" customFormat="1" ht="54.75" customHeight="1">
      <c r="A24" s="27"/>
      <c r="B24" s="234"/>
      <c r="C24" s="218"/>
      <c r="D24" s="218"/>
      <c r="E24" s="33"/>
      <c r="F24" s="201"/>
      <c r="G24" s="22" t="s">
        <v>277</v>
      </c>
      <c r="H24" s="44" t="s">
        <v>258</v>
      </c>
      <c r="I24" s="44"/>
      <c r="J24" s="45">
        <v>100</v>
      </c>
      <c r="K24" s="202"/>
      <c r="L24" s="24"/>
      <c r="M24" s="24"/>
      <c r="N24" s="24"/>
      <c r="O24" s="204"/>
      <c r="P24" s="24"/>
      <c r="Q24" s="26"/>
      <c r="R24" s="16"/>
      <c r="S24" s="16"/>
      <c r="T24" s="16"/>
      <c r="U24" s="16"/>
      <c r="V24" s="16"/>
      <c r="W24" s="16"/>
    </row>
    <row r="25" spans="1:23" s="17" customFormat="1" ht="54.75" customHeight="1">
      <c r="A25" s="27"/>
      <c r="B25" s="234"/>
      <c r="C25" s="218"/>
      <c r="D25" s="218"/>
      <c r="E25" s="33"/>
      <c r="F25" s="201"/>
      <c r="G25" s="22" t="s">
        <v>278</v>
      </c>
      <c r="H25" s="44" t="s">
        <v>258</v>
      </c>
      <c r="I25" s="44"/>
      <c r="J25" s="45">
        <v>100</v>
      </c>
      <c r="K25" s="202"/>
      <c r="L25" s="24"/>
      <c r="M25" s="24"/>
      <c r="N25" s="24"/>
      <c r="O25" s="204"/>
      <c r="P25" s="24"/>
      <c r="Q25" s="26"/>
      <c r="R25" s="16"/>
      <c r="S25" s="16"/>
      <c r="T25" s="16"/>
      <c r="U25" s="16"/>
      <c r="V25" s="16"/>
      <c r="W25" s="16"/>
    </row>
    <row r="26" spans="1:23" s="17" customFormat="1" ht="54.75" customHeight="1">
      <c r="A26" s="27"/>
      <c r="B26" s="234"/>
      <c r="C26" s="218"/>
      <c r="D26" s="218"/>
      <c r="E26" s="33"/>
      <c r="F26" s="201"/>
      <c r="G26" s="22" t="s">
        <v>279</v>
      </c>
      <c r="H26" s="44" t="s">
        <v>258</v>
      </c>
      <c r="I26" s="44"/>
      <c r="J26" s="45">
        <v>100</v>
      </c>
      <c r="K26" s="202"/>
      <c r="L26" s="24"/>
      <c r="M26" s="24"/>
      <c r="N26" s="24"/>
      <c r="O26" s="204"/>
      <c r="P26" s="24"/>
      <c r="Q26" s="26"/>
      <c r="R26" s="16"/>
      <c r="S26" s="16"/>
      <c r="T26" s="16"/>
      <c r="U26" s="16"/>
      <c r="V26" s="16"/>
      <c r="W26" s="16"/>
    </row>
    <row r="27" spans="1:23" s="17" customFormat="1" ht="54.75" customHeight="1">
      <c r="A27" s="27"/>
      <c r="B27" s="234"/>
      <c r="C27" s="218"/>
      <c r="D27" s="218"/>
      <c r="E27" s="33"/>
      <c r="F27" s="201"/>
      <c r="G27" s="22" t="s">
        <v>280</v>
      </c>
      <c r="H27" s="44" t="s">
        <v>258</v>
      </c>
      <c r="I27" s="44"/>
      <c r="J27" s="45">
        <v>100</v>
      </c>
      <c r="K27" s="202"/>
      <c r="L27" s="24"/>
      <c r="M27" s="24"/>
      <c r="N27" s="24"/>
      <c r="O27" s="204"/>
      <c r="P27" s="24"/>
      <c r="Q27" s="26"/>
      <c r="R27" s="16"/>
      <c r="S27" s="16"/>
      <c r="T27" s="16"/>
      <c r="U27" s="16"/>
      <c r="V27" s="16"/>
      <c r="W27" s="16"/>
    </row>
    <row r="28" spans="1:23" s="17" customFormat="1" ht="54.75" customHeight="1">
      <c r="A28" s="27"/>
      <c r="B28" s="234"/>
      <c r="C28" s="218"/>
      <c r="D28" s="218"/>
      <c r="E28" s="33"/>
      <c r="F28" s="201"/>
      <c r="G28" s="22" t="s">
        <v>281</v>
      </c>
      <c r="H28" s="44" t="s">
        <v>258</v>
      </c>
      <c r="I28" s="44"/>
      <c r="J28" s="45">
        <v>100</v>
      </c>
      <c r="K28" s="202"/>
      <c r="L28" s="24"/>
      <c r="M28" s="24"/>
      <c r="N28" s="24"/>
      <c r="O28" s="204"/>
      <c r="P28" s="24"/>
      <c r="Q28" s="26"/>
      <c r="R28" s="16"/>
      <c r="S28" s="16"/>
      <c r="T28" s="16"/>
      <c r="U28" s="16"/>
      <c r="V28" s="16"/>
      <c r="W28" s="16"/>
    </row>
    <row r="29" spans="1:23" s="17" customFormat="1" ht="54.75" customHeight="1">
      <c r="A29" s="27"/>
      <c r="B29" s="234"/>
      <c r="C29" s="218"/>
      <c r="D29" s="218"/>
      <c r="E29" s="33"/>
      <c r="F29" s="201"/>
      <c r="G29" s="22" t="s">
        <v>282</v>
      </c>
      <c r="H29" s="44" t="s">
        <v>258</v>
      </c>
      <c r="I29" s="44"/>
      <c r="J29" s="45">
        <v>100</v>
      </c>
      <c r="K29" s="202"/>
      <c r="L29" s="24"/>
      <c r="M29" s="24"/>
      <c r="N29" s="24"/>
      <c r="O29" s="204"/>
      <c r="P29" s="24"/>
      <c r="Q29" s="26"/>
      <c r="R29" s="16"/>
      <c r="S29" s="16"/>
      <c r="T29" s="16"/>
      <c r="U29" s="16"/>
      <c r="V29" s="16"/>
      <c r="W29" s="16"/>
    </row>
    <row r="30" spans="1:23" s="17" customFormat="1" ht="64.5" customHeight="1">
      <c r="A30" s="27"/>
      <c r="B30" s="234"/>
      <c r="C30" s="218"/>
      <c r="D30" s="218"/>
      <c r="E30" s="33"/>
      <c r="F30" s="201"/>
      <c r="G30" s="22" t="s">
        <v>256</v>
      </c>
      <c r="H30" s="44" t="s">
        <v>258</v>
      </c>
      <c r="I30" s="44"/>
      <c r="J30" s="45">
        <v>100</v>
      </c>
      <c r="K30" s="191"/>
      <c r="L30" s="24"/>
      <c r="M30" s="24"/>
      <c r="N30" s="24"/>
      <c r="O30" s="205"/>
      <c r="P30" s="24"/>
      <c r="Q30" s="26"/>
      <c r="R30" s="16"/>
      <c r="S30" s="16"/>
      <c r="T30" s="16"/>
      <c r="U30" s="16"/>
      <c r="V30" s="16"/>
      <c r="W30" s="16"/>
    </row>
    <row r="31" spans="1:23" s="17" customFormat="1" ht="57.95" customHeight="1">
      <c r="A31" s="27"/>
      <c r="B31" s="234"/>
      <c r="C31" s="218"/>
      <c r="D31" s="218"/>
      <c r="E31" s="46" t="s">
        <v>39</v>
      </c>
      <c r="F31" s="41" t="s">
        <v>223</v>
      </c>
      <c r="G31" s="20"/>
      <c r="H31" s="24"/>
      <c r="I31" s="24"/>
      <c r="J31" s="24"/>
      <c r="K31" s="42">
        <f>K32</f>
        <v>50000000</v>
      </c>
      <c r="L31" s="24"/>
      <c r="M31" s="24"/>
      <c r="N31" s="24"/>
      <c r="O31" s="32">
        <f>O32</f>
        <v>57500000</v>
      </c>
      <c r="P31" s="24"/>
      <c r="Q31" s="26"/>
      <c r="R31" s="16"/>
      <c r="S31" s="16"/>
      <c r="T31" s="16"/>
      <c r="U31" s="16"/>
      <c r="V31" s="16"/>
      <c r="W31" s="16"/>
    </row>
    <row r="32" spans="1:23" s="17" customFormat="1" ht="57.95" customHeight="1">
      <c r="A32" s="27"/>
      <c r="B32" s="234"/>
      <c r="C32" s="218"/>
      <c r="D32" s="218"/>
      <c r="E32" s="47"/>
      <c r="F32" s="178" t="s">
        <v>225</v>
      </c>
      <c r="G32" s="20" t="s">
        <v>152</v>
      </c>
      <c r="H32" s="24" t="s">
        <v>129</v>
      </c>
      <c r="I32" s="24" t="s">
        <v>91</v>
      </c>
      <c r="J32" s="24">
        <v>1</v>
      </c>
      <c r="K32" s="31">
        <v>50000000</v>
      </c>
      <c r="L32" s="24" t="s">
        <v>85</v>
      </c>
      <c r="M32" s="24"/>
      <c r="N32" s="24" t="s">
        <v>148</v>
      </c>
      <c r="O32" s="40">
        <f>K32*15%+K32</f>
        <v>57500000</v>
      </c>
      <c r="P32" s="24"/>
      <c r="Q32" s="26"/>
      <c r="R32" s="16"/>
      <c r="S32" s="16"/>
      <c r="T32" s="16"/>
      <c r="U32" s="16"/>
      <c r="V32" s="16"/>
      <c r="W32" s="16"/>
    </row>
    <row r="33" spans="1:23" s="17" customFormat="1" ht="57.95" customHeight="1">
      <c r="A33" s="27"/>
      <c r="B33" s="234"/>
      <c r="C33" s="218"/>
      <c r="D33" s="218"/>
      <c r="E33" s="39" t="s">
        <v>41</v>
      </c>
      <c r="F33" s="41" t="s">
        <v>224</v>
      </c>
      <c r="G33" s="20"/>
      <c r="H33" s="24"/>
      <c r="I33" s="24"/>
      <c r="J33" s="24"/>
      <c r="K33" s="42">
        <f>K34</f>
        <v>30000000</v>
      </c>
      <c r="L33" s="24"/>
      <c r="M33" s="24"/>
      <c r="N33" s="24"/>
      <c r="O33" s="32">
        <f>O34</f>
        <v>34500000</v>
      </c>
      <c r="P33" s="24"/>
      <c r="Q33" s="26"/>
      <c r="R33" s="16"/>
      <c r="S33" s="16"/>
      <c r="T33" s="16"/>
      <c r="U33" s="16"/>
      <c r="V33" s="16"/>
      <c r="W33" s="16"/>
    </row>
    <row r="34" spans="1:23" s="17" customFormat="1" ht="57.95" customHeight="1">
      <c r="A34" s="27"/>
      <c r="B34" s="234"/>
      <c r="C34" s="218"/>
      <c r="D34" s="218"/>
      <c r="E34" s="33"/>
      <c r="F34" s="48" t="s">
        <v>78</v>
      </c>
      <c r="G34" s="48" t="s">
        <v>79</v>
      </c>
      <c r="H34" s="49" t="s">
        <v>129</v>
      </c>
      <c r="I34" s="24" t="s">
        <v>226</v>
      </c>
      <c r="J34" s="24">
        <v>2</v>
      </c>
      <c r="K34" s="31">
        <v>30000000</v>
      </c>
      <c r="L34" s="24" t="s">
        <v>85</v>
      </c>
      <c r="M34" s="24"/>
      <c r="N34" s="24" t="s">
        <v>148</v>
      </c>
      <c r="O34" s="40">
        <f>K34*15%+K34</f>
        <v>34500000</v>
      </c>
      <c r="P34" s="24"/>
      <c r="Q34" s="26"/>
      <c r="R34" s="16"/>
      <c r="S34" s="16"/>
      <c r="T34" s="16"/>
      <c r="U34" s="16"/>
      <c r="V34" s="16"/>
      <c r="W34" s="16"/>
    </row>
    <row r="35" spans="1:23" s="17" customFormat="1" ht="57.95" customHeight="1">
      <c r="A35" s="27"/>
      <c r="B35" s="234"/>
      <c r="C35" s="218"/>
      <c r="D35" s="218"/>
      <c r="E35" s="37" t="s">
        <v>55</v>
      </c>
      <c r="F35" s="50" t="s">
        <v>56</v>
      </c>
      <c r="G35" s="48"/>
      <c r="H35" s="49"/>
      <c r="I35" s="24"/>
      <c r="J35" s="24"/>
      <c r="K35" s="42">
        <f>SUM(K36:K36)</f>
        <v>150000000</v>
      </c>
      <c r="L35" s="24"/>
      <c r="M35" s="24"/>
      <c r="N35" s="24"/>
      <c r="O35" s="32">
        <f>SUM(O36:O36)</f>
        <v>172500000</v>
      </c>
      <c r="P35" s="24"/>
      <c r="Q35" s="26"/>
      <c r="R35" s="16"/>
      <c r="S35" s="16"/>
      <c r="T35" s="16"/>
      <c r="U35" s="16"/>
      <c r="V35" s="16"/>
      <c r="W35" s="16"/>
    </row>
    <row r="36" spans="1:23" s="17" customFormat="1" ht="57.95" customHeight="1">
      <c r="A36" s="27"/>
      <c r="B36" s="234"/>
      <c r="C36" s="218"/>
      <c r="D36" s="218"/>
      <c r="E36" s="33"/>
      <c r="F36" s="51" t="s">
        <v>56</v>
      </c>
      <c r="G36" s="52" t="s">
        <v>77</v>
      </c>
      <c r="H36" s="53" t="s">
        <v>157</v>
      </c>
      <c r="I36" s="24" t="s">
        <v>91</v>
      </c>
      <c r="J36" s="24">
        <v>1</v>
      </c>
      <c r="K36" s="31">
        <v>150000000</v>
      </c>
      <c r="L36" s="24" t="s">
        <v>85</v>
      </c>
      <c r="M36" s="24"/>
      <c r="N36" s="24" t="s">
        <v>148</v>
      </c>
      <c r="O36" s="40">
        <f>K36*15%+K36</f>
        <v>172500000</v>
      </c>
      <c r="P36" s="24"/>
      <c r="Q36" s="26"/>
      <c r="R36" s="16"/>
      <c r="S36" s="16"/>
      <c r="T36" s="16"/>
      <c r="U36" s="16"/>
      <c r="V36" s="16"/>
      <c r="W36" s="16"/>
    </row>
    <row r="37" spans="1:23" s="17" customFormat="1" ht="57.95" customHeight="1">
      <c r="A37" s="27"/>
      <c r="B37" s="234"/>
      <c r="C37" s="218"/>
      <c r="D37" s="218"/>
      <c r="E37" s="37" t="s">
        <v>57</v>
      </c>
      <c r="F37" s="54" t="s">
        <v>227</v>
      </c>
      <c r="G37" s="52"/>
      <c r="H37" s="53"/>
      <c r="I37" s="24"/>
      <c r="J37" s="24"/>
      <c r="K37" s="42">
        <f>SUM(K38:K38)</f>
        <v>60000000</v>
      </c>
      <c r="L37" s="24"/>
      <c r="M37" s="24"/>
      <c r="N37" s="24"/>
      <c r="O37" s="32">
        <f>SUM(O38:O38)</f>
        <v>69000000</v>
      </c>
      <c r="P37" s="24"/>
      <c r="Q37" s="26"/>
      <c r="R37" s="16"/>
      <c r="S37" s="16"/>
      <c r="T37" s="16"/>
      <c r="U37" s="16"/>
      <c r="V37" s="16"/>
      <c r="W37" s="16"/>
    </row>
    <row r="38" spans="1:23" s="17" customFormat="1" ht="57.95" customHeight="1">
      <c r="A38" s="27"/>
      <c r="B38" s="234"/>
      <c r="C38" s="218"/>
      <c r="D38" s="218"/>
      <c r="E38" s="33"/>
      <c r="F38" s="48" t="s">
        <v>228</v>
      </c>
      <c r="G38" s="30" t="s">
        <v>229</v>
      </c>
      <c r="H38" s="53" t="s">
        <v>129</v>
      </c>
      <c r="I38" s="24" t="s">
        <v>91</v>
      </c>
      <c r="J38" s="24">
        <v>1</v>
      </c>
      <c r="K38" s="31">
        <v>60000000</v>
      </c>
      <c r="L38" s="24" t="s">
        <v>85</v>
      </c>
      <c r="M38" s="24"/>
      <c r="N38" s="24" t="s">
        <v>160</v>
      </c>
      <c r="O38" s="40">
        <f>K38*15%+K38</f>
        <v>69000000</v>
      </c>
      <c r="P38" s="24"/>
      <c r="Q38" s="26"/>
      <c r="R38" s="16"/>
      <c r="S38" s="16"/>
      <c r="T38" s="16"/>
      <c r="U38" s="16"/>
      <c r="V38" s="16"/>
      <c r="W38" s="16"/>
    </row>
    <row r="39" spans="1:23" s="17" customFormat="1" ht="57.95" customHeight="1">
      <c r="A39" s="27"/>
      <c r="B39" s="234"/>
      <c r="C39" s="218"/>
      <c r="D39" s="218"/>
      <c r="E39" s="37" t="s">
        <v>58</v>
      </c>
      <c r="F39" s="50" t="s">
        <v>59</v>
      </c>
      <c r="G39" s="30"/>
      <c r="H39" s="53"/>
      <c r="I39" s="24"/>
      <c r="J39" s="24"/>
      <c r="K39" s="42">
        <f>K40</f>
        <v>50000000</v>
      </c>
      <c r="L39" s="24"/>
      <c r="M39" s="24"/>
      <c r="N39" s="24"/>
      <c r="O39" s="32">
        <f>O40</f>
        <v>57500000</v>
      </c>
      <c r="P39" s="24"/>
      <c r="Q39" s="26"/>
      <c r="R39" s="16"/>
      <c r="S39" s="16"/>
      <c r="T39" s="16"/>
      <c r="U39" s="16"/>
      <c r="V39" s="16"/>
      <c r="W39" s="16"/>
    </row>
    <row r="40" spans="1:23" s="17" customFormat="1" ht="57.95" customHeight="1">
      <c r="A40" s="27"/>
      <c r="B40" s="234"/>
      <c r="C40" s="218"/>
      <c r="D40" s="218"/>
      <c r="E40" s="33"/>
      <c r="F40" s="48" t="s">
        <v>59</v>
      </c>
      <c r="G40" s="20" t="s">
        <v>153</v>
      </c>
      <c r="H40" s="53" t="s">
        <v>129</v>
      </c>
      <c r="I40" s="24" t="s">
        <v>91</v>
      </c>
      <c r="J40" s="24" t="s">
        <v>148</v>
      </c>
      <c r="K40" s="31">
        <v>50000000</v>
      </c>
      <c r="L40" s="24" t="s">
        <v>85</v>
      </c>
      <c r="M40" s="24"/>
      <c r="N40" s="24" t="s">
        <v>148</v>
      </c>
      <c r="O40" s="40">
        <f>K40*15%+K40</f>
        <v>57500000</v>
      </c>
      <c r="P40" s="24"/>
      <c r="Q40" s="26"/>
      <c r="R40" s="16"/>
      <c r="S40" s="16"/>
      <c r="T40" s="16"/>
      <c r="U40" s="16"/>
      <c r="V40" s="16"/>
      <c r="W40" s="16"/>
    </row>
    <row r="41" spans="1:23" s="17" customFormat="1" ht="57.95" customHeight="1">
      <c r="A41" s="27"/>
      <c r="B41" s="234"/>
      <c r="C41" s="218"/>
      <c r="D41" s="218"/>
      <c r="E41" s="37" t="s">
        <v>60</v>
      </c>
      <c r="F41" s="50" t="s">
        <v>230</v>
      </c>
      <c r="G41" s="20"/>
      <c r="H41" s="53"/>
      <c r="I41" s="24"/>
      <c r="J41" s="24"/>
      <c r="K41" s="42">
        <f>SUM(K42:K42)</f>
        <v>400000000</v>
      </c>
      <c r="L41" s="24"/>
      <c r="M41" s="24"/>
      <c r="N41" s="24"/>
      <c r="O41" s="32">
        <f>SUM(O42:O42)</f>
        <v>460000000</v>
      </c>
      <c r="P41" s="24"/>
      <c r="Q41" s="26"/>
      <c r="R41" s="16"/>
      <c r="S41" s="16"/>
      <c r="T41" s="16"/>
      <c r="U41" s="16"/>
      <c r="V41" s="16"/>
      <c r="W41" s="16"/>
    </row>
    <row r="42" spans="1:23" s="17" customFormat="1" ht="69" customHeight="1">
      <c r="A42" s="27"/>
      <c r="B42" s="234"/>
      <c r="C42" s="218"/>
      <c r="D42" s="218"/>
      <c r="E42" s="33"/>
      <c r="F42" s="30" t="s">
        <v>159</v>
      </c>
      <c r="G42" s="26" t="s">
        <v>65</v>
      </c>
      <c r="H42" s="24" t="s">
        <v>129</v>
      </c>
      <c r="I42" s="24" t="s">
        <v>91</v>
      </c>
      <c r="J42" s="24">
        <v>9</v>
      </c>
      <c r="K42" s="31">
        <v>400000000</v>
      </c>
      <c r="L42" s="24" t="s">
        <v>85</v>
      </c>
      <c r="M42" s="24"/>
      <c r="N42" s="24" t="s">
        <v>155</v>
      </c>
      <c r="O42" s="40">
        <f>K42*15%+K42</f>
        <v>460000000</v>
      </c>
      <c r="P42" s="24"/>
      <c r="Q42" s="26"/>
      <c r="R42" s="16"/>
      <c r="S42" s="16"/>
      <c r="T42" s="16"/>
      <c r="U42" s="16"/>
      <c r="V42" s="16"/>
      <c r="W42" s="16"/>
    </row>
    <row r="43" spans="1:23" s="17" customFormat="1" ht="69" customHeight="1">
      <c r="A43" s="27"/>
      <c r="B43" s="234"/>
      <c r="C43" s="218"/>
      <c r="D43" s="218"/>
      <c r="E43" s="37" t="s">
        <v>231</v>
      </c>
      <c r="F43" s="29" t="s">
        <v>232</v>
      </c>
      <c r="G43" s="26"/>
      <c r="H43" s="24"/>
      <c r="I43" s="24"/>
      <c r="J43" s="24"/>
      <c r="K43" s="42">
        <f>SUM(K44:K44)</f>
        <v>50000000</v>
      </c>
      <c r="L43" s="24"/>
      <c r="M43" s="24"/>
      <c r="N43" s="24"/>
      <c r="O43" s="32">
        <f>SUM(O44:O44)</f>
        <v>57500000</v>
      </c>
      <c r="P43" s="24"/>
      <c r="Q43" s="26"/>
      <c r="R43" s="16"/>
      <c r="S43" s="16"/>
      <c r="T43" s="16"/>
      <c r="U43" s="16"/>
      <c r="V43" s="16"/>
      <c r="W43" s="16"/>
    </row>
    <row r="44" spans="1:23" s="17" customFormat="1" ht="69" customHeight="1">
      <c r="A44" s="18"/>
      <c r="B44" s="234"/>
      <c r="C44" s="218"/>
      <c r="D44" s="218"/>
      <c r="E44" s="55"/>
      <c r="F44" s="56" t="s">
        <v>232</v>
      </c>
      <c r="G44" s="36" t="s">
        <v>283</v>
      </c>
      <c r="H44" s="183" t="s">
        <v>129</v>
      </c>
      <c r="I44" s="24" t="s">
        <v>259</v>
      </c>
      <c r="J44" s="182">
        <v>13</v>
      </c>
      <c r="K44" s="38">
        <v>50000000</v>
      </c>
      <c r="L44" s="24" t="s">
        <v>85</v>
      </c>
      <c r="M44" s="182"/>
      <c r="N44" s="182"/>
      <c r="O44" s="57">
        <f>K44*15%+K44</f>
        <v>57500000</v>
      </c>
      <c r="P44" s="182"/>
      <c r="Q44" s="36"/>
      <c r="R44" s="16"/>
      <c r="S44" s="16"/>
      <c r="T44" s="16"/>
      <c r="U44" s="16"/>
      <c r="V44" s="16"/>
      <c r="W44" s="16"/>
    </row>
    <row r="45" spans="1:23" s="61" customFormat="1" ht="72.95" customHeight="1">
      <c r="A45" s="58"/>
      <c r="B45" s="234"/>
      <c r="C45" s="218"/>
      <c r="D45" s="218"/>
      <c r="E45" s="59" t="s">
        <v>61</v>
      </c>
      <c r="F45" s="60" t="s">
        <v>49</v>
      </c>
      <c r="G45" s="60" t="s">
        <v>257</v>
      </c>
      <c r="I45" s="58" t="s">
        <v>62</v>
      </c>
      <c r="J45" s="58"/>
      <c r="K45" s="62">
        <f>SUM(K46:K58)</f>
        <v>1790000000</v>
      </c>
      <c r="L45" s="62"/>
      <c r="M45" s="62"/>
      <c r="N45" s="62"/>
      <c r="O45" s="62">
        <f>SUM(O46:O58)</f>
        <v>2058500000</v>
      </c>
      <c r="P45" s="58"/>
      <c r="Q45" s="58"/>
      <c r="R45" s="63"/>
      <c r="S45" s="63"/>
      <c r="T45" s="63"/>
      <c r="U45" s="63"/>
      <c r="V45" s="63"/>
      <c r="W45" s="63"/>
    </row>
    <row r="46" spans="1:23" s="69" customFormat="1" ht="51">
      <c r="A46" s="64"/>
      <c r="B46" s="234"/>
      <c r="C46" s="218"/>
      <c r="D46" s="218"/>
      <c r="E46" s="65" t="s">
        <v>233</v>
      </c>
      <c r="F46" s="178" t="s">
        <v>128</v>
      </c>
      <c r="G46" s="66" t="s">
        <v>76</v>
      </c>
      <c r="H46" s="14" t="s">
        <v>129</v>
      </c>
      <c r="I46" s="14" t="s">
        <v>100</v>
      </c>
      <c r="J46" s="24">
        <v>4</v>
      </c>
      <c r="K46" s="31">
        <v>150000000</v>
      </c>
      <c r="L46" s="24" t="s">
        <v>85</v>
      </c>
      <c r="M46" s="64"/>
      <c r="N46" s="24" t="s">
        <v>260</v>
      </c>
      <c r="O46" s="67">
        <f>K46*15%+K46</f>
        <v>172500000</v>
      </c>
      <c r="P46" s="64"/>
      <c r="Q46" s="64"/>
      <c r="R46" s="68"/>
      <c r="S46" s="68"/>
      <c r="T46" s="68"/>
      <c r="U46" s="68"/>
      <c r="V46" s="68"/>
      <c r="W46" s="68"/>
    </row>
    <row r="47" spans="1:23" s="69" customFormat="1" ht="51">
      <c r="A47" s="64"/>
      <c r="B47" s="234"/>
      <c r="C47" s="218"/>
      <c r="D47" s="218"/>
      <c r="E47" s="70" t="s">
        <v>234</v>
      </c>
      <c r="F47" s="178" t="s">
        <v>130</v>
      </c>
      <c r="G47" s="66" t="s">
        <v>76</v>
      </c>
      <c r="H47" s="14" t="s">
        <v>129</v>
      </c>
      <c r="I47" s="14" t="s">
        <v>102</v>
      </c>
      <c r="J47" s="24">
        <v>4</v>
      </c>
      <c r="K47" s="31">
        <v>130000000</v>
      </c>
      <c r="L47" s="24" t="s">
        <v>85</v>
      </c>
      <c r="M47" s="64"/>
      <c r="N47" s="24" t="s">
        <v>260</v>
      </c>
      <c r="O47" s="67">
        <f t="shared" ref="O47:O58" si="2">K47*15%+K47</f>
        <v>149500000</v>
      </c>
      <c r="P47" s="64"/>
      <c r="Q47" s="64"/>
      <c r="R47" s="68"/>
      <c r="S47" s="68"/>
      <c r="T47" s="68"/>
      <c r="U47" s="68"/>
      <c r="V47" s="68"/>
      <c r="W47" s="68"/>
    </row>
    <row r="48" spans="1:23" s="69" customFormat="1" ht="51">
      <c r="A48" s="64"/>
      <c r="B48" s="234"/>
      <c r="C48" s="218"/>
      <c r="D48" s="218"/>
      <c r="E48" s="65" t="s">
        <v>235</v>
      </c>
      <c r="F48" s="178" t="s">
        <v>131</v>
      </c>
      <c r="G48" s="66" t="s">
        <v>76</v>
      </c>
      <c r="H48" s="14" t="s">
        <v>129</v>
      </c>
      <c r="I48" s="14" t="s">
        <v>132</v>
      </c>
      <c r="J48" s="24">
        <v>4</v>
      </c>
      <c r="K48" s="31">
        <v>120000000</v>
      </c>
      <c r="L48" s="24" t="s">
        <v>85</v>
      </c>
      <c r="M48" s="64"/>
      <c r="N48" s="24" t="s">
        <v>260</v>
      </c>
      <c r="O48" s="67">
        <f t="shared" si="2"/>
        <v>138000000</v>
      </c>
      <c r="P48" s="64"/>
      <c r="Q48" s="64"/>
      <c r="R48" s="68"/>
      <c r="S48" s="68"/>
      <c r="T48" s="68"/>
      <c r="U48" s="68"/>
      <c r="V48" s="68"/>
      <c r="W48" s="68"/>
    </row>
    <row r="49" spans="1:23" s="69" customFormat="1" ht="51">
      <c r="A49" s="64"/>
      <c r="B49" s="234"/>
      <c r="C49" s="218"/>
      <c r="D49" s="218"/>
      <c r="E49" s="70" t="s">
        <v>236</v>
      </c>
      <c r="F49" s="178" t="s">
        <v>133</v>
      </c>
      <c r="G49" s="66" t="s">
        <v>76</v>
      </c>
      <c r="H49" s="14" t="s">
        <v>129</v>
      </c>
      <c r="I49" s="14" t="s">
        <v>134</v>
      </c>
      <c r="J49" s="24">
        <v>4</v>
      </c>
      <c r="K49" s="31">
        <v>105000000</v>
      </c>
      <c r="L49" s="24" t="s">
        <v>85</v>
      </c>
      <c r="M49" s="64"/>
      <c r="N49" s="24" t="s">
        <v>260</v>
      </c>
      <c r="O49" s="67">
        <f t="shared" si="2"/>
        <v>120750000</v>
      </c>
      <c r="P49" s="64"/>
      <c r="Q49" s="64"/>
      <c r="R49" s="68"/>
      <c r="S49" s="68"/>
      <c r="T49" s="68"/>
      <c r="U49" s="68"/>
      <c r="V49" s="68"/>
      <c r="W49" s="68"/>
    </row>
    <row r="50" spans="1:23" s="69" customFormat="1" ht="51">
      <c r="A50" s="64"/>
      <c r="B50" s="234"/>
      <c r="C50" s="218"/>
      <c r="D50" s="218"/>
      <c r="E50" s="65" t="s">
        <v>237</v>
      </c>
      <c r="F50" s="178" t="s">
        <v>135</v>
      </c>
      <c r="G50" s="66" t="s">
        <v>76</v>
      </c>
      <c r="H50" s="14" t="s">
        <v>129</v>
      </c>
      <c r="I50" s="14" t="s">
        <v>108</v>
      </c>
      <c r="J50" s="24">
        <v>4</v>
      </c>
      <c r="K50" s="31">
        <v>110000000</v>
      </c>
      <c r="L50" s="24" t="s">
        <v>85</v>
      </c>
      <c r="M50" s="64"/>
      <c r="N50" s="24" t="s">
        <v>260</v>
      </c>
      <c r="O50" s="67">
        <f t="shared" si="2"/>
        <v>126500000</v>
      </c>
      <c r="P50" s="64"/>
      <c r="Q50" s="64"/>
      <c r="R50" s="68"/>
      <c r="S50" s="68"/>
      <c r="T50" s="68"/>
      <c r="U50" s="68"/>
      <c r="V50" s="68"/>
      <c r="W50" s="68"/>
    </row>
    <row r="51" spans="1:23" s="69" customFormat="1" ht="51">
      <c r="A51" s="64"/>
      <c r="B51" s="234"/>
      <c r="C51" s="218"/>
      <c r="D51" s="218"/>
      <c r="E51" s="70" t="s">
        <v>238</v>
      </c>
      <c r="F51" s="178" t="s">
        <v>136</v>
      </c>
      <c r="G51" s="66" t="s">
        <v>76</v>
      </c>
      <c r="H51" s="14" t="s">
        <v>129</v>
      </c>
      <c r="I51" s="178" t="s">
        <v>110</v>
      </c>
      <c r="J51" s="24">
        <v>4</v>
      </c>
      <c r="K51" s="31">
        <v>100000000</v>
      </c>
      <c r="L51" s="24" t="s">
        <v>85</v>
      </c>
      <c r="M51" s="64"/>
      <c r="N51" s="24" t="s">
        <v>260</v>
      </c>
      <c r="O51" s="67">
        <f t="shared" si="2"/>
        <v>115000000</v>
      </c>
      <c r="P51" s="64"/>
      <c r="Q51" s="64"/>
      <c r="R51" s="68"/>
      <c r="S51" s="68"/>
      <c r="T51" s="68"/>
      <c r="U51" s="68"/>
      <c r="V51" s="68"/>
      <c r="W51" s="68"/>
    </row>
    <row r="52" spans="1:23" s="69" customFormat="1" ht="51">
      <c r="A52" s="64"/>
      <c r="B52" s="234"/>
      <c r="C52" s="218"/>
      <c r="D52" s="218"/>
      <c r="E52" s="65" t="s">
        <v>239</v>
      </c>
      <c r="F52" s="178" t="s">
        <v>137</v>
      </c>
      <c r="G52" s="66" t="s">
        <v>76</v>
      </c>
      <c r="H52" s="14" t="s">
        <v>129</v>
      </c>
      <c r="I52" s="14" t="s">
        <v>138</v>
      </c>
      <c r="J52" s="24">
        <v>4</v>
      </c>
      <c r="K52" s="31">
        <v>130000000</v>
      </c>
      <c r="L52" s="24" t="s">
        <v>85</v>
      </c>
      <c r="M52" s="64"/>
      <c r="N52" s="24" t="s">
        <v>260</v>
      </c>
      <c r="O52" s="67">
        <f t="shared" si="2"/>
        <v>149500000</v>
      </c>
      <c r="P52" s="64"/>
      <c r="Q52" s="64"/>
      <c r="R52" s="68"/>
      <c r="S52" s="68"/>
      <c r="T52" s="68"/>
      <c r="U52" s="68"/>
      <c r="V52" s="68"/>
      <c r="W52" s="68"/>
    </row>
    <row r="53" spans="1:23" s="69" customFormat="1" ht="51">
      <c r="A53" s="64"/>
      <c r="B53" s="234"/>
      <c r="C53" s="218"/>
      <c r="D53" s="218"/>
      <c r="E53" s="70" t="s">
        <v>240</v>
      </c>
      <c r="F53" s="178" t="s">
        <v>139</v>
      </c>
      <c r="G53" s="66" t="s">
        <v>76</v>
      </c>
      <c r="H53" s="14" t="s">
        <v>129</v>
      </c>
      <c r="I53" s="178" t="s">
        <v>114</v>
      </c>
      <c r="J53" s="24">
        <v>4</v>
      </c>
      <c r="K53" s="31">
        <v>270000000</v>
      </c>
      <c r="L53" s="24" t="s">
        <v>85</v>
      </c>
      <c r="M53" s="64"/>
      <c r="N53" s="24" t="s">
        <v>260</v>
      </c>
      <c r="O53" s="67">
        <f t="shared" si="2"/>
        <v>310500000</v>
      </c>
      <c r="P53" s="64"/>
      <c r="Q53" s="64"/>
      <c r="R53" s="68"/>
      <c r="S53" s="68"/>
      <c r="T53" s="68"/>
      <c r="U53" s="68"/>
      <c r="V53" s="68"/>
      <c r="W53" s="68"/>
    </row>
    <row r="54" spans="1:23" s="69" customFormat="1" ht="51">
      <c r="A54" s="64"/>
      <c r="B54" s="234"/>
      <c r="C54" s="218"/>
      <c r="D54" s="218"/>
      <c r="E54" s="65" t="s">
        <v>241</v>
      </c>
      <c r="F54" s="178" t="s">
        <v>140</v>
      </c>
      <c r="G54" s="66" t="s">
        <v>76</v>
      </c>
      <c r="H54" s="14" t="s">
        <v>129</v>
      </c>
      <c r="I54" s="178" t="s">
        <v>116</v>
      </c>
      <c r="J54" s="24">
        <v>4</v>
      </c>
      <c r="K54" s="31">
        <v>100000000</v>
      </c>
      <c r="L54" s="24" t="s">
        <v>85</v>
      </c>
      <c r="M54" s="64"/>
      <c r="N54" s="24" t="s">
        <v>260</v>
      </c>
      <c r="O54" s="67">
        <f t="shared" si="2"/>
        <v>115000000</v>
      </c>
      <c r="P54" s="64"/>
      <c r="Q54" s="64"/>
      <c r="R54" s="68"/>
      <c r="S54" s="68"/>
      <c r="T54" s="68"/>
      <c r="U54" s="68"/>
      <c r="V54" s="68"/>
      <c r="W54" s="68"/>
    </row>
    <row r="55" spans="1:23" s="69" customFormat="1" ht="51">
      <c r="A55" s="64"/>
      <c r="B55" s="234"/>
      <c r="C55" s="218"/>
      <c r="D55" s="218"/>
      <c r="E55" s="70" t="s">
        <v>242</v>
      </c>
      <c r="F55" s="178" t="s">
        <v>141</v>
      </c>
      <c r="G55" s="66" t="s">
        <v>76</v>
      </c>
      <c r="H55" s="14" t="s">
        <v>129</v>
      </c>
      <c r="I55" s="71" t="s">
        <v>118</v>
      </c>
      <c r="J55" s="24">
        <v>4</v>
      </c>
      <c r="K55" s="31">
        <v>200000000</v>
      </c>
      <c r="L55" s="24" t="s">
        <v>85</v>
      </c>
      <c r="M55" s="64"/>
      <c r="N55" s="24" t="s">
        <v>260</v>
      </c>
      <c r="O55" s="67">
        <f t="shared" si="2"/>
        <v>230000000</v>
      </c>
      <c r="P55" s="64"/>
      <c r="Q55" s="64"/>
      <c r="R55" s="68"/>
      <c r="S55" s="68"/>
      <c r="T55" s="68"/>
      <c r="U55" s="68"/>
      <c r="V55" s="68"/>
      <c r="W55" s="68"/>
    </row>
    <row r="56" spans="1:23" s="69" customFormat="1" ht="51">
      <c r="A56" s="64"/>
      <c r="B56" s="234"/>
      <c r="C56" s="218"/>
      <c r="D56" s="218"/>
      <c r="E56" s="72" t="s">
        <v>243</v>
      </c>
      <c r="F56" s="178" t="s">
        <v>142</v>
      </c>
      <c r="G56" s="66" t="s">
        <v>76</v>
      </c>
      <c r="H56" s="14" t="s">
        <v>129</v>
      </c>
      <c r="I56" s="71" t="s">
        <v>120</v>
      </c>
      <c r="J56" s="24">
        <v>4</v>
      </c>
      <c r="K56" s="67">
        <v>135000000</v>
      </c>
      <c r="L56" s="24" t="s">
        <v>85</v>
      </c>
      <c r="M56" s="64"/>
      <c r="N56" s="24" t="s">
        <v>260</v>
      </c>
      <c r="O56" s="67">
        <f t="shared" si="2"/>
        <v>155250000</v>
      </c>
      <c r="P56" s="64"/>
      <c r="Q56" s="64"/>
      <c r="R56" s="68"/>
      <c r="S56" s="68"/>
      <c r="T56" s="68"/>
      <c r="U56" s="68"/>
      <c r="V56" s="68"/>
      <c r="W56" s="68"/>
    </row>
    <row r="57" spans="1:23" s="69" customFormat="1" ht="51">
      <c r="A57" s="64"/>
      <c r="B57" s="234"/>
      <c r="C57" s="218"/>
      <c r="D57" s="218"/>
      <c r="E57" s="72" t="s">
        <v>244</v>
      </c>
      <c r="F57" s="178" t="s">
        <v>143</v>
      </c>
      <c r="G57" s="66" t="s">
        <v>76</v>
      </c>
      <c r="H57" s="14" t="s">
        <v>129</v>
      </c>
      <c r="I57" s="71" t="s">
        <v>123</v>
      </c>
      <c r="J57" s="24">
        <v>4</v>
      </c>
      <c r="K57" s="67">
        <v>130000000</v>
      </c>
      <c r="L57" s="24" t="s">
        <v>85</v>
      </c>
      <c r="M57" s="64"/>
      <c r="N57" s="24" t="s">
        <v>260</v>
      </c>
      <c r="O57" s="67">
        <f t="shared" si="2"/>
        <v>149500000</v>
      </c>
      <c r="P57" s="64"/>
      <c r="Q57" s="64"/>
      <c r="R57" s="68"/>
      <c r="S57" s="68"/>
      <c r="T57" s="68"/>
      <c r="U57" s="68"/>
      <c r="V57" s="68"/>
      <c r="W57" s="68"/>
    </row>
    <row r="58" spans="1:23" s="69" customFormat="1" ht="51">
      <c r="A58" s="64"/>
      <c r="B58" s="234"/>
      <c r="C58" s="218"/>
      <c r="D58" s="218"/>
      <c r="E58" s="72" t="s">
        <v>245</v>
      </c>
      <c r="F58" s="178" t="s">
        <v>144</v>
      </c>
      <c r="G58" s="66" t="s">
        <v>76</v>
      </c>
      <c r="H58" s="14" t="s">
        <v>129</v>
      </c>
      <c r="I58" s="71" t="s">
        <v>125</v>
      </c>
      <c r="J58" s="24">
        <v>4</v>
      </c>
      <c r="K58" s="67">
        <v>110000000</v>
      </c>
      <c r="L58" s="24" t="s">
        <v>85</v>
      </c>
      <c r="M58" s="64"/>
      <c r="N58" s="24" t="s">
        <v>260</v>
      </c>
      <c r="O58" s="67">
        <f t="shared" si="2"/>
        <v>126500000</v>
      </c>
      <c r="P58" s="64"/>
      <c r="Q58" s="64"/>
      <c r="R58" s="68"/>
      <c r="S58" s="68"/>
      <c r="T58" s="68"/>
      <c r="U58" s="68"/>
      <c r="V58" s="68"/>
      <c r="W58" s="68"/>
    </row>
    <row r="59" spans="1:23" s="69" customFormat="1" ht="52.5" customHeight="1">
      <c r="A59" s="156"/>
      <c r="B59" s="234"/>
      <c r="C59" s="218"/>
      <c r="D59" s="218"/>
      <c r="E59" s="236"/>
      <c r="F59" s="238" t="s">
        <v>309</v>
      </c>
      <c r="G59" s="161" t="s">
        <v>310</v>
      </c>
      <c r="H59" s="24" t="s">
        <v>258</v>
      </c>
      <c r="I59" s="171"/>
      <c r="J59" s="24"/>
      <c r="K59" s="163">
        <f>K61+K62+K63+K64+K65+K66+K67+K68+K69+K70+K71+K72+K73</f>
        <v>542209800</v>
      </c>
      <c r="L59" s="163"/>
      <c r="M59" s="163">
        <f t="shared" ref="M59:O59" si="3">M61+M62+M63+M64+M65+M66+M67+M68+M69+M70+M71+M72+M73</f>
        <v>0</v>
      </c>
      <c r="N59" s="163">
        <f t="shared" si="3"/>
        <v>0</v>
      </c>
      <c r="O59" s="163">
        <f t="shared" si="3"/>
        <v>623541270</v>
      </c>
      <c r="P59" s="64"/>
      <c r="Q59" s="64"/>
      <c r="R59" s="68"/>
      <c r="S59" s="68"/>
      <c r="T59" s="68"/>
      <c r="U59" s="68"/>
      <c r="V59" s="68"/>
      <c r="W59" s="68"/>
    </row>
    <row r="60" spans="1:23" s="69" customFormat="1" ht="33.75">
      <c r="A60" s="156"/>
      <c r="B60" s="234"/>
      <c r="C60" s="218"/>
      <c r="D60" s="218"/>
      <c r="E60" s="237"/>
      <c r="F60" s="239"/>
      <c r="G60" s="161" t="s">
        <v>311</v>
      </c>
      <c r="H60" s="24" t="s">
        <v>258</v>
      </c>
      <c r="I60" s="171"/>
      <c r="J60" s="24"/>
      <c r="K60" s="158"/>
      <c r="L60" s="24"/>
      <c r="M60" s="64"/>
      <c r="N60" s="24"/>
      <c r="O60" s="158"/>
      <c r="P60" s="64"/>
      <c r="Q60" s="64"/>
      <c r="R60" s="68"/>
      <c r="S60" s="68"/>
      <c r="T60" s="68"/>
      <c r="U60" s="68"/>
      <c r="V60" s="68"/>
      <c r="W60" s="68"/>
    </row>
    <row r="61" spans="1:23" s="69" customFormat="1" ht="33.75">
      <c r="A61" s="156"/>
      <c r="B61" s="234"/>
      <c r="C61" s="218"/>
      <c r="D61" s="218"/>
      <c r="E61" s="164"/>
      <c r="F61" s="166" t="s">
        <v>312</v>
      </c>
      <c r="G61" s="161" t="s">
        <v>313</v>
      </c>
      <c r="H61" s="24" t="s">
        <v>314</v>
      </c>
      <c r="I61" s="71" t="s">
        <v>100</v>
      </c>
      <c r="J61" s="24">
        <v>5</v>
      </c>
      <c r="K61" s="134">
        <v>61049600</v>
      </c>
      <c r="L61" s="24" t="s">
        <v>85</v>
      </c>
      <c r="M61" s="64"/>
      <c r="N61" s="24"/>
      <c r="O61" s="158">
        <f>K61*15%+K61</f>
        <v>70207040</v>
      </c>
      <c r="P61" s="64"/>
      <c r="Q61" s="64"/>
      <c r="R61" s="68"/>
      <c r="S61" s="68"/>
      <c r="T61" s="68"/>
      <c r="U61" s="68"/>
      <c r="V61" s="68"/>
      <c r="W61" s="68"/>
    </row>
    <row r="62" spans="1:23" s="69" customFormat="1" ht="33.75">
      <c r="A62" s="156"/>
      <c r="B62" s="234"/>
      <c r="C62" s="218"/>
      <c r="D62" s="218"/>
      <c r="E62" s="164"/>
      <c r="F62" s="166" t="s">
        <v>315</v>
      </c>
      <c r="G62" s="161" t="s">
        <v>313</v>
      </c>
      <c r="H62" s="24" t="s">
        <v>314</v>
      </c>
      <c r="I62" s="71" t="s">
        <v>354</v>
      </c>
      <c r="J62" s="24">
        <v>5</v>
      </c>
      <c r="K62" s="158">
        <v>56398000</v>
      </c>
      <c r="L62" s="24" t="s">
        <v>85</v>
      </c>
      <c r="M62" s="64"/>
      <c r="N62" s="24"/>
      <c r="O62" s="158">
        <f t="shared" ref="O62:O73" si="4">K62*15%+K62</f>
        <v>64857700</v>
      </c>
      <c r="P62" s="64"/>
      <c r="Q62" s="64"/>
      <c r="R62" s="68"/>
      <c r="S62" s="68"/>
      <c r="T62" s="68"/>
      <c r="U62" s="68"/>
      <c r="V62" s="68"/>
      <c r="W62" s="68"/>
    </row>
    <row r="63" spans="1:23" s="69" customFormat="1" ht="33.75">
      <c r="A63" s="156"/>
      <c r="B63" s="234"/>
      <c r="C63" s="218"/>
      <c r="D63" s="218"/>
      <c r="E63" s="164"/>
      <c r="F63" s="166" t="s">
        <v>316</v>
      </c>
      <c r="G63" s="161" t="s">
        <v>313</v>
      </c>
      <c r="H63" s="24" t="s">
        <v>314</v>
      </c>
      <c r="I63" s="71" t="s">
        <v>132</v>
      </c>
      <c r="J63" s="24">
        <v>5</v>
      </c>
      <c r="K63" s="158">
        <v>49740000</v>
      </c>
      <c r="L63" s="24" t="s">
        <v>85</v>
      </c>
      <c r="M63" s="64"/>
      <c r="N63" s="24"/>
      <c r="O63" s="158">
        <f t="shared" si="4"/>
        <v>57201000</v>
      </c>
      <c r="P63" s="64"/>
      <c r="Q63" s="64"/>
      <c r="R63" s="68"/>
      <c r="S63" s="68"/>
      <c r="T63" s="68"/>
      <c r="U63" s="68"/>
      <c r="V63" s="68"/>
      <c r="W63" s="68"/>
    </row>
    <row r="64" spans="1:23" s="69" customFormat="1" ht="33.75">
      <c r="A64" s="156"/>
      <c r="B64" s="234"/>
      <c r="C64" s="218"/>
      <c r="D64" s="218"/>
      <c r="E64" s="164"/>
      <c r="F64" s="166" t="s">
        <v>317</v>
      </c>
      <c r="G64" s="161" t="s">
        <v>313</v>
      </c>
      <c r="H64" s="24" t="s">
        <v>314</v>
      </c>
      <c r="I64" s="71" t="s">
        <v>134</v>
      </c>
      <c r="J64" s="24">
        <v>5</v>
      </c>
      <c r="K64" s="158">
        <v>36268000</v>
      </c>
      <c r="L64" s="24" t="s">
        <v>85</v>
      </c>
      <c r="M64" s="64"/>
      <c r="N64" s="24"/>
      <c r="O64" s="158">
        <f t="shared" si="4"/>
        <v>41708200</v>
      </c>
      <c r="P64" s="64"/>
      <c r="Q64" s="64"/>
      <c r="R64" s="68"/>
      <c r="S64" s="68"/>
      <c r="T64" s="68"/>
      <c r="U64" s="68"/>
      <c r="V64" s="68"/>
      <c r="W64" s="68"/>
    </row>
    <row r="65" spans="1:23" s="69" customFormat="1" ht="33.75">
      <c r="A65" s="156"/>
      <c r="B65" s="234"/>
      <c r="C65" s="218"/>
      <c r="D65" s="218"/>
      <c r="E65" s="164"/>
      <c r="F65" s="166" t="s">
        <v>318</v>
      </c>
      <c r="G65" s="161" t="s">
        <v>313</v>
      </c>
      <c r="H65" s="24" t="s">
        <v>314</v>
      </c>
      <c r="I65" s="71" t="s">
        <v>355</v>
      </c>
      <c r="J65" s="24">
        <v>5</v>
      </c>
      <c r="K65" s="158">
        <v>48278000</v>
      </c>
      <c r="L65" s="24" t="s">
        <v>85</v>
      </c>
      <c r="M65" s="64"/>
      <c r="N65" s="24"/>
      <c r="O65" s="158">
        <f t="shared" si="4"/>
        <v>55519700</v>
      </c>
      <c r="P65" s="64"/>
      <c r="Q65" s="64"/>
      <c r="R65" s="68"/>
      <c r="S65" s="68"/>
      <c r="T65" s="68"/>
      <c r="U65" s="68"/>
      <c r="V65" s="68"/>
      <c r="W65" s="68"/>
    </row>
    <row r="66" spans="1:23" s="69" customFormat="1" ht="33.75">
      <c r="A66" s="156"/>
      <c r="B66" s="234"/>
      <c r="C66" s="218"/>
      <c r="D66" s="218"/>
      <c r="E66" s="164"/>
      <c r="F66" s="166" t="s">
        <v>319</v>
      </c>
      <c r="G66" s="161" t="s">
        <v>313</v>
      </c>
      <c r="H66" s="24" t="s">
        <v>314</v>
      </c>
      <c r="I66" s="71" t="s">
        <v>110</v>
      </c>
      <c r="J66" s="24">
        <v>5</v>
      </c>
      <c r="K66" s="158">
        <v>43258000</v>
      </c>
      <c r="L66" s="24" t="s">
        <v>85</v>
      </c>
      <c r="M66" s="64"/>
      <c r="N66" s="24"/>
      <c r="O66" s="158">
        <f t="shared" si="4"/>
        <v>49746700</v>
      </c>
      <c r="P66" s="64"/>
      <c r="Q66" s="64"/>
      <c r="R66" s="68"/>
      <c r="S66" s="68"/>
      <c r="T66" s="68"/>
      <c r="U66" s="68"/>
      <c r="V66" s="68"/>
      <c r="W66" s="68"/>
    </row>
    <row r="67" spans="1:23" s="69" customFormat="1" ht="33.75">
      <c r="A67" s="156"/>
      <c r="B67" s="234"/>
      <c r="C67" s="218"/>
      <c r="D67" s="218"/>
      <c r="E67" s="164"/>
      <c r="F67" s="166" t="s">
        <v>320</v>
      </c>
      <c r="G67" s="161" t="s">
        <v>313</v>
      </c>
      <c r="H67" s="24" t="s">
        <v>314</v>
      </c>
      <c r="I67" s="71" t="s">
        <v>138</v>
      </c>
      <c r="J67" s="24">
        <v>5</v>
      </c>
      <c r="K67" s="158">
        <v>32058000</v>
      </c>
      <c r="L67" s="24" t="s">
        <v>85</v>
      </c>
      <c r="M67" s="64"/>
      <c r="N67" s="24"/>
      <c r="O67" s="158">
        <f t="shared" si="4"/>
        <v>36866700</v>
      </c>
      <c r="P67" s="64"/>
      <c r="Q67" s="64"/>
      <c r="R67" s="68"/>
      <c r="S67" s="68"/>
      <c r="T67" s="68"/>
      <c r="U67" s="68"/>
      <c r="V67" s="68"/>
      <c r="W67" s="68"/>
    </row>
    <row r="68" spans="1:23" s="69" customFormat="1" ht="33.75">
      <c r="A68" s="156"/>
      <c r="B68" s="234"/>
      <c r="C68" s="218"/>
      <c r="D68" s="218"/>
      <c r="E68" s="164"/>
      <c r="F68" s="166" t="s">
        <v>321</v>
      </c>
      <c r="G68" s="161" t="s">
        <v>313</v>
      </c>
      <c r="H68" s="24" t="s">
        <v>314</v>
      </c>
      <c r="I68" s="71" t="s">
        <v>356</v>
      </c>
      <c r="J68" s="24">
        <v>5</v>
      </c>
      <c r="K68" s="158">
        <v>56258000</v>
      </c>
      <c r="L68" s="24" t="s">
        <v>85</v>
      </c>
      <c r="M68" s="64"/>
      <c r="N68" s="24"/>
      <c r="O68" s="158">
        <f t="shared" si="4"/>
        <v>64696700</v>
      </c>
      <c r="P68" s="64"/>
      <c r="Q68" s="64"/>
      <c r="R68" s="68"/>
      <c r="S68" s="68"/>
      <c r="T68" s="68"/>
      <c r="U68" s="68"/>
      <c r="V68" s="68"/>
      <c r="W68" s="68"/>
    </row>
    <row r="69" spans="1:23" s="69" customFormat="1" ht="33.75">
      <c r="A69" s="156"/>
      <c r="B69" s="234"/>
      <c r="C69" s="218"/>
      <c r="D69" s="218"/>
      <c r="E69" s="164"/>
      <c r="F69" s="166" t="s">
        <v>322</v>
      </c>
      <c r="G69" s="161" t="s">
        <v>313</v>
      </c>
      <c r="H69" s="24" t="s">
        <v>314</v>
      </c>
      <c r="I69" s="71" t="s">
        <v>116</v>
      </c>
      <c r="J69" s="24">
        <v>5</v>
      </c>
      <c r="K69" s="158">
        <v>41908000</v>
      </c>
      <c r="L69" s="24" t="s">
        <v>85</v>
      </c>
      <c r="M69" s="64"/>
      <c r="N69" s="24"/>
      <c r="O69" s="158">
        <f t="shared" si="4"/>
        <v>48194200</v>
      </c>
      <c r="P69" s="64"/>
      <c r="Q69" s="64"/>
      <c r="R69" s="68"/>
      <c r="S69" s="68"/>
      <c r="T69" s="68"/>
      <c r="U69" s="68"/>
      <c r="V69" s="68"/>
      <c r="W69" s="68"/>
    </row>
    <row r="70" spans="1:23" s="69" customFormat="1" ht="33.75">
      <c r="A70" s="156"/>
      <c r="B70" s="234"/>
      <c r="C70" s="218"/>
      <c r="D70" s="218"/>
      <c r="E70" s="167"/>
      <c r="F70" s="166" t="s">
        <v>323</v>
      </c>
      <c r="G70" s="161" t="s">
        <v>313</v>
      </c>
      <c r="H70" s="24" t="s">
        <v>314</v>
      </c>
      <c r="I70" s="71" t="s">
        <v>118</v>
      </c>
      <c r="J70" s="24">
        <v>5</v>
      </c>
      <c r="K70" s="158">
        <v>27340000</v>
      </c>
      <c r="L70" s="24" t="s">
        <v>85</v>
      </c>
      <c r="M70" s="64"/>
      <c r="N70" s="24"/>
      <c r="O70" s="158">
        <f t="shared" si="4"/>
        <v>31441000</v>
      </c>
      <c r="P70" s="64"/>
      <c r="Q70" s="64"/>
      <c r="R70" s="68"/>
      <c r="S70" s="68"/>
      <c r="T70" s="68"/>
      <c r="U70" s="68"/>
      <c r="V70" s="68"/>
      <c r="W70" s="68"/>
    </row>
    <row r="71" spans="1:23" s="69" customFormat="1" ht="33.75">
      <c r="A71" s="156"/>
      <c r="B71" s="234"/>
      <c r="C71" s="218"/>
      <c r="D71" s="218"/>
      <c r="E71" s="167"/>
      <c r="F71" s="166" t="s">
        <v>324</v>
      </c>
      <c r="G71" s="161" t="s">
        <v>313</v>
      </c>
      <c r="H71" s="24" t="s">
        <v>314</v>
      </c>
      <c r="I71" s="71" t="s">
        <v>120</v>
      </c>
      <c r="J71" s="24">
        <v>5</v>
      </c>
      <c r="K71" s="158">
        <v>56068000</v>
      </c>
      <c r="L71" s="24" t="s">
        <v>85</v>
      </c>
      <c r="M71" s="64"/>
      <c r="N71" s="24"/>
      <c r="O71" s="158">
        <f t="shared" si="4"/>
        <v>64478200</v>
      </c>
      <c r="P71" s="64"/>
      <c r="Q71" s="64"/>
      <c r="R71" s="68"/>
      <c r="S71" s="68"/>
      <c r="T71" s="68"/>
      <c r="U71" s="68"/>
      <c r="V71" s="68"/>
      <c r="W71" s="68"/>
    </row>
    <row r="72" spans="1:23" s="69" customFormat="1" ht="33.75">
      <c r="A72" s="156"/>
      <c r="B72" s="234"/>
      <c r="C72" s="218"/>
      <c r="D72" s="218"/>
      <c r="E72" s="157"/>
      <c r="F72" s="166" t="s">
        <v>325</v>
      </c>
      <c r="G72" s="161" t="s">
        <v>313</v>
      </c>
      <c r="H72" s="24" t="s">
        <v>314</v>
      </c>
      <c r="I72" s="71" t="s">
        <v>123</v>
      </c>
      <c r="J72" s="24">
        <v>5</v>
      </c>
      <c r="K72" s="158">
        <v>33586200</v>
      </c>
      <c r="L72" s="24" t="s">
        <v>85</v>
      </c>
      <c r="M72" s="64"/>
      <c r="N72" s="24"/>
      <c r="O72" s="158">
        <f t="shared" si="4"/>
        <v>38624130</v>
      </c>
      <c r="P72" s="64"/>
      <c r="Q72" s="64"/>
      <c r="R72" s="68"/>
      <c r="S72" s="68"/>
      <c r="T72" s="68"/>
      <c r="U72" s="68"/>
      <c r="V72" s="68"/>
      <c r="W72" s="68"/>
    </row>
    <row r="73" spans="1:23" s="69" customFormat="1" ht="33.75">
      <c r="A73" s="156"/>
      <c r="B73" s="234"/>
      <c r="C73" s="218"/>
      <c r="D73" s="218"/>
      <c r="E73" s="157"/>
      <c r="F73" s="166" t="s">
        <v>326</v>
      </c>
      <c r="G73" s="161" t="s">
        <v>313</v>
      </c>
      <c r="H73" s="24" t="s">
        <v>314</v>
      </c>
      <c r="I73" s="71" t="s">
        <v>125</v>
      </c>
      <c r="J73" s="24">
        <v>5</v>
      </c>
      <c r="K73" s="158">
        <v>0</v>
      </c>
      <c r="L73" s="24" t="s">
        <v>85</v>
      </c>
      <c r="M73" s="64"/>
      <c r="N73" s="24"/>
      <c r="O73" s="158">
        <f t="shared" si="4"/>
        <v>0</v>
      </c>
      <c r="P73" s="64"/>
      <c r="Q73" s="64"/>
      <c r="R73" s="68"/>
      <c r="S73" s="68"/>
      <c r="T73" s="68"/>
      <c r="U73" s="68"/>
      <c r="V73" s="68"/>
      <c r="W73" s="68"/>
    </row>
    <row r="74" spans="1:23" s="69" customFormat="1" ht="67.5" customHeight="1">
      <c r="A74" s="156"/>
      <c r="B74" s="234"/>
      <c r="C74" s="218"/>
      <c r="D74" s="218"/>
      <c r="E74" s="157"/>
      <c r="F74" s="165" t="s">
        <v>327</v>
      </c>
      <c r="G74" s="168" t="s">
        <v>307</v>
      </c>
      <c r="H74" s="24" t="s">
        <v>258</v>
      </c>
      <c r="I74" s="71" t="s">
        <v>360</v>
      </c>
      <c r="J74" s="24">
        <v>12</v>
      </c>
      <c r="K74" s="163">
        <v>3899446200</v>
      </c>
      <c r="L74" s="163"/>
      <c r="M74" s="163"/>
      <c r="N74" s="163"/>
      <c r="O74" s="163">
        <v>3899446200</v>
      </c>
      <c r="P74" s="64"/>
      <c r="Q74" s="64"/>
      <c r="R74" s="68"/>
      <c r="S74" s="68"/>
      <c r="T74" s="68"/>
      <c r="U74" s="68"/>
      <c r="V74" s="68"/>
      <c r="W74" s="68"/>
    </row>
    <row r="75" spans="1:23" s="69" customFormat="1" ht="45">
      <c r="A75" s="156"/>
      <c r="B75" s="234"/>
      <c r="C75" s="218"/>
      <c r="D75" s="218"/>
      <c r="E75" s="157"/>
      <c r="F75" s="169" t="s">
        <v>328</v>
      </c>
      <c r="G75" s="170" t="s">
        <v>329</v>
      </c>
      <c r="H75" s="24" t="s">
        <v>129</v>
      </c>
      <c r="I75" s="71" t="s">
        <v>100</v>
      </c>
      <c r="J75" s="24">
        <v>1</v>
      </c>
      <c r="K75" s="158">
        <v>309880400</v>
      </c>
      <c r="L75" s="24"/>
      <c r="M75" s="64"/>
      <c r="N75" s="24"/>
      <c r="O75" s="158">
        <f>K75*15%+K75</f>
        <v>356362460</v>
      </c>
      <c r="P75" s="64"/>
      <c r="Q75" s="64"/>
      <c r="R75" s="68"/>
      <c r="S75" s="68"/>
      <c r="T75" s="68"/>
      <c r="U75" s="68"/>
      <c r="V75" s="68"/>
      <c r="W75" s="68"/>
    </row>
    <row r="76" spans="1:23" s="69" customFormat="1" ht="45">
      <c r="A76" s="156"/>
      <c r="B76" s="234"/>
      <c r="C76" s="218"/>
      <c r="D76" s="218"/>
      <c r="E76" s="157"/>
      <c r="F76" s="169" t="s">
        <v>330</v>
      </c>
      <c r="G76" s="170" t="s">
        <v>342</v>
      </c>
      <c r="H76" s="24" t="s">
        <v>129</v>
      </c>
      <c r="I76" s="71" t="s">
        <v>357</v>
      </c>
      <c r="J76" s="24">
        <v>1</v>
      </c>
      <c r="K76" s="158">
        <v>313740000</v>
      </c>
      <c r="L76" s="24"/>
      <c r="M76" s="64"/>
      <c r="N76" s="24"/>
      <c r="O76" s="158">
        <f t="shared" ref="O76:O102" si="5">K76*15%+K76</f>
        <v>360801000</v>
      </c>
      <c r="P76" s="64"/>
      <c r="Q76" s="64"/>
      <c r="R76" s="68"/>
      <c r="S76" s="68"/>
      <c r="T76" s="68"/>
      <c r="U76" s="68"/>
      <c r="V76" s="68"/>
      <c r="W76" s="68"/>
    </row>
    <row r="77" spans="1:23" s="69" customFormat="1" ht="45">
      <c r="A77" s="156"/>
      <c r="B77" s="234"/>
      <c r="C77" s="218"/>
      <c r="D77" s="218"/>
      <c r="E77" s="157"/>
      <c r="F77" s="169" t="s">
        <v>331</v>
      </c>
      <c r="G77" s="170" t="s">
        <v>343</v>
      </c>
      <c r="H77" s="24" t="s">
        <v>129</v>
      </c>
      <c r="I77" s="71" t="s">
        <v>132</v>
      </c>
      <c r="J77" s="24">
        <v>1</v>
      </c>
      <c r="K77" s="158">
        <v>320398000</v>
      </c>
      <c r="L77" s="24"/>
      <c r="M77" s="64"/>
      <c r="N77" s="24"/>
      <c r="O77" s="158">
        <f t="shared" si="5"/>
        <v>368457700</v>
      </c>
      <c r="P77" s="64"/>
      <c r="Q77" s="64"/>
      <c r="R77" s="68"/>
      <c r="S77" s="68"/>
      <c r="T77" s="68"/>
      <c r="U77" s="68"/>
      <c r="V77" s="68"/>
      <c r="W77" s="68"/>
    </row>
    <row r="78" spans="1:23" s="69" customFormat="1" ht="45">
      <c r="A78" s="156"/>
      <c r="B78" s="234"/>
      <c r="C78" s="218"/>
      <c r="D78" s="218"/>
      <c r="E78" s="157"/>
      <c r="F78" s="169" t="s">
        <v>332</v>
      </c>
      <c r="G78" s="170" t="s">
        <v>344</v>
      </c>
      <c r="H78" s="24" t="s">
        <v>129</v>
      </c>
      <c r="I78" s="71" t="s">
        <v>134</v>
      </c>
      <c r="J78" s="24">
        <v>1</v>
      </c>
      <c r="K78" s="158">
        <v>333870000</v>
      </c>
      <c r="L78" s="24"/>
      <c r="M78" s="64"/>
      <c r="N78" s="24"/>
      <c r="O78" s="158">
        <f t="shared" si="5"/>
        <v>383950500</v>
      </c>
      <c r="P78" s="64"/>
      <c r="Q78" s="64"/>
      <c r="R78" s="68"/>
      <c r="S78" s="68"/>
      <c r="T78" s="68"/>
      <c r="U78" s="68"/>
      <c r="V78" s="68"/>
      <c r="W78" s="68"/>
    </row>
    <row r="79" spans="1:23" s="69" customFormat="1" ht="45">
      <c r="A79" s="156"/>
      <c r="B79" s="234"/>
      <c r="C79" s="218"/>
      <c r="D79" s="218"/>
      <c r="E79" s="157"/>
      <c r="F79" s="169" t="s">
        <v>333</v>
      </c>
      <c r="G79" s="170" t="s">
        <v>345</v>
      </c>
      <c r="H79" s="24" t="s">
        <v>129</v>
      </c>
      <c r="I79" s="71" t="s">
        <v>355</v>
      </c>
      <c r="J79" s="24">
        <v>1</v>
      </c>
      <c r="K79" s="158">
        <v>321860000</v>
      </c>
      <c r="L79" s="24"/>
      <c r="M79" s="64"/>
      <c r="N79" s="24"/>
      <c r="O79" s="158">
        <f t="shared" si="5"/>
        <v>370139000</v>
      </c>
      <c r="P79" s="64"/>
      <c r="Q79" s="64"/>
      <c r="R79" s="68"/>
      <c r="S79" s="68"/>
      <c r="T79" s="68"/>
      <c r="U79" s="68"/>
      <c r="V79" s="68"/>
      <c r="W79" s="68"/>
    </row>
    <row r="80" spans="1:23" s="69" customFormat="1" ht="45">
      <c r="A80" s="156"/>
      <c r="B80" s="234"/>
      <c r="C80" s="218"/>
      <c r="D80" s="218"/>
      <c r="E80" s="157"/>
      <c r="F80" s="169" t="s">
        <v>334</v>
      </c>
      <c r="G80" s="170" t="s">
        <v>346</v>
      </c>
      <c r="H80" s="24" t="s">
        <v>129</v>
      </c>
      <c r="I80" s="71" t="s">
        <v>110</v>
      </c>
      <c r="J80" s="24">
        <v>1</v>
      </c>
      <c r="K80" s="158">
        <v>326880000</v>
      </c>
      <c r="L80" s="24"/>
      <c r="M80" s="64"/>
      <c r="N80" s="24"/>
      <c r="O80" s="158">
        <f t="shared" si="5"/>
        <v>375912000</v>
      </c>
      <c r="P80" s="64"/>
      <c r="Q80" s="64"/>
      <c r="R80" s="68"/>
      <c r="S80" s="68"/>
      <c r="T80" s="68"/>
      <c r="U80" s="68"/>
      <c r="V80" s="68"/>
      <c r="W80" s="68"/>
    </row>
    <row r="81" spans="1:23" s="69" customFormat="1" ht="45">
      <c r="A81" s="156"/>
      <c r="B81" s="234"/>
      <c r="C81" s="218"/>
      <c r="D81" s="218"/>
      <c r="E81" s="157"/>
      <c r="F81" s="169" t="s">
        <v>335</v>
      </c>
      <c r="G81" s="170" t="s">
        <v>347</v>
      </c>
      <c r="H81" s="24" t="s">
        <v>129</v>
      </c>
      <c r="I81" s="71" t="s">
        <v>358</v>
      </c>
      <c r="J81" s="24">
        <v>1</v>
      </c>
      <c r="K81" s="158">
        <v>338080000</v>
      </c>
      <c r="L81" s="24"/>
      <c r="M81" s="64"/>
      <c r="N81" s="24"/>
      <c r="O81" s="158">
        <f t="shared" si="5"/>
        <v>388792000</v>
      </c>
      <c r="P81" s="64"/>
      <c r="Q81" s="64"/>
      <c r="R81" s="68"/>
      <c r="S81" s="68"/>
      <c r="T81" s="68"/>
      <c r="U81" s="68"/>
      <c r="V81" s="68"/>
      <c r="W81" s="68"/>
    </row>
    <row r="82" spans="1:23" s="69" customFormat="1" ht="45">
      <c r="A82" s="156"/>
      <c r="B82" s="234"/>
      <c r="C82" s="218"/>
      <c r="D82" s="218"/>
      <c r="E82" s="157"/>
      <c r="F82" s="169" t="s">
        <v>341</v>
      </c>
      <c r="G82" s="170" t="s">
        <v>348</v>
      </c>
      <c r="H82" s="24" t="s">
        <v>129</v>
      </c>
      <c r="I82" s="71" t="s">
        <v>356</v>
      </c>
      <c r="J82" s="24">
        <v>1</v>
      </c>
      <c r="K82" s="158">
        <v>313880000</v>
      </c>
      <c r="L82" s="24"/>
      <c r="M82" s="64"/>
      <c r="N82" s="24"/>
      <c r="O82" s="158">
        <f t="shared" si="5"/>
        <v>360962000</v>
      </c>
      <c r="P82" s="64"/>
      <c r="Q82" s="64"/>
      <c r="R82" s="68"/>
      <c r="S82" s="68"/>
      <c r="T82" s="68"/>
      <c r="U82" s="68"/>
      <c r="V82" s="68"/>
      <c r="W82" s="68"/>
    </row>
    <row r="83" spans="1:23" s="69" customFormat="1" ht="45">
      <c r="A83" s="156"/>
      <c r="B83" s="234"/>
      <c r="C83" s="218"/>
      <c r="D83" s="218"/>
      <c r="E83" s="157"/>
      <c r="F83" s="169" t="s">
        <v>336</v>
      </c>
      <c r="G83" s="170" t="s">
        <v>349</v>
      </c>
      <c r="H83" s="24" t="s">
        <v>129</v>
      </c>
      <c r="I83" s="71" t="s">
        <v>116</v>
      </c>
      <c r="J83" s="24">
        <v>1</v>
      </c>
      <c r="K83" s="158">
        <v>328230000</v>
      </c>
      <c r="L83" s="24"/>
      <c r="M83" s="64"/>
      <c r="N83" s="24"/>
      <c r="O83" s="158">
        <f t="shared" si="5"/>
        <v>377464500</v>
      </c>
      <c r="P83" s="64"/>
      <c r="Q83" s="64"/>
      <c r="R83" s="68"/>
      <c r="S83" s="68"/>
      <c r="T83" s="68"/>
      <c r="U83" s="68"/>
      <c r="V83" s="68"/>
      <c r="W83" s="68"/>
    </row>
    <row r="84" spans="1:23" s="69" customFormat="1" ht="45">
      <c r="A84" s="156"/>
      <c r="B84" s="234"/>
      <c r="C84" s="218"/>
      <c r="D84" s="218"/>
      <c r="E84" s="157"/>
      <c r="F84" s="169" t="s">
        <v>337</v>
      </c>
      <c r="G84" s="170" t="s">
        <v>350</v>
      </c>
      <c r="H84" s="24" t="s">
        <v>129</v>
      </c>
      <c r="I84" s="71" t="s">
        <v>118</v>
      </c>
      <c r="J84" s="24">
        <v>1</v>
      </c>
      <c r="K84" s="158">
        <v>342798000</v>
      </c>
      <c r="L84" s="24"/>
      <c r="M84" s="64"/>
      <c r="N84" s="24"/>
      <c r="O84" s="158">
        <f t="shared" si="5"/>
        <v>394217700</v>
      </c>
      <c r="P84" s="64"/>
      <c r="Q84" s="64"/>
      <c r="R84" s="68"/>
      <c r="S84" s="68"/>
      <c r="T84" s="68"/>
      <c r="U84" s="68"/>
      <c r="V84" s="68"/>
      <c r="W84" s="68"/>
    </row>
    <row r="85" spans="1:23" s="69" customFormat="1" ht="45">
      <c r="A85" s="156"/>
      <c r="B85" s="234"/>
      <c r="C85" s="218"/>
      <c r="D85" s="218"/>
      <c r="E85" s="157"/>
      <c r="F85" s="169" t="s">
        <v>338</v>
      </c>
      <c r="G85" s="170" t="s">
        <v>351</v>
      </c>
      <c r="H85" s="24" t="s">
        <v>129</v>
      </c>
      <c r="I85" s="71" t="s">
        <v>120</v>
      </c>
      <c r="J85" s="24">
        <v>1</v>
      </c>
      <c r="K85" s="158">
        <v>314070000</v>
      </c>
      <c r="L85" s="24"/>
      <c r="M85" s="64"/>
      <c r="N85" s="24"/>
      <c r="O85" s="158">
        <f t="shared" si="5"/>
        <v>361180500</v>
      </c>
      <c r="P85" s="64"/>
      <c r="Q85" s="64"/>
      <c r="R85" s="68"/>
      <c r="S85" s="68"/>
      <c r="T85" s="68"/>
      <c r="U85" s="68"/>
      <c r="V85" s="68"/>
      <c r="W85" s="68"/>
    </row>
    <row r="86" spans="1:23" s="69" customFormat="1" ht="45">
      <c r="A86" s="156"/>
      <c r="B86" s="234"/>
      <c r="C86" s="218"/>
      <c r="D86" s="218"/>
      <c r="E86" s="157"/>
      <c r="F86" s="169" t="s">
        <v>339</v>
      </c>
      <c r="G86" s="170" t="s">
        <v>352</v>
      </c>
      <c r="H86" s="24" t="s">
        <v>129</v>
      </c>
      <c r="I86" s="71" t="s">
        <v>359</v>
      </c>
      <c r="J86" s="24">
        <v>1</v>
      </c>
      <c r="K86" s="158">
        <v>336551800</v>
      </c>
      <c r="L86" s="24"/>
      <c r="M86" s="64"/>
      <c r="N86" s="24"/>
      <c r="O86" s="158">
        <f t="shared" si="5"/>
        <v>387034570</v>
      </c>
      <c r="P86" s="64"/>
      <c r="Q86" s="64"/>
      <c r="R86" s="68"/>
      <c r="S86" s="68"/>
      <c r="T86" s="68"/>
      <c r="U86" s="68"/>
      <c r="V86" s="68"/>
      <c r="W86" s="68"/>
    </row>
    <row r="87" spans="1:23" s="69" customFormat="1" ht="45">
      <c r="A87" s="156"/>
      <c r="B87" s="234"/>
      <c r="C87" s="218"/>
      <c r="D87" s="218"/>
      <c r="E87" s="157"/>
      <c r="F87" s="169" t="s">
        <v>340</v>
      </c>
      <c r="G87" s="170" t="s">
        <v>353</v>
      </c>
      <c r="H87" s="24" t="s">
        <v>129</v>
      </c>
      <c r="I87" s="71" t="s">
        <v>125</v>
      </c>
      <c r="J87" s="24">
        <v>1</v>
      </c>
      <c r="K87" s="158">
        <v>0</v>
      </c>
      <c r="L87" s="24"/>
      <c r="M87" s="64"/>
      <c r="N87" s="24"/>
      <c r="O87" s="158">
        <f t="shared" si="5"/>
        <v>0</v>
      </c>
      <c r="P87" s="64"/>
      <c r="Q87" s="64"/>
      <c r="R87" s="68"/>
      <c r="S87" s="68"/>
      <c r="T87" s="68"/>
      <c r="U87" s="68"/>
      <c r="V87" s="68"/>
      <c r="W87" s="68"/>
    </row>
    <row r="88" spans="1:23" s="69" customFormat="1" ht="61.5" customHeight="1">
      <c r="A88" s="156"/>
      <c r="B88" s="234"/>
      <c r="C88" s="218"/>
      <c r="D88" s="218"/>
      <c r="E88" s="157" t="s">
        <v>301</v>
      </c>
      <c r="F88" s="159" t="s">
        <v>302</v>
      </c>
      <c r="G88" s="160" t="s">
        <v>307</v>
      </c>
      <c r="H88" s="14" t="s">
        <v>129</v>
      </c>
      <c r="I88" s="71"/>
      <c r="J88" s="24"/>
      <c r="K88" s="163">
        <f>K89</f>
        <v>7800000000</v>
      </c>
      <c r="L88" s="24"/>
      <c r="M88" s="64"/>
      <c r="N88" s="24"/>
      <c r="O88" s="163">
        <f t="shared" si="5"/>
        <v>8970000000</v>
      </c>
      <c r="P88" s="64"/>
      <c r="Q88" s="64"/>
      <c r="R88" s="68"/>
      <c r="S88" s="68"/>
      <c r="T88" s="68"/>
      <c r="U88" s="68"/>
      <c r="V88" s="68"/>
      <c r="W88" s="68"/>
    </row>
    <row r="89" spans="1:23" s="69" customFormat="1" ht="38.25">
      <c r="A89" s="156"/>
      <c r="B89" s="234"/>
      <c r="C89" s="218"/>
      <c r="D89" s="218"/>
      <c r="E89" s="157"/>
      <c r="F89" s="132" t="s">
        <v>303</v>
      </c>
      <c r="G89" s="132" t="s">
        <v>308</v>
      </c>
      <c r="H89" s="14" t="s">
        <v>129</v>
      </c>
      <c r="I89" s="71"/>
      <c r="J89" s="24"/>
      <c r="K89" s="162">
        <f>K90+K91+K92+K93+K94+K95+K96+K97+K98+K99+K100+K101+K102</f>
        <v>7800000000</v>
      </c>
      <c r="L89" s="24"/>
      <c r="M89" s="64"/>
      <c r="N89" s="24"/>
      <c r="O89" s="158">
        <f t="shared" si="5"/>
        <v>8970000000</v>
      </c>
      <c r="P89" s="64"/>
      <c r="Q89" s="64"/>
      <c r="R89" s="68"/>
      <c r="S89" s="68"/>
      <c r="T89" s="68"/>
      <c r="U89" s="68"/>
      <c r="V89" s="68"/>
      <c r="W89" s="68"/>
    </row>
    <row r="90" spans="1:23" s="69" customFormat="1" ht="25.5">
      <c r="A90" s="156"/>
      <c r="B90" s="234"/>
      <c r="C90" s="218"/>
      <c r="D90" s="218"/>
      <c r="E90" s="157"/>
      <c r="F90" s="172" t="s">
        <v>361</v>
      </c>
      <c r="G90" s="132"/>
      <c r="H90" s="14"/>
      <c r="I90" s="14" t="s">
        <v>362</v>
      </c>
      <c r="J90" s="24"/>
      <c r="K90" s="173">
        <v>600000000</v>
      </c>
      <c r="L90" s="24"/>
      <c r="M90" s="64"/>
      <c r="N90" s="24"/>
      <c r="O90" s="158">
        <f t="shared" si="5"/>
        <v>690000000</v>
      </c>
      <c r="P90" s="64"/>
      <c r="Q90" s="64"/>
      <c r="R90" s="68"/>
      <c r="S90" s="68"/>
      <c r="T90" s="68"/>
      <c r="U90" s="68"/>
      <c r="V90" s="68"/>
      <c r="W90" s="68"/>
    </row>
    <row r="91" spans="1:23" s="69" customFormat="1" ht="25.5">
      <c r="A91" s="156"/>
      <c r="B91" s="234"/>
      <c r="C91" s="218"/>
      <c r="D91" s="218"/>
      <c r="E91" s="157"/>
      <c r="F91" s="172" t="s">
        <v>361</v>
      </c>
      <c r="G91" s="132"/>
      <c r="H91" s="14"/>
      <c r="I91" s="14" t="s">
        <v>363</v>
      </c>
      <c r="J91" s="24"/>
      <c r="K91" s="173">
        <v>600000000</v>
      </c>
      <c r="L91" s="24"/>
      <c r="M91" s="64"/>
      <c r="N91" s="24"/>
      <c r="O91" s="158">
        <f t="shared" si="5"/>
        <v>690000000</v>
      </c>
      <c r="P91" s="64"/>
      <c r="Q91" s="64"/>
      <c r="R91" s="68"/>
      <c r="S91" s="68"/>
      <c r="T91" s="68"/>
      <c r="U91" s="68"/>
      <c r="V91" s="68"/>
      <c r="W91" s="68"/>
    </row>
    <row r="92" spans="1:23" s="69" customFormat="1" ht="25.5">
      <c r="A92" s="156"/>
      <c r="B92" s="234"/>
      <c r="C92" s="218"/>
      <c r="D92" s="218"/>
      <c r="E92" s="157"/>
      <c r="F92" s="172" t="s">
        <v>361</v>
      </c>
      <c r="G92" s="132"/>
      <c r="H92" s="14"/>
      <c r="I92" s="14" t="s">
        <v>364</v>
      </c>
      <c r="J92" s="24"/>
      <c r="K92" s="173">
        <v>600000000</v>
      </c>
      <c r="L92" s="24"/>
      <c r="M92" s="64"/>
      <c r="N92" s="24"/>
      <c r="O92" s="158">
        <f t="shared" si="5"/>
        <v>690000000</v>
      </c>
      <c r="P92" s="64"/>
      <c r="Q92" s="64"/>
      <c r="R92" s="68"/>
      <c r="S92" s="68"/>
      <c r="T92" s="68"/>
      <c r="U92" s="68"/>
      <c r="V92" s="68"/>
      <c r="W92" s="68"/>
    </row>
    <row r="93" spans="1:23" s="69" customFormat="1" ht="25.5">
      <c r="A93" s="156"/>
      <c r="B93" s="234"/>
      <c r="C93" s="218"/>
      <c r="D93" s="218"/>
      <c r="E93" s="157"/>
      <c r="F93" s="172" t="s">
        <v>361</v>
      </c>
      <c r="G93" s="132"/>
      <c r="H93" s="14"/>
      <c r="I93" s="14" t="s">
        <v>365</v>
      </c>
      <c r="J93" s="24"/>
      <c r="K93" s="173">
        <v>600000000</v>
      </c>
      <c r="L93" s="24"/>
      <c r="M93" s="64"/>
      <c r="N93" s="24"/>
      <c r="O93" s="158">
        <f t="shared" si="5"/>
        <v>690000000</v>
      </c>
      <c r="P93" s="64"/>
      <c r="Q93" s="64"/>
      <c r="R93" s="68"/>
      <c r="S93" s="68"/>
      <c r="T93" s="68"/>
      <c r="U93" s="68"/>
      <c r="V93" s="68"/>
      <c r="W93" s="68"/>
    </row>
    <row r="94" spans="1:23" s="69" customFormat="1" ht="25.5">
      <c r="A94" s="156"/>
      <c r="B94" s="234"/>
      <c r="C94" s="218"/>
      <c r="D94" s="218"/>
      <c r="E94" s="157"/>
      <c r="F94" s="172" t="s">
        <v>361</v>
      </c>
      <c r="G94" s="132"/>
      <c r="H94" s="14"/>
      <c r="I94" s="14" t="s">
        <v>367</v>
      </c>
      <c r="J94" s="24"/>
      <c r="K94" s="173">
        <v>600000000</v>
      </c>
      <c r="L94" s="24"/>
      <c r="M94" s="64"/>
      <c r="N94" s="24"/>
      <c r="O94" s="158">
        <f t="shared" si="5"/>
        <v>690000000</v>
      </c>
      <c r="P94" s="64"/>
      <c r="Q94" s="64"/>
      <c r="R94" s="68"/>
      <c r="S94" s="68"/>
      <c r="T94" s="68"/>
      <c r="U94" s="68"/>
      <c r="V94" s="68"/>
      <c r="W94" s="68"/>
    </row>
    <row r="95" spans="1:23" s="69" customFormat="1" ht="25.5">
      <c r="A95" s="156"/>
      <c r="B95" s="234"/>
      <c r="C95" s="218"/>
      <c r="D95" s="218"/>
      <c r="E95" s="157"/>
      <c r="F95" s="172" t="s">
        <v>361</v>
      </c>
      <c r="G95" s="132"/>
      <c r="H95" s="14"/>
      <c r="I95" s="14" t="s">
        <v>366</v>
      </c>
      <c r="J95" s="24"/>
      <c r="K95" s="173">
        <v>600000000</v>
      </c>
      <c r="L95" s="24"/>
      <c r="M95" s="64"/>
      <c r="N95" s="24"/>
      <c r="O95" s="158">
        <f t="shared" si="5"/>
        <v>690000000</v>
      </c>
      <c r="P95" s="64"/>
      <c r="Q95" s="64"/>
      <c r="R95" s="68"/>
      <c r="S95" s="68"/>
      <c r="T95" s="68"/>
      <c r="U95" s="68"/>
      <c r="V95" s="68"/>
      <c r="W95" s="68"/>
    </row>
    <row r="96" spans="1:23" s="69" customFormat="1" ht="25.5">
      <c r="A96" s="156"/>
      <c r="B96" s="234"/>
      <c r="C96" s="218"/>
      <c r="D96" s="218"/>
      <c r="E96" s="157"/>
      <c r="F96" s="172" t="s">
        <v>361</v>
      </c>
      <c r="G96" s="132"/>
      <c r="H96" s="14"/>
      <c r="I96" s="14" t="s">
        <v>368</v>
      </c>
      <c r="J96" s="24"/>
      <c r="K96" s="173">
        <v>600000000</v>
      </c>
      <c r="L96" s="24"/>
      <c r="M96" s="64"/>
      <c r="N96" s="24"/>
      <c r="O96" s="158">
        <f t="shared" si="5"/>
        <v>690000000</v>
      </c>
      <c r="P96" s="64"/>
      <c r="Q96" s="64"/>
      <c r="R96" s="68"/>
      <c r="S96" s="68"/>
      <c r="T96" s="68"/>
      <c r="U96" s="68"/>
      <c r="V96" s="68"/>
      <c r="W96" s="68"/>
    </row>
    <row r="97" spans="1:23" s="69" customFormat="1" ht="25.5">
      <c r="A97" s="156"/>
      <c r="B97" s="234"/>
      <c r="C97" s="218"/>
      <c r="D97" s="218"/>
      <c r="E97" s="157"/>
      <c r="F97" s="172" t="s">
        <v>361</v>
      </c>
      <c r="G97" s="132"/>
      <c r="H97" s="14"/>
      <c r="I97" s="14" t="s">
        <v>369</v>
      </c>
      <c r="J97" s="24"/>
      <c r="K97" s="173">
        <v>600000000</v>
      </c>
      <c r="L97" s="24"/>
      <c r="M97" s="64"/>
      <c r="N97" s="24"/>
      <c r="O97" s="158">
        <f t="shared" si="5"/>
        <v>690000000</v>
      </c>
      <c r="P97" s="64"/>
      <c r="Q97" s="64"/>
      <c r="R97" s="68"/>
      <c r="S97" s="68"/>
      <c r="T97" s="68"/>
      <c r="U97" s="68"/>
      <c r="V97" s="68"/>
      <c r="W97" s="68"/>
    </row>
    <row r="98" spans="1:23" s="69" customFormat="1" ht="25.5">
      <c r="A98" s="156"/>
      <c r="B98" s="234"/>
      <c r="C98" s="218"/>
      <c r="D98" s="218"/>
      <c r="E98" s="157"/>
      <c r="F98" s="172" t="s">
        <v>361</v>
      </c>
      <c r="G98" s="132"/>
      <c r="H98" s="14"/>
      <c r="I98" s="14" t="s">
        <v>370</v>
      </c>
      <c r="J98" s="24"/>
      <c r="K98" s="173">
        <v>600000000</v>
      </c>
      <c r="L98" s="24"/>
      <c r="M98" s="64"/>
      <c r="N98" s="24"/>
      <c r="O98" s="158">
        <f t="shared" si="5"/>
        <v>690000000</v>
      </c>
      <c r="P98" s="64"/>
      <c r="Q98" s="64"/>
      <c r="R98" s="68"/>
      <c r="S98" s="68"/>
      <c r="T98" s="68"/>
      <c r="U98" s="68"/>
      <c r="V98" s="68"/>
      <c r="W98" s="68"/>
    </row>
    <row r="99" spans="1:23" s="69" customFormat="1" ht="25.5">
      <c r="A99" s="156"/>
      <c r="B99" s="234"/>
      <c r="C99" s="218"/>
      <c r="D99" s="218"/>
      <c r="E99" s="157"/>
      <c r="F99" s="172" t="s">
        <v>361</v>
      </c>
      <c r="G99" s="132"/>
      <c r="H99" s="14"/>
      <c r="I99" s="14" t="s">
        <v>371</v>
      </c>
      <c r="J99" s="24"/>
      <c r="K99" s="173">
        <v>600000000</v>
      </c>
      <c r="L99" s="24"/>
      <c r="M99" s="64"/>
      <c r="N99" s="24"/>
      <c r="O99" s="158">
        <f t="shared" si="5"/>
        <v>690000000</v>
      </c>
      <c r="P99" s="64"/>
      <c r="Q99" s="64"/>
      <c r="R99" s="68"/>
      <c r="S99" s="68"/>
      <c r="T99" s="68"/>
      <c r="U99" s="68"/>
      <c r="V99" s="68"/>
      <c r="W99" s="68"/>
    </row>
    <row r="100" spans="1:23" s="69" customFormat="1" ht="25.5">
      <c r="A100" s="156"/>
      <c r="B100" s="234"/>
      <c r="C100" s="218"/>
      <c r="D100" s="218"/>
      <c r="E100" s="157"/>
      <c r="F100" s="172" t="s">
        <v>361</v>
      </c>
      <c r="G100" s="132"/>
      <c r="H100" s="14"/>
      <c r="I100" s="14" t="s">
        <v>372</v>
      </c>
      <c r="J100" s="24"/>
      <c r="K100" s="173">
        <v>600000000</v>
      </c>
      <c r="L100" s="24"/>
      <c r="M100" s="64"/>
      <c r="N100" s="24"/>
      <c r="O100" s="158">
        <f t="shared" si="5"/>
        <v>690000000</v>
      </c>
      <c r="P100" s="64"/>
      <c r="Q100" s="64"/>
      <c r="R100" s="68"/>
      <c r="S100" s="68"/>
      <c r="T100" s="68"/>
      <c r="U100" s="68"/>
      <c r="V100" s="68"/>
      <c r="W100" s="68"/>
    </row>
    <row r="101" spans="1:23" s="69" customFormat="1" ht="25.5">
      <c r="A101" s="156"/>
      <c r="B101" s="234"/>
      <c r="C101" s="218"/>
      <c r="D101" s="218"/>
      <c r="E101" s="157"/>
      <c r="F101" s="172" t="s">
        <v>361</v>
      </c>
      <c r="G101" s="132"/>
      <c r="H101" s="14"/>
      <c r="I101" s="14" t="s">
        <v>373</v>
      </c>
      <c r="J101" s="24"/>
      <c r="K101" s="173">
        <v>600000000</v>
      </c>
      <c r="L101" s="24"/>
      <c r="M101" s="64"/>
      <c r="N101" s="24"/>
      <c r="O101" s="158">
        <f t="shared" si="5"/>
        <v>690000000</v>
      </c>
      <c r="P101" s="64"/>
      <c r="Q101" s="64"/>
      <c r="R101" s="68"/>
      <c r="S101" s="68"/>
      <c r="T101" s="68"/>
      <c r="U101" s="68"/>
      <c r="V101" s="68"/>
      <c r="W101" s="68"/>
    </row>
    <row r="102" spans="1:23" s="69" customFormat="1" ht="25.5">
      <c r="A102" s="156"/>
      <c r="B102" s="234"/>
      <c r="C102" s="218"/>
      <c r="D102" s="218"/>
      <c r="E102" s="157"/>
      <c r="F102" s="172" t="s">
        <v>361</v>
      </c>
      <c r="G102" s="132"/>
      <c r="H102" s="14"/>
      <c r="I102" s="14" t="s">
        <v>374</v>
      </c>
      <c r="J102" s="24"/>
      <c r="K102" s="173">
        <v>600000000</v>
      </c>
      <c r="L102" s="24"/>
      <c r="M102" s="64"/>
      <c r="N102" s="24"/>
      <c r="O102" s="158">
        <f t="shared" si="5"/>
        <v>690000000</v>
      </c>
      <c r="P102" s="64"/>
      <c r="Q102" s="64"/>
      <c r="R102" s="68"/>
      <c r="S102" s="68"/>
      <c r="T102" s="68"/>
      <c r="U102" s="68"/>
      <c r="V102" s="68"/>
      <c r="W102" s="68"/>
    </row>
    <row r="103" spans="1:23" s="17" customFormat="1" ht="42.95" customHeight="1">
      <c r="A103" s="19" t="s">
        <v>63</v>
      </c>
      <c r="B103" s="234"/>
      <c r="C103" s="218"/>
      <c r="D103" s="218"/>
      <c r="E103" s="206" t="s">
        <v>20</v>
      </c>
      <c r="F103" s="200" t="s">
        <v>19</v>
      </c>
      <c r="G103" s="22" t="s">
        <v>21</v>
      </c>
      <c r="H103" s="45" t="s">
        <v>258</v>
      </c>
      <c r="I103" s="44"/>
      <c r="J103" s="45">
        <v>80</v>
      </c>
      <c r="K103" s="197">
        <f>K108+K116+K118+K123+K126+K128+K130+K132+K134+K138+K140+K142+K144</f>
        <v>3620583110</v>
      </c>
      <c r="L103" s="25"/>
      <c r="M103" s="25"/>
      <c r="N103" s="25"/>
      <c r="O103" s="197">
        <f>(O108+O116+O118+O123+O126+O128+O130+O132+O134+O138+O140+O142+O144)</f>
        <v>2582420576.5</v>
      </c>
      <c r="P103" s="22" t="s">
        <v>64</v>
      </c>
      <c r="Q103" s="73"/>
      <c r="R103" s="16"/>
      <c r="S103" s="16"/>
      <c r="T103" s="16"/>
      <c r="U103" s="16"/>
      <c r="V103" s="16"/>
      <c r="W103" s="16"/>
    </row>
    <row r="104" spans="1:23" s="17" customFormat="1" ht="38.25">
      <c r="A104" s="18"/>
      <c r="B104" s="234"/>
      <c r="C104" s="218"/>
      <c r="D104" s="218"/>
      <c r="E104" s="207"/>
      <c r="F104" s="201"/>
      <c r="G104" s="22" t="s">
        <v>69</v>
      </c>
      <c r="H104" s="45" t="s">
        <v>258</v>
      </c>
      <c r="I104" s="44"/>
      <c r="J104" s="45">
        <v>100</v>
      </c>
      <c r="K104" s="198"/>
      <c r="L104" s="25"/>
      <c r="M104" s="25"/>
      <c r="N104" s="25"/>
      <c r="O104" s="198"/>
      <c r="P104" s="22"/>
      <c r="Q104" s="73"/>
      <c r="R104" s="16"/>
      <c r="S104" s="16"/>
      <c r="T104" s="16"/>
      <c r="U104" s="16"/>
      <c r="V104" s="16"/>
      <c r="W104" s="16"/>
    </row>
    <row r="105" spans="1:23" s="17" customFormat="1" ht="51">
      <c r="A105" s="18"/>
      <c r="B105" s="234"/>
      <c r="C105" s="218"/>
      <c r="D105" s="218"/>
      <c r="E105" s="208"/>
      <c r="F105" s="209"/>
      <c r="G105" s="22" t="s">
        <v>70</v>
      </c>
      <c r="H105" s="45" t="s">
        <v>258</v>
      </c>
      <c r="I105" s="44"/>
      <c r="J105" s="45">
        <v>100</v>
      </c>
      <c r="K105" s="199"/>
      <c r="L105" s="25"/>
      <c r="M105" s="25"/>
      <c r="N105" s="25"/>
      <c r="O105" s="199"/>
      <c r="P105" s="22"/>
      <c r="Q105" s="73"/>
      <c r="R105" s="16"/>
      <c r="S105" s="16"/>
      <c r="T105" s="16"/>
      <c r="U105" s="16"/>
      <c r="V105" s="16"/>
      <c r="W105" s="16"/>
    </row>
    <row r="106" spans="1:23" s="17" customFormat="1" ht="38.25">
      <c r="A106" s="18"/>
      <c r="B106" s="234"/>
      <c r="C106" s="218"/>
      <c r="D106" s="218"/>
      <c r="E106" s="180"/>
      <c r="F106" s="181"/>
      <c r="G106" s="74" t="s">
        <v>21</v>
      </c>
      <c r="H106" s="45" t="s">
        <v>285</v>
      </c>
      <c r="I106" s="44"/>
      <c r="J106" s="45">
        <v>95</v>
      </c>
      <c r="K106" s="177"/>
      <c r="L106" s="25"/>
      <c r="M106" s="25"/>
      <c r="N106" s="25"/>
      <c r="O106" s="177"/>
      <c r="P106" s="22"/>
      <c r="Q106" s="73"/>
      <c r="R106" s="16"/>
      <c r="S106" s="16"/>
      <c r="T106" s="16"/>
      <c r="U106" s="16"/>
      <c r="V106" s="16"/>
      <c r="W106" s="16"/>
    </row>
    <row r="107" spans="1:23" s="17" customFormat="1" ht="25.5">
      <c r="A107" s="18"/>
      <c r="B107" s="234"/>
      <c r="C107" s="218"/>
      <c r="D107" s="218"/>
      <c r="E107" s="180"/>
      <c r="F107" s="181"/>
      <c r="G107" s="74" t="s">
        <v>284</v>
      </c>
      <c r="H107" s="45" t="s">
        <v>258</v>
      </c>
      <c r="I107" s="44"/>
      <c r="J107" s="45">
        <v>100</v>
      </c>
      <c r="K107" s="177"/>
      <c r="L107" s="25"/>
      <c r="M107" s="25"/>
      <c r="N107" s="25"/>
      <c r="O107" s="177"/>
      <c r="P107" s="22"/>
      <c r="Q107" s="73"/>
      <c r="R107" s="16"/>
      <c r="S107" s="16"/>
      <c r="T107" s="16"/>
      <c r="U107" s="16"/>
      <c r="V107" s="16"/>
      <c r="W107" s="16"/>
    </row>
    <row r="108" spans="1:23" s="17" customFormat="1" ht="38.25">
      <c r="A108" s="18"/>
      <c r="B108" s="234"/>
      <c r="C108" s="218"/>
      <c r="D108" s="218"/>
      <c r="E108" s="75" t="s">
        <v>22</v>
      </c>
      <c r="F108" s="22" t="s">
        <v>23</v>
      </c>
      <c r="H108" s="178"/>
      <c r="I108" s="20"/>
      <c r="J108" s="178"/>
      <c r="K108" s="25">
        <v>239000000</v>
      </c>
      <c r="L108" s="25"/>
      <c r="M108" s="25"/>
      <c r="N108" s="25"/>
      <c r="O108" s="25">
        <f>K108*15%+K108</f>
        <v>274850000</v>
      </c>
      <c r="P108" s="14"/>
      <c r="Q108" s="20" t="s">
        <v>75</v>
      </c>
      <c r="R108" s="16"/>
      <c r="S108" s="16"/>
      <c r="T108" s="16"/>
      <c r="U108" s="16"/>
      <c r="V108" s="16"/>
      <c r="W108" s="16"/>
    </row>
    <row r="109" spans="1:23" s="17" customFormat="1" ht="25.5">
      <c r="A109" s="18"/>
      <c r="B109" s="234"/>
      <c r="C109" s="218"/>
      <c r="D109" s="218"/>
      <c r="E109" s="20"/>
      <c r="F109" s="76"/>
      <c r="G109" s="77" t="s">
        <v>286</v>
      </c>
      <c r="H109" s="78" t="s">
        <v>83</v>
      </c>
      <c r="I109" s="24" t="s">
        <v>82</v>
      </c>
      <c r="J109" s="24">
        <v>12</v>
      </c>
      <c r="K109" s="31"/>
      <c r="L109" s="24" t="s">
        <v>85</v>
      </c>
      <c r="M109" s="24"/>
      <c r="N109" s="24" t="s">
        <v>84</v>
      </c>
      <c r="O109" s="31"/>
      <c r="P109" s="24"/>
      <c r="Q109" s="26" t="s">
        <v>14</v>
      </c>
      <c r="R109" s="16"/>
      <c r="S109" s="16"/>
      <c r="T109" s="16"/>
      <c r="U109" s="16"/>
      <c r="V109" s="16"/>
      <c r="W109" s="16"/>
    </row>
    <row r="110" spans="1:23" s="17" customFormat="1" ht="12.75">
      <c r="A110" s="18"/>
      <c r="B110" s="234"/>
      <c r="C110" s="218"/>
      <c r="D110" s="218"/>
      <c r="E110" s="20"/>
      <c r="F110" s="76"/>
      <c r="G110" s="77" t="s">
        <v>287</v>
      </c>
      <c r="H110" s="78" t="s">
        <v>86</v>
      </c>
      <c r="I110" s="24" t="s">
        <v>82</v>
      </c>
      <c r="J110" s="24">
        <v>12</v>
      </c>
      <c r="K110" s="31"/>
      <c r="L110" s="24" t="s">
        <v>85</v>
      </c>
      <c r="M110" s="24"/>
      <c r="N110" s="24" t="s">
        <v>84</v>
      </c>
      <c r="O110" s="31"/>
      <c r="P110" s="24"/>
      <c r="Q110" s="26"/>
      <c r="R110" s="16"/>
      <c r="S110" s="16"/>
      <c r="T110" s="16"/>
      <c r="U110" s="16"/>
      <c r="V110" s="16"/>
      <c r="W110" s="16"/>
    </row>
    <row r="111" spans="1:23" s="17" customFormat="1" ht="12.75">
      <c r="A111" s="18"/>
      <c r="B111" s="234"/>
      <c r="C111" s="218"/>
      <c r="D111" s="218"/>
      <c r="E111" s="20"/>
      <c r="F111" s="76"/>
      <c r="G111" s="77" t="s">
        <v>24</v>
      </c>
      <c r="H111" s="78" t="s">
        <v>83</v>
      </c>
      <c r="I111" s="24" t="s">
        <v>82</v>
      </c>
      <c r="J111" s="24">
        <v>12</v>
      </c>
      <c r="K111" s="31"/>
      <c r="L111" s="24" t="s">
        <v>85</v>
      </c>
      <c r="M111" s="24"/>
      <c r="N111" s="24" t="s">
        <v>84</v>
      </c>
      <c r="O111" s="31"/>
      <c r="P111" s="24"/>
      <c r="Q111" s="26"/>
      <c r="R111" s="16"/>
      <c r="S111" s="16"/>
      <c r="T111" s="16"/>
      <c r="U111" s="16"/>
      <c r="V111" s="16"/>
      <c r="W111" s="16"/>
    </row>
    <row r="112" spans="1:23" s="17" customFormat="1" ht="25.5">
      <c r="A112" s="18"/>
      <c r="B112" s="234"/>
      <c r="C112" s="218"/>
      <c r="D112" s="218"/>
      <c r="E112" s="20"/>
      <c r="F112" s="76"/>
      <c r="G112" s="77" t="s">
        <v>288</v>
      </c>
      <c r="H112" s="78" t="s">
        <v>86</v>
      </c>
      <c r="I112" s="24" t="s">
        <v>82</v>
      </c>
      <c r="J112" s="24">
        <v>12</v>
      </c>
      <c r="K112" s="31"/>
      <c r="L112" s="24" t="s">
        <v>85</v>
      </c>
      <c r="M112" s="24"/>
      <c r="N112" s="24" t="s">
        <v>84</v>
      </c>
      <c r="O112" s="31"/>
      <c r="P112" s="24"/>
      <c r="Q112" s="26"/>
      <c r="R112" s="16"/>
      <c r="S112" s="16"/>
      <c r="T112" s="16"/>
      <c r="U112" s="16"/>
      <c r="V112" s="16"/>
      <c r="W112" s="16"/>
    </row>
    <row r="113" spans="1:23" s="17" customFormat="1" ht="33.75" customHeight="1">
      <c r="A113" s="18"/>
      <c r="B113" s="234"/>
      <c r="C113" s="218"/>
      <c r="D113" s="218"/>
      <c r="E113" s="20"/>
      <c r="F113" s="76"/>
      <c r="G113" s="77" t="s">
        <v>25</v>
      </c>
      <c r="H113" s="78" t="s">
        <v>86</v>
      </c>
      <c r="I113" s="24" t="s">
        <v>82</v>
      </c>
      <c r="J113" s="24">
        <v>12</v>
      </c>
      <c r="K113" s="31"/>
      <c r="L113" s="24" t="s">
        <v>85</v>
      </c>
      <c r="M113" s="24"/>
      <c r="N113" s="24" t="s">
        <v>87</v>
      </c>
      <c r="O113" s="31"/>
      <c r="P113" s="24"/>
      <c r="Q113" s="26"/>
      <c r="R113" s="16"/>
      <c r="S113" s="16"/>
      <c r="T113" s="16"/>
      <c r="U113" s="16"/>
      <c r="V113" s="16"/>
      <c r="W113" s="16"/>
    </row>
    <row r="114" spans="1:23" s="17" customFormat="1" ht="37.5" customHeight="1">
      <c r="A114" s="18"/>
      <c r="B114" s="234"/>
      <c r="C114" s="218"/>
      <c r="D114" s="218"/>
      <c r="E114" s="20"/>
      <c r="F114" s="76"/>
      <c r="G114" s="77" t="s">
        <v>26</v>
      </c>
      <c r="H114" s="78" t="s">
        <v>83</v>
      </c>
      <c r="I114" s="24" t="s">
        <v>82</v>
      </c>
      <c r="J114" s="24">
        <v>12</v>
      </c>
      <c r="K114" s="31"/>
      <c r="L114" s="24" t="s">
        <v>85</v>
      </c>
      <c r="M114" s="24"/>
      <c r="N114" s="24" t="s">
        <v>84</v>
      </c>
      <c r="O114" s="31"/>
      <c r="P114" s="24"/>
      <c r="Q114" s="26"/>
      <c r="R114" s="16"/>
      <c r="S114" s="16"/>
      <c r="T114" s="16"/>
      <c r="U114" s="16"/>
      <c r="V114" s="16"/>
      <c r="W114" s="16"/>
    </row>
    <row r="115" spans="1:23" s="17" customFormat="1" ht="36" customHeight="1">
      <c r="A115" s="18"/>
      <c r="B115" s="234"/>
      <c r="C115" s="218"/>
      <c r="D115" s="218"/>
      <c r="E115" s="20"/>
      <c r="F115" s="76"/>
      <c r="G115" s="77" t="s">
        <v>27</v>
      </c>
      <c r="H115" s="78" t="s">
        <v>86</v>
      </c>
      <c r="I115" s="24" t="s">
        <v>82</v>
      </c>
      <c r="J115" s="24">
        <v>12</v>
      </c>
      <c r="K115" s="31"/>
      <c r="L115" s="24" t="s">
        <v>85</v>
      </c>
      <c r="M115" s="24"/>
      <c r="N115" s="24" t="s">
        <v>87</v>
      </c>
      <c r="O115" s="31"/>
      <c r="P115" s="24"/>
      <c r="Q115" s="26"/>
      <c r="R115" s="16"/>
      <c r="S115" s="16"/>
      <c r="T115" s="16"/>
      <c r="U115" s="16"/>
      <c r="V115" s="16"/>
      <c r="W115" s="16"/>
    </row>
    <row r="116" spans="1:23" s="17" customFormat="1" ht="34.5" customHeight="1">
      <c r="A116" s="18"/>
      <c r="B116" s="234"/>
      <c r="C116" s="218"/>
      <c r="D116" s="218"/>
      <c r="E116" s="79" t="s">
        <v>29</v>
      </c>
      <c r="F116" s="80" t="s">
        <v>28</v>
      </c>
      <c r="G116" s="20"/>
      <c r="H116" s="78"/>
      <c r="I116" s="24"/>
      <c r="J116" s="24"/>
      <c r="K116" s="42">
        <f>K117</f>
        <v>853656000</v>
      </c>
      <c r="L116" s="42"/>
      <c r="M116" s="42"/>
      <c r="N116" s="42"/>
      <c r="O116" s="42">
        <f>K116*15%+K116</f>
        <v>981704400</v>
      </c>
      <c r="P116" s="24"/>
      <c r="Q116" s="26"/>
      <c r="R116" s="16"/>
      <c r="S116" s="16"/>
      <c r="T116" s="16"/>
      <c r="U116" s="16"/>
      <c r="V116" s="16"/>
      <c r="W116" s="16"/>
    </row>
    <row r="117" spans="1:23" s="17" customFormat="1" ht="38.25" customHeight="1">
      <c r="A117" s="18"/>
      <c r="B117" s="234"/>
      <c r="C117" s="218"/>
      <c r="D117" s="218"/>
      <c r="E117" s="20"/>
      <c r="F117" s="76"/>
      <c r="G117" s="81" t="s">
        <v>289</v>
      </c>
      <c r="H117" s="78" t="s">
        <v>290</v>
      </c>
      <c r="I117" s="24" t="s">
        <v>82</v>
      </c>
      <c r="J117" s="24">
        <v>58</v>
      </c>
      <c r="K117" s="31">
        <v>853656000</v>
      </c>
      <c r="L117" s="24" t="s">
        <v>85</v>
      </c>
      <c r="M117" s="24"/>
      <c r="N117" s="24" t="s">
        <v>84</v>
      </c>
      <c r="O117" s="31">
        <f>K117*15%+K117</f>
        <v>981704400</v>
      </c>
      <c r="P117" s="24"/>
      <c r="Q117" s="26"/>
      <c r="R117" s="16"/>
      <c r="S117" s="16"/>
      <c r="T117" s="16"/>
      <c r="U117" s="16"/>
      <c r="V117" s="16"/>
      <c r="W117" s="16"/>
    </row>
    <row r="118" spans="1:23" s="90" customFormat="1" ht="36" customHeight="1">
      <c r="A118" s="82"/>
      <c r="B118" s="234"/>
      <c r="C118" s="218"/>
      <c r="D118" s="218"/>
      <c r="E118" s="83" t="s">
        <v>30</v>
      </c>
      <c r="F118" s="29" t="s">
        <v>31</v>
      </c>
      <c r="G118" s="84"/>
      <c r="H118" s="85"/>
      <c r="I118" s="86"/>
      <c r="J118" s="86"/>
      <c r="K118" s="42">
        <v>300000000</v>
      </c>
      <c r="L118" s="87"/>
      <c r="M118" s="87"/>
      <c r="N118" s="87"/>
      <c r="O118" s="42">
        <f>K118*15%+K118</f>
        <v>345000000</v>
      </c>
      <c r="P118" s="24"/>
      <c r="Q118" s="88"/>
      <c r="R118" s="89"/>
      <c r="S118" s="89"/>
      <c r="T118" s="89"/>
      <c r="U118" s="89"/>
      <c r="V118" s="89"/>
      <c r="W118" s="89"/>
    </row>
    <row r="119" spans="1:23" s="90" customFormat="1" ht="84" customHeight="1">
      <c r="A119" s="82"/>
      <c r="B119" s="234"/>
      <c r="C119" s="218"/>
      <c r="D119" s="218"/>
      <c r="E119" s="83"/>
      <c r="F119" s="91"/>
      <c r="G119" s="30" t="s">
        <v>291</v>
      </c>
      <c r="H119" s="85" t="s">
        <v>88</v>
      </c>
      <c r="I119" s="88" t="s">
        <v>89</v>
      </c>
      <c r="J119" s="86">
        <v>58</v>
      </c>
      <c r="K119" s="92"/>
      <c r="L119" s="86" t="s">
        <v>85</v>
      </c>
      <c r="M119" s="86"/>
      <c r="N119" s="86" t="s">
        <v>306</v>
      </c>
      <c r="O119" s="92"/>
      <c r="P119" s="24"/>
      <c r="Q119" s="88"/>
      <c r="R119" s="89"/>
      <c r="S119" s="89"/>
      <c r="T119" s="89"/>
      <c r="U119" s="89"/>
      <c r="V119" s="89"/>
      <c r="W119" s="89"/>
    </row>
    <row r="120" spans="1:23" s="90" customFormat="1" ht="54.6" customHeight="1">
      <c r="A120" s="82"/>
      <c r="B120" s="234"/>
      <c r="C120" s="218"/>
      <c r="D120" s="218"/>
      <c r="E120" s="83"/>
      <c r="F120" s="91"/>
      <c r="G120" s="93" t="s">
        <v>292</v>
      </c>
      <c r="H120" s="85" t="s">
        <v>88</v>
      </c>
      <c r="I120" s="88" t="s">
        <v>89</v>
      </c>
      <c r="J120" s="86">
        <v>1</v>
      </c>
      <c r="K120" s="92"/>
      <c r="L120" s="86" t="s">
        <v>85</v>
      </c>
      <c r="M120" s="86"/>
      <c r="N120" s="86" t="s">
        <v>305</v>
      </c>
      <c r="O120" s="92"/>
      <c r="P120" s="24"/>
      <c r="Q120" s="88"/>
      <c r="R120" s="89"/>
      <c r="S120" s="89"/>
      <c r="T120" s="89"/>
      <c r="U120" s="89"/>
      <c r="V120" s="89"/>
      <c r="W120" s="89"/>
    </row>
    <row r="121" spans="1:23" s="90" customFormat="1" ht="42.95" customHeight="1">
      <c r="A121" s="82"/>
      <c r="B121" s="234"/>
      <c r="C121" s="218"/>
      <c r="D121" s="218"/>
      <c r="E121" s="83"/>
      <c r="F121" s="91"/>
      <c r="G121" s="93" t="s">
        <v>293</v>
      </c>
      <c r="H121" s="85" t="s">
        <v>90</v>
      </c>
      <c r="I121" s="88" t="s">
        <v>199</v>
      </c>
      <c r="J121" s="86">
        <v>1</v>
      </c>
      <c r="K121" s="92"/>
      <c r="L121" s="86" t="s">
        <v>85</v>
      </c>
      <c r="M121" s="86"/>
      <c r="N121" s="86" t="s">
        <v>305</v>
      </c>
      <c r="O121" s="92"/>
      <c r="P121" s="24"/>
      <c r="Q121" s="88"/>
      <c r="R121" s="89"/>
      <c r="S121" s="89"/>
      <c r="T121" s="89"/>
      <c r="U121" s="89"/>
      <c r="V121" s="89"/>
      <c r="W121" s="89"/>
    </row>
    <row r="122" spans="1:23" s="90" customFormat="1" ht="45.75" customHeight="1">
      <c r="A122" s="82"/>
      <c r="B122" s="234"/>
      <c r="C122" s="218"/>
      <c r="D122" s="218"/>
      <c r="E122" s="83"/>
      <c r="F122" s="91"/>
      <c r="G122" s="93" t="s">
        <v>294</v>
      </c>
      <c r="H122" s="85" t="s">
        <v>122</v>
      </c>
      <c r="I122" s="88" t="s">
        <v>199</v>
      </c>
      <c r="J122" s="86">
        <v>12</v>
      </c>
      <c r="K122" s="92"/>
      <c r="L122" s="86" t="s">
        <v>85</v>
      </c>
      <c r="M122" s="86"/>
      <c r="N122" s="86" t="s">
        <v>304</v>
      </c>
      <c r="O122" s="92"/>
      <c r="P122" s="24"/>
      <c r="Q122" s="88"/>
      <c r="R122" s="89"/>
      <c r="S122" s="89"/>
      <c r="T122" s="89"/>
      <c r="U122" s="89"/>
      <c r="V122" s="89"/>
      <c r="W122" s="89"/>
    </row>
    <row r="123" spans="1:23" s="90" customFormat="1" ht="78" customHeight="1">
      <c r="A123" s="82"/>
      <c r="B123" s="234"/>
      <c r="C123" s="218"/>
      <c r="D123" s="218"/>
      <c r="E123" s="94" t="s">
        <v>32</v>
      </c>
      <c r="F123" s="122" t="s">
        <v>168</v>
      </c>
      <c r="G123" s="30"/>
      <c r="H123" s="78"/>
      <c r="I123" s="24"/>
      <c r="J123" s="24"/>
      <c r="K123" s="42">
        <f>K125</f>
        <v>150000000</v>
      </c>
      <c r="L123" s="42"/>
      <c r="M123" s="42"/>
      <c r="N123" s="42"/>
      <c r="O123" s="42">
        <f t="shared" ref="O123" si="6">O125</f>
        <v>172500000</v>
      </c>
      <c r="P123" s="24"/>
      <c r="Q123" s="88"/>
      <c r="R123" s="89"/>
      <c r="S123" s="89"/>
      <c r="T123" s="89"/>
      <c r="U123" s="89"/>
      <c r="V123" s="89"/>
      <c r="W123" s="89"/>
    </row>
    <row r="124" spans="1:23" s="90" customFormat="1" ht="78" customHeight="1">
      <c r="A124" s="82"/>
      <c r="B124" s="234"/>
      <c r="C124" s="218"/>
      <c r="D124" s="218"/>
      <c r="E124" s="94"/>
      <c r="F124" s="123"/>
      <c r="G124" s="93" t="s">
        <v>292</v>
      </c>
      <c r="H124" s="78" t="s">
        <v>90</v>
      </c>
      <c r="I124" s="24" t="s">
        <v>296</v>
      </c>
      <c r="J124" s="24">
        <v>1</v>
      </c>
      <c r="K124" s="42"/>
      <c r="L124" s="42"/>
      <c r="M124" s="42"/>
      <c r="N124" s="42"/>
      <c r="O124" s="42"/>
      <c r="P124" s="24"/>
      <c r="Q124" s="88"/>
      <c r="R124" s="89"/>
      <c r="S124" s="89"/>
      <c r="T124" s="89"/>
      <c r="U124" s="89"/>
      <c r="V124" s="89"/>
      <c r="W124" s="89"/>
    </row>
    <row r="125" spans="1:23" s="90" customFormat="1" ht="70.5" customHeight="1">
      <c r="A125" s="82"/>
      <c r="B125" s="234"/>
      <c r="C125" s="218"/>
      <c r="D125" s="218"/>
      <c r="E125" s="83"/>
      <c r="F125" s="91"/>
      <c r="G125" s="93" t="s">
        <v>295</v>
      </c>
      <c r="H125" s="85" t="s">
        <v>90</v>
      </c>
      <c r="I125" s="86" t="s">
        <v>91</v>
      </c>
      <c r="J125" s="86">
        <v>1</v>
      </c>
      <c r="K125" s="92">
        <v>150000000</v>
      </c>
      <c r="L125" s="86" t="s">
        <v>85</v>
      </c>
      <c r="M125" s="86"/>
      <c r="N125" s="86" t="s">
        <v>90</v>
      </c>
      <c r="O125" s="92">
        <f>K125*15%+K125</f>
        <v>172500000</v>
      </c>
      <c r="P125" s="24"/>
      <c r="Q125" s="88"/>
      <c r="R125" s="89"/>
      <c r="S125" s="89"/>
      <c r="T125" s="89"/>
      <c r="U125" s="89"/>
      <c r="V125" s="89"/>
      <c r="W125" s="89"/>
    </row>
    <row r="126" spans="1:23" s="90" customFormat="1" ht="70.5" customHeight="1">
      <c r="A126" s="82"/>
      <c r="B126" s="234"/>
      <c r="C126" s="218"/>
      <c r="D126" s="218"/>
      <c r="E126" s="83" t="s">
        <v>53</v>
      </c>
      <c r="F126" s="124" t="s">
        <v>203</v>
      </c>
      <c r="G126" s="30"/>
      <c r="H126" s="78"/>
      <c r="I126" s="24"/>
      <c r="J126" s="24"/>
      <c r="K126" s="42">
        <f>K127</f>
        <v>75000000</v>
      </c>
      <c r="L126" s="24"/>
      <c r="M126" s="24"/>
      <c r="N126" s="24"/>
      <c r="O126" s="42">
        <f>O127</f>
        <v>0</v>
      </c>
      <c r="P126" s="24"/>
      <c r="Q126" s="88"/>
      <c r="R126" s="89"/>
      <c r="S126" s="89"/>
      <c r="T126" s="89"/>
      <c r="U126" s="89"/>
      <c r="V126" s="89"/>
      <c r="W126" s="89"/>
    </row>
    <row r="127" spans="1:23" s="90" customFormat="1" ht="38.450000000000003" customHeight="1">
      <c r="A127" s="82"/>
      <c r="B127" s="234"/>
      <c r="C127" s="218"/>
      <c r="D127" s="218"/>
      <c r="E127" s="83"/>
      <c r="F127" s="91" t="s">
        <v>203</v>
      </c>
      <c r="G127" s="93" t="s">
        <v>200</v>
      </c>
      <c r="H127" s="85" t="s">
        <v>93</v>
      </c>
      <c r="I127" s="88" t="s">
        <v>91</v>
      </c>
      <c r="J127" s="86">
        <v>2</v>
      </c>
      <c r="K127" s="92">
        <v>75000000</v>
      </c>
      <c r="L127" s="86" t="s">
        <v>85</v>
      </c>
      <c r="M127" s="86"/>
      <c r="N127" s="86" t="s">
        <v>264</v>
      </c>
      <c r="O127" s="92"/>
      <c r="P127" s="24"/>
      <c r="Q127" s="88"/>
      <c r="R127" s="89"/>
      <c r="S127" s="89"/>
      <c r="T127" s="89"/>
      <c r="U127" s="89"/>
      <c r="V127" s="89"/>
      <c r="W127" s="89"/>
    </row>
    <row r="128" spans="1:23" s="90" customFormat="1" ht="38.450000000000003" customHeight="1">
      <c r="A128" s="82"/>
      <c r="B128" s="234"/>
      <c r="C128" s="218"/>
      <c r="D128" s="218"/>
      <c r="E128" s="83" t="s">
        <v>54</v>
      </c>
      <c r="F128" s="124" t="s">
        <v>202</v>
      </c>
      <c r="G128" s="30"/>
      <c r="H128" s="78"/>
      <c r="I128" s="26"/>
      <c r="J128" s="24"/>
      <c r="K128" s="42">
        <f>K129</f>
        <v>150000000</v>
      </c>
      <c r="L128" s="24"/>
      <c r="M128" s="24"/>
      <c r="N128" s="24"/>
      <c r="O128" s="42"/>
      <c r="P128" s="24"/>
      <c r="Q128" s="88"/>
      <c r="R128" s="89"/>
      <c r="S128" s="89"/>
      <c r="T128" s="89"/>
      <c r="U128" s="89"/>
      <c r="V128" s="89"/>
      <c r="W128" s="89"/>
    </row>
    <row r="129" spans="1:23" s="90" customFormat="1" ht="38.450000000000003" customHeight="1">
      <c r="A129" s="82"/>
      <c r="B129" s="234"/>
      <c r="C129" s="218"/>
      <c r="D129" s="218"/>
      <c r="E129" s="83"/>
      <c r="F129" s="91" t="s">
        <v>202</v>
      </c>
      <c r="G129" s="93" t="s">
        <v>201</v>
      </c>
      <c r="H129" s="85" t="s">
        <v>93</v>
      </c>
      <c r="I129" s="88" t="s">
        <v>91</v>
      </c>
      <c r="J129" s="86">
        <v>2</v>
      </c>
      <c r="K129" s="92">
        <v>150000000</v>
      </c>
      <c r="L129" s="86" t="s">
        <v>85</v>
      </c>
      <c r="M129" s="86"/>
      <c r="N129" s="86"/>
      <c r="O129" s="92"/>
      <c r="P129" s="24"/>
      <c r="Q129" s="88"/>
      <c r="R129" s="89"/>
      <c r="S129" s="89"/>
      <c r="T129" s="89"/>
      <c r="U129" s="89"/>
      <c r="V129" s="89"/>
      <c r="W129" s="89"/>
    </row>
    <row r="130" spans="1:23" s="90" customFormat="1" ht="38.450000000000003" customHeight="1">
      <c r="A130" s="82"/>
      <c r="B130" s="234"/>
      <c r="C130" s="218"/>
      <c r="D130" s="218"/>
      <c r="E130" s="83" t="s">
        <v>36</v>
      </c>
      <c r="F130" s="124" t="s">
        <v>204</v>
      </c>
      <c r="G130" s="30"/>
      <c r="H130" s="78"/>
      <c r="I130" s="26"/>
      <c r="J130" s="24"/>
      <c r="K130" s="42">
        <f>K131</f>
        <v>1000000000</v>
      </c>
      <c r="L130" s="24"/>
      <c r="M130" s="24"/>
      <c r="N130" s="24"/>
      <c r="O130" s="42">
        <f>O131</f>
        <v>0</v>
      </c>
      <c r="P130" s="24"/>
      <c r="Q130" s="88"/>
      <c r="R130" s="89"/>
      <c r="S130" s="89"/>
      <c r="T130" s="89"/>
      <c r="U130" s="89"/>
      <c r="V130" s="89"/>
      <c r="W130" s="89"/>
    </row>
    <row r="131" spans="1:23" s="90" customFormat="1" ht="38.450000000000003" customHeight="1">
      <c r="A131" s="82"/>
      <c r="B131" s="234"/>
      <c r="C131" s="218"/>
      <c r="D131" s="218"/>
      <c r="E131" s="83"/>
      <c r="F131" s="91" t="s">
        <v>204</v>
      </c>
      <c r="G131" s="93" t="s">
        <v>145</v>
      </c>
      <c r="H131" s="85" t="s">
        <v>163</v>
      </c>
      <c r="I131" s="88" t="s">
        <v>164</v>
      </c>
      <c r="J131" s="86" t="s">
        <v>165</v>
      </c>
      <c r="K131" s="92">
        <v>1000000000</v>
      </c>
      <c r="L131" s="86" t="s">
        <v>85</v>
      </c>
      <c r="M131" s="86"/>
      <c r="N131" s="86"/>
      <c r="O131" s="92"/>
      <c r="P131" s="24"/>
      <c r="Q131" s="88"/>
      <c r="R131" s="89"/>
      <c r="S131" s="89"/>
      <c r="T131" s="89"/>
      <c r="U131" s="89"/>
      <c r="V131" s="89"/>
      <c r="W131" s="89"/>
    </row>
    <row r="132" spans="1:23" s="90" customFormat="1" ht="38.450000000000003" customHeight="1">
      <c r="A132" s="82"/>
      <c r="B132" s="234"/>
      <c r="C132" s="218"/>
      <c r="D132" s="218"/>
      <c r="E132" s="83" t="s">
        <v>33</v>
      </c>
      <c r="F132" s="124" t="s">
        <v>205</v>
      </c>
      <c r="G132" s="30"/>
      <c r="H132" s="78"/>
      <c r="I132" s="26"/>
      <c r="J132" s="24"/>
      <c r="K132" s="42">
        <f>K133</f>
        <v>150000000</v>
      </c>
      <c r="L132" s="24"/>
      <c r="M132" s="24"/>
      <c r="N132" s="24"/>
      <c r="O132" s="42">
        <v>172500000</v>
      </c>
      <c r="P132" s="24"/>
      <c r="Q132" s="88"/>
      <c r="R132" s="89"/>
      <c r="S132" s="89"/>
      <c r="T132" s="89"/>
      <c r="U132" s="89"/>
      <c r="V132" s="89"/>
      <c r="W132" s="89"/>
    </row>
    <row r="133" spans="1:23" s="90" customFormat="1" ht="38.450000000000003" customHeight="1">
      <c r="A133" s="82"/>
      <c r="B133" s="234"/>
      <c r="C133" s="218"/>
      <c r="D133" s="218"/>
      <c r="E133" s="95"/>
      <c r="F133" s="91" t="s">
        <v>205</v>
      </c>
      <c r="G133" s="93" t="s">
        <v>146</v>
      </c>
      <c r="H133" s="85" t="s">
        <v>93</v>
      </c>
      <c r="I133" s="88" t="s">
        <v>91</v>
      </c>
      <c r="J133" s="86">
        <v>2</v>
      </c>
      <c r="K133" s="92">
        <v>150000000</v>
      </c>
      <c r="L133" s="86" t="s">
        <v>85</v>
      </c>
      <c r="M133" s="86"/>
      <c r="N133" s="86"/>
      <c r="O133" s="136"/>
      <c r="P133" s="24"/>
      <c r="Q133" s="88"/>
      <c r="R133" s="89"/>
      <c r="S133" s="89"/>
      <c r="T133" s="89"/>
      <c r="U133" s="89"/>
      <c r="V133" s="89"/>
      <c r="W133" s="89"/>
    </row>
    <row r="134" spans="1:23" s="90" customFormat="1" ht="38.450000000000003" customHeight="1">
      <c r="A134" s="82"/>
      <c r="B134" s="234"/>
      <c r="C134" s="218"/>
      <c r="D134" s="218"/>
      <c r="E134" s="37" t="s">
        <v>197</v>
      </c>
      <c r="F134" s="41" t="s">
        <v>206</v>
      </c>
      <c r="G134" s="30"/>
      <c r="H134" s="78"/>
      <c r="I134" s="26"/>
      <c r="J134" s="24"/>
      <c r="K134" s="42">
        <f>SUM(K135:K137)</f>
        <v>185000000</v>
      </c>
      <c r="L134" s="24"/>
      <c r="M134" s="24"/>
      <c r="N134" s="24"/>
      <c r="O134" s="42">
        <v>212750000</v>
      </c>
      <c r="P134" s="24"/>
      <c r="Q134" s="88"/>
      <c r="R134" s="89"/>
      <c r="S134" s="89"/>
      <c r="T134" s="89"/>
      <c r="U134" s="89"/>
      <c r="V134" s="89"/>
      <c r="W134" s="89"/>
    </row>
    <row r="135" spans="1:23" s="17" customFormat="1" ht="57.95" customHeight="1">
      <c r="A135" s="27"/>
      <c r="B135" s="234"/>
      <c r="C135" s="218"/>
      <c r="D135" s="218"/>
      <c r="E135" s="33"/>
      <c r="F135" s="96" t="s">
        <v>206</v>
      </c>
      <c r="G135" s="20" t="s">
        <v>207</v>
      </c>
      <c r="H135" s="26" t="s">
        <v>209</v>
      </c>
      <c r="I135" s="86" t="s">
        <v>91</v>
      </c>
      <c r="J135" s="24">
        <v>3</v>
      </c>
      <c r="K135" s="31"/>
      <c r="L135" s="86" t="s">
        <v>85</v>
      </c>
      <c r="M135" s="24"/>
      <c r="N135" s="24" t="s">
        <v>147</v>
      </c>
      <c r="O135" s="40"/>
      <c r="P135" s="24"/>
      <c r="Q135" s="26"/>
      <c r="R135" s="16"/>
      <c r="S135" s="16"/>
      <c r="T135" s="16"/>
      <c r="U135" s="16"/>
      <c r="V135" s="16"/>
      <c r="W135" s="16"/>
    </row>
    <row r="136" spans="1:23" s="17" customFormat="1" ht="57.95" customHeight="1">
      <c r="A136" s="18"/>
      <c r="B136" s="234"/>
      <c r="C136" s="218"/>
      <c r="D136" s="218"/>
      <c r="E136" s="33"/>
      <c r="F136" s="96"/>
      <c r="G136" s="20" t="s">
        <v>154</v>
      </c>
      <c r="H136" s="78" t="s">
        <v>129</v>
      </c>
      <c r="I136" s="86" t="s">
        <v>91</v>
      </c>
      <c r="J136" s="24">
        <v>1</v>
      </c>
      <c r="K136" s="31">
        <v>185000000</v>
      </c>
      <c r="L136" s="86" t="s">
        <v>85</v>
      </c>
      <c r="M136" s="24"/>
      <c r="N136" s="24" t="s">
        <v>127</v>
      </c>
      <c r="O136" s="40">
        <f>K136*15%+K136</f>
        <v>212750000</v>
      </c>
      <c r="P136" s="24"/>
      <c r="Q136" s="26"/>
      <c r="R136" s="16"/>
      <c r="S136" s="16"/>
      <c r="T136" s="16"/>
      <c r="U136" s="16"/>
      <c r="V136" s="16"/>
      <c r="W136" s="16"/>
    </row>
    <row r="137" spans="1:23" s="17" customFormat="1" ht="57.95" customHeight="1">
      <c r="A137" s="18"/>
      <c r="B137" s="234"/>
      <c r="C137" s="218"/>
      <c r="D137" s="218"/>
      <c r="E137" s="33"/>
      <c r="F137" s="96"/>
      <c r="G137" s="20" t="s">
        <v>246</v>
      </c>
      <c r="H137" s="78" t="s">
        <v>129</v>
      </c>
      <c r="I137" s="86" t="s">
        <v>91</v>
      </c>
      <c r="J137" s="24">
        <v>2</v>
      </c>
      <c r="K137" s="31"/>
      <c r="L137" s="86" t="s">
        <v>85</v>
      </c>
      <c r="M137" s="24"/>
      <c r="N137" s="24" t="s">
        <v>149</v>
      </c>
      <c r="O137" s="40"/>
      <c r="P137" s="24"/>
      <c r="Q137" s="26"/>
      <c r="R137" s="16"/>
      <c r="S137" s="16"/>
      <c r="T137" s="16"/>
      <c r="U137" s="16"/>
      <c r="V137" s="16"/>
      <c r="W137" s="16"/>
    </row>
    <row r="138" spans="1:23" s="90" customFormat="1" ht="76.5" customHeight="1">
      <c r="A138" s="82"/>
      <c r="B138" s="234"/>
      <c r="C138" s="218"/>
      <c r="D138" s="218"/>
      <c r="E138" s="94" t="s">
        <v>167</v>
      </c>
      <c r="F138" s="122" t="s">
        <v>208</v>
      </c>
      <c r="G138" s="30"/>
      <c r="H138" s="23"/>
      <c r="I138" s="24"/>
      <c r="J138" s="24"/>
      <c r="K138" s="42">
        <f>K139</f>
        <v>50000000</v>
      </c>
      <c r="L138" s="42"/>
      <c r="M138" s="42"/>
      <c r="N138" s="42"/>
      <c r="O138" s="42">
        <f t="shared" ref="O138" si="7">O139</f>
        <v>0</v>
      </c>
      <c r="P138" s="24"/>
      <c r="Q138" s="88"/>
      <c r="R138" s="89"/>
      <c r="S138" s="89"/>
      <c r="T138" s="89"/>
      <c r="U138" s="89"/>
      <c r="V138" s="89"/>
      <c r="W138" s="89"/>
    </row>
    <row r="139" spans="1:23" s="90" customFormat="1" ht="60.75" customHeight="1">
      <c r="A139" s="82"/>
      <c r="B139" s="234"/>
      <c r="C139" s="218"/>
      <c r="D139" s="218"/>
      <c r="E139" s="94"/>
      <c r="F139" s="97"/>
      <c r="G139" s="93" t="s">
        <v>297</v>
      </c>
      <c r="H139" s="85" t="s">
        <v>129</v>
      </c>
      <c r="I139" s="86" t="s">
        <v>91</v>
      </c>
      <c r="J139" s="86">
        <v>1</v>
      </c>
      <c r="K139" s="92">
        <v>50000000</v>
      </c>
      <c r="L139" s="86" t="s">
        <v>85</v>
      </c>
      <c r="M139" s="86"/>
      <c r="N139" s="86" t="s">
        <v>92</v>
      </c>
      <c r="O139" s="92"/>
      <c r="P139" s="24"/>
      <c r="Q139" s="88"/>
      <c r="R139" s="89"/>
      <c r="S139" s="89"/>
      <c r="T139" s="89"/>
      <c r="U139" s="89"/>
      <c r="V139" s="89"/>
      <c r="W139" s="89"/>
    </row>
    <row r="140" spans="1:23" s="90" customFormat="1" ht="38.450000000000003" customHeight="1">
      <c r="A140" s="82"/>
      <c r="B140" s="234"/>
      <c r="C140" s="218"/>
      <c r="D140" s="218"/>
      <c r="E140" s="94" t="s">
        <v>170</v>
      </c>
      <c r="F140" s="123" t="s">
        <v>34</v>
      </c>
      <c r="G140" s="30"/>
      <c r="H140" s="78"/>
      <c r="I140" s="24"/>
      <c r="J140" s="24"/>
      <c r="K140" s="125">
        <f>K141</f>
        <v>57927110</v>
      </c>
      <c r="L140" s="126"/>
      <c r="M140" s="126"/>
      <c r="N140" s="126"/>
      <c r="O140" s="127">
        <f t="shared" ref="O140" si="8">O141</f>
        <v>66616176.5</v>
      </c>
      <c r="P140" s="24"/>
      <c r="Q140" s="88"/>
      <c r="R140" s="89"/>
      <c r="S140" s="89"/>
      <c r="T140" s="89"/>
      <c r="U140" s="89"/>
      <c r="V140" s="89"/>
      <c r="W140" s="89"/>
    </row>
    <row r="141" spans="1:23" s="90" customFormat="1" ht="38.450000000000003" customHeight="1">
      <c r="A141" s="82"/>
      <c r="B141" s="234"/>
      <c r="C141" s="218"/>
      <c r="D141" s="218"/>
      <c r="E141" s="98"/>
      <c r="F141" s="97"/>
      <c r="G141" s="99" t="s">
        <v>34</v>
      </c>
      <c r="H141" s="85" t="s">
        <v>93</v>
      </c>
      <c r="I141" s="86" t="s">
        <v>91</v>
      </c>
      <c r="J141" s="86">
        <v>1</v>
      </c>
      <c r="K141" s="92">
        <v>57927110</v>
      </c>
      <c r="L141" s="86" t="s">
        <v>85</v>
      </c>
      <c r="M141" s="86"/>
      <c r="N141" s="86" t="s">
        <v>95</v>
      </c>
      <c r="O141" s="92">
        <f>K141*15%+K141</f>
        <v>66616176.5</v>
      </c>
      <c r="P141" s="24"/>
      <c r="Q141" s="88"/>
      <c r="R141" s="89"/>
      <c r="S141" s="89"/>
      <c r="T141" s="89"/>
      <c r="U141" s="89"/>
      <c r="V141" s="89"/>
      <c r="W141" s="89"/>
    </row>
    <row r="142" spans="1:23" s="90" customFormat="1" ht="25.5">
      <c r="A142" s="82"/>
      <c r="B142" s="234"/>
      <c r="C142" s="218"/>
      <c r="D142" s="218"/>
      <c r="E142" s="94" t="s">
        <v>171</v>
      </c>
      <c r="F142" s="123" t="s">
        <v>35</v>
      </c>
      <c r="G142" s="30"/>
      <c r="H142" s="78"/>
      <c r="I142" s="24"/>
      <c r="J142" s="24"/>
      <c r="K142" s="128">
        <f>K143</f>
        <v>60000000</v>
      </c>
      <c r="L142" s="125"/>
      <c r="M142" s="125"/>
      <c r="N142" s="125"/>
      <c r="O142" s="127">
        <f t="shared" ref="O142" si="9">O143</f>
        <v>69000000</v>
      </c>
      <c r="P142" s="24"/>
      <c r="Q142" s="88"/>
      <c r="R142" s="89"/>
      <c r="S142" s="89"/>
      <c r="T142" s="89"/>
      <c r="U142" s="89"/>
      <c r="V142" s="89"/>
      <c r="W142" s="89"/>
    </row>
    <row r="143" spans="1:23" s="90" customFormat="1" ht="37.5" customHeight="1">
      <c r="A143" s="82"/>
      <c r="B143" s="234"/>
      <c r="C143" s="218"/>
      <c r="D143" s="218"/>
      <c r="E143" s="94"/>
      <c r="F143" s="97"/>
      <c r="G143" s="93" t="s">
        <v>210</v>
      </c>
      <c r="H143" s="85" t="s">
        <v>86</v>
      </c>
      <c r="I143" s="86" t="s">
        <v>91</v>
      </c>
      <c r="J143" s="86">
        <v>11</v>
      </c>
      <c r="K143" s="31">
        <v>60000000</v>
      </c>
      <c r="L143" s="86" t="s">
        <v>85</v>
      </c>
      <c r="M143" s="86"/>
      <c r="N143" s="86" t="s">
        <v>96</v>
      </c>
      <c r="O143" s="92">
        <f>K143*15%+K143</f>
        <v>69000000</v>
      </c>
      <c r="P143" s="24"/>
      <c r="Q143" s="88"/>
      <c r="R143" s="89"/>
      <c r="S143" s="89"/>
      <c r="T143" s="89"/>
      <c r="U143" s="89"/>
      <c r="V143" s="89"/>
      <c r="W143" s="89"/>
    </row>
    <row r="144" spans="1:23" s="90" customFormat="1" ht="62.25" customHeight="1">
      <c r="A144" s="82"/>
      <c r="B144" s="234"/>
      <c r="C144" s="218"/>
      <c r="D144" s="218"/>
      <c r="E144" s="94" t="s">
        <v>172</v>
      </c>
      <c r="F144" s="123" t="s">
        <v>48</v>
      </c>
      <c r="G144" s="30"/>
      <c r="H144" s="26"/>
      <c r="I144" s="24"/>
      <c r="J144" s="24"/>
      <c r="K144" s="42">
        <f>K145</f>
        <v>350000000</v>
      </c>
      <c r="L144" s="42"/>
      <c r="M144" s="42"/>
      <c r="N144" s="42"/>
      <c r="O144" s="42">
        <f t="shared" ref="O144" si="10">O145</f>
        <v>287500000</v>
      </c>
      <c r="P144" s="24"/>
      <c r="Q144" s="88"/>
      <c r="R144" s="89"/>
      <c r="S144" s="89"/>
      <c r="T144" s="89"/>
      <c r="U144" s="89"/>
      <c r="V144" s="89"/>
      <c r="W144" s="89"/>
    </row>
    <row r="145" spans="1:23" s="90" customFormat="1" ht="60" customHeight="1">
      <c r="A145" s="82"/>
      <c r="B145" s="234"/>
      <c r="C145" s="218"/>
      <c r="D145" s="218"/>
      <c r="E145" s="94"/>
      <c r="F145" s="97"/>
      <c r="G145" s="93" t="s">
        <v>37</v>
      </c>
      <c r="H145" s="85" t="s">
        <v>83</v>
      </c>
      <c r="I145" s="86" t="s">
        <v>91</v>
      </c>
      <c r="J145" s="86">
        <v>12</v>
      </c>
      <c r="K145" s="31">
        <v>350000000</v>
      </c>
      <c r="L145" s="86" t="s">
        <v>85</v>
      </c>
      <c r="M145" s="86"/>
      <c r="N145" s="86" t="s">
        <v>84</v>
      </c>
      <c r="O145" s="92">
        <v>287500000</v>
      </c>
      <c r="P145" s="24"/>
      <c r="Q145" s="88"/>
      <c r="R145" s="89"/>
      <c r="S145" s="89"/>
      <c r="T145" s="89"/>
      <c r="U145" s="89"/>
      <c r="V145" s="89"/>
      <c r="W145" s="89"/>
    </row>
    <row r="146" spans="1:23" s="90" customFormat="1" ht="67.5" customHeight="1">
      <c r="A146" s="82"/>
      <c r="B146" s="234"/>
      <c r="C146" s="218"/>
      <c r="D146" s="218"/>
      <c r="E146" s="221" t="s">
        <v>38</v>
      </c>
      <c r="F146" s="188" t="s">
        <v>66</v>
      </c>
      <c r="G146" s="100" t="s">
        <v>67</v>
      </c>
      <c r="H146" s="101" t="s">
        <v>258</v>
      </c>
      <c r="I146" s="102"/>
      <c r="J146" s="102">
        <v>100</v>
      </c>
      <c r="K146" s="193">
        <f>K148+K150</f>
        <v>57393069</v>
      </c>
      <c r="L146" s="103"/>
      <c r="M146" s="103"/>
      <c r="N146" s="103"/>
      <c r="O146" s="193">
        <f>O148+O150</f>
        <v>66002029.350000001</v>
      </c>
      <c r="P146" s="24"/>
      <c r="Q146" s="88"/>
      <c r="R146" s="89"/>
      <c r="S146" s="89"/>
      <c r="T146" s="89"/>
      <c r="U146" s="89"/>
      <c r="V146" s="89"/>
      <c r="W146" s="89"/>
    </row>
    <row r="147" spans="1:23" s="90" customFormat="1" ht="82.5" customHeight="1">
      <c r="A147" s="82"/>
      <c r="B147" s="234"/>
      <c r="C147" s="218"/>
      <c r="D147" s="218"/>
      <c r="E147" s="222"/>
      <c r="F147" s="189"/>
      <c r="G147" s="100" t="s">
        <v>71</v>
      </c>
      <c r="H147" s="101" t="s">
        <v>258</v>
      </c>
      <c r="I147" s="102"/>
      <c r="J147" s="102">
        <v>100</v>
      </c>
      <c r="K147" s="194"/>
      <c r="L147" s="103"/>
      <c r="M147" s="103"/>
      <c r="N147" s="103"/>
      <c r="O147" s="194"/>
      <c r="P147" s="24"/>
      <c r="Q147" s="88"/>
      <c r="R147" s="89"/>
      <c r="S147" s="89"/>
      <c r="T147" s="89"/>
      <c r="U147" s="89"/>
      <c r="V147" s="89"/>
      <c r="W147" s="89"/>
    </row>
    <row r="148" spans="1:23" s="90" customFormat="1" ht="48.75" customHeight="1">
      <c r="A148" s="82"/>
      <c r="B148" s="234"/>
      <c r="C148" s="218"/>
      <c r="D148" s="218"/>
      <c r="E148" s="94" t="s">
        <v>39</v>
      </c>
      <c r="F148" s="122" t="s">
        <v>248</v>
      </c>
      <c r="G148" s="30"/>
      <c r="H148" s="26"/>
      <c r="I148" s="24"/>
      <c r="J148" s="24"/>
      <c r="K148" s="42">
        <f>K149</f>
        <v>30000000</v>
      </c>
      <c r="L148" s="42"/>
      <c r="M148" s="42"/>
      <c r="N148" s="42"/>
      <c r="O148" s="42">
        <f>O149</f>
        <v>34500000</v>
      </c>
      <c r="P148" s="24"/>
      <c r="Q148" s="88"/>
      <c r="R148" s="89"/>
      <c r="S148" s="89"/>
      <c r="T148" s="89"/>
      <c r="U148" s="89"/>
      <c r="V148" s="89"/>
      <c r="W148" s="89"/>
    </row>
    <row r="149" spans="1:23" s="90" customFormat="1" ht="38.450000000000003" customHeight="1">
      <c r="A149" s="82"/>
      <c r="B149" s="234"/>
      <c r="C149" s="218"/>
      <c r="D149" s="218"/>
      <c r="E149" s="104"/>
      <c r="F149" s="105"/>
      <c r="G149" s="93" t="s">
        <v>211</v>
      </c>
      <c r="H149" s="85" t="s">
        <v>93</v>
      </c>
      <c r="I149" s="86" t="s">
        <v>91</v>
      </c>
      <c r="J149" s="86">
        <v>4</v>
      </c>
      <c r="K149" s="92">
        <v>30000000</v>
      </c>
      <c r="L149" s="86" t="s">
        <v>85</v>
      </c>
      <c r="M149" s="86"/>
      <c r="N149" s="86" t="s">
        <v>97</v>
      </c>
      <c r="O149" s="92">
        <v>34500000</v>
      </c>
      <c r="P149" s="24"/>
      <c r="Q149" s="88"/>
      <c r="R149" s="89"/>
      <c r="S149" s="89"/>
      <c r="T149" s="89"/>
      <c r="U149" s="89"/>
      <c r="V149" s="89"/>
      <c r="W149" s="89"/>
    </row>
    <row r="150" spans="1:23" s="90" customFormat="1" ht="51" customHeight="1">
      <c r="A150" s="82"/>
      <c r="B150" s="234"/>
      <c r="C150" s="218"/>
      <c r="D150" s="218"/>
      <c r="E150" s="94" t="s">
        <v>41</v>
      </c>
      <c r="F150" s="122" t="s">
        <v>98</v>
      </c>
      <c r="G150" s="30"/>
      <c r="H150" s="26"/>
      <c r="I150" s="24"/>
      <c r="J150" s="24"/>
      <c r="K150" s="42">
        <f>K151</f>
        <v>27393069</v>
      </c>
      <c r="L150" s="24"/>
      <c r="M150" s="24"/>
      <c r="N150" s="24"/>
      <c r="O150" s="42">
        <f>O151</f>
        <v>31502029.350000001</v>
      </c>
      <c r="P150" s="24"/>
      <c r="Q150" s="88"/>
      <c r="R150" s="89"/>
      <c r="S150" s="89"/>
      <c r="T150" s="89"/>
      <c r="U150" s="89"/>
      <c r="V150" s="89"/>
      <c r="W150" s="89"/>
    </row>
    <row r="151" spans="1:23" s="90" customFormat="1" ht="47.25" customHeight="1">
      <c r="A151" s="82"/>
      <c r="B151" s="234"/>
      <c r="C151" s="218"/>
      <c r="D151" s="218"/>
      <c r="E151" s="94"/>
      <c r="F151" s="106" t="s">
        <v>98</v>
      </c>
      <c r="G151" s="93" t="s">
        <v>68</v>
      </c>
      <c r="H151" s="88" t="s">
        <v>93</v>
      </c>
      <c r="I151" s="86" t="s">
        <v>91</v>
      </c>
      <c r="J151" s="86">
        <v>1</v>
      </c>
      <c r="K151" s="92">
        <v>27393069</v>
      </c>
      <c r="L151" s="86" t="s">
        <v>85</v>
      </c>
      <c r="M151" s="86"/>
      <c r="N151" s="86" t="s">
        <v>94</v>
      </c>
      <c r="O151" s="92">
        <f>K151*15%+K151</f>
        <v>31502029.350000001</v>
      </c>
      <c r="P151" s="24"/>
      <c r="Q151" s="88"/>
      <c r="R151" s="89"/>
      <c r="S151" s="89"/>
      <c r="T151" s="89"/>
      <c r="U151" s="89"/>
      <c r="V151" s="89"/>
      <c r="W151" s="89"/>
    </row>
    <row r="152" spans="1:23" s="90" customFormat="1" ht="76.5">
      <c r="A152" s="82"/>
      <c r="B152" s="234"/>
      <c r="C152" s="218"/>
      <c r="D152" s="218"/>
      <c r="E152" s="195" t="s">
        <v>42</v>
      </c>
      <c r="F152" s="188" t="s">
        <v>40</v>
      </c>
      <c r="G152" s="107" t="s">
        <v>72</v>
      </c>
      <c r="H152" s="108" t="s">
        <v>258</v>
      </c>
      <c r="I152" s="86" t="s">
        <v>91</v>
      </c>
      <c r="J152" s="102">
        <v>100</v>
      </c>
      <c r="K152" s="190">
        <f>K154+K155+K156+K157+K158</f>
        <v>405000000</v>
      </c>
      <c r="L152" s="103"/>
      <c r="M152" s="103"/>
      <c r="N152" s="103"/>
      <c r="O152" s="190">
        <f>SUM(O154:O158)</f>
        <v>465750000</v>
      </c>
      <c r="P152" s="24"/>
      <c r="Q152" s="88"/>
      <c r="R152" s="89"/>
      <c r="S152" s="89"/>
      <c r="T152" s="89"/>
      <c r="U152" s="89"/>
      <c r="V152" s="89"/>
      <c r="W152" s="89"/>
    </row>
    <row r="153" spans="1:23" s="90" customFormat="1" ht="89.25">
      <c r="A153" s="82"/>
      <c r="B153" s="234"/>
      <c r="C153" s="218"/>
      <c r="D153" s="218"/>
      <c r="E153" s="196"/>
      <c r="F153" s="189"/>
      <c r="G153" s="107" t="s">
        <v>73</v>
      </c>
      <c r="H153" s="108" t="s">
        <v>258</v>
      </c>
      <c r="I153" s="86" t="s">
        <v>91</v>
      </c>
      <c r="J153" s="102">
        <v>95</v>
      </c>
      <c r="K153" s="191"/>
      <c r="L153" s="103"/>
      <c r="M153" s="103"/>
      <c r="N153" s="103"/>
      <c r="O153" s="191"/>
      <c r="P153" s="24"/>
      <c r="Q153" s="88"/>
      <c r="R153" s="89"/>
      <c r="S153" s="89"/>
      <c r="T153" s="89"/>
      <c r="U153" s="89"/>
      <c r="V153" s="89"/>
      <c r="W153" s="89"/>
    </row>
    <row r="154" spans="1:23" s="90" customFormat="1" ht="63.75">
      <c r="A154" s="82"/>
      <c r="B154" s="234"/>
      <c r="C154" s="218"/>
      <c r="D154" s="218"/>
      <c r="E154" s="109" t="s">
        <v>43</v>
      </c>
      <c r="F154" s="110" t="s">
        <v>212</v>
      </c>
      <c r="G154" s="93" t="s">
        <v>173</v>
      </c>
      <c r="H154" s="85" t="s">
        <v>93</v>
      </c>
      <c r="I154" s="86" t="s">
        <v>91</v>
      </c>
      <c r="J154" s="86">
        <v>2</v>
      </c>
      <c r="K154" s="92">
        <v>75000000</v>
      </c>
      <c r="L154" s="86" t="s">
        <v>85</v>
      </c>
      <c r="M154" s="86"/>
      <c r="N154" s="86" t="s">
        <v>94</v>
      </c>
      <c r="O154" s="92">
        <f>K154*15%+K154</f>
        <v>86250000</v>
      </c>
      <c r="P154" s="24"/>
      <c r="Q154" s="88"/>
      <c r="R154" s="89"/>
      <c r="S154" s="89"/>
      <c r="T154" s="89"/>
      <c r="U154" s="89"/>
      <c r="V154" s="89"/>
      <c r="W154" s="89"/>
    </row>
    <row r="155" spans="1:23" s="90" customFormat="1" ht="70.5" customHeight="1">
      <c r="A155" s="82"/>
      <c r="B155" s="234"/>
      <c r="C155" s="218"/>
      <c r="D155" s="218"/>
      <c r="E155" s="109" t="s">
        <v>44</v>
      </c>
      <c r="F155" s="110" t="s">
        <v>213</v>
      </c>
      <c r="G155" s="93" t="s">
        <v>150</v>
      </c>
      <c r="H155" s="85" t="s">
        <v>151</v>
      </c>
      <c r="I155" s="86" t="s">
        <v>91</v>
      </c>
      <c r="J155" s="86">
        <v>4</v>
      </c>
      <c r="K155" s="92">
        <v>40000000</v>
      </c>
      <c r="L155" s="86" t="s">
        <v>85</v>
      </c>
      <c r="M155" s="86"/>
      <c r="N155" s="86" t="s">
        <v>97</v>
      </c>
      <c r="O155" s="92">
        <f t="shared" ref="O155:O158" si="11">K155*15%+K155</f>
        <v>46000000</v>
      </c>
      <c r="P155" s="24"/>
      <c r="Q155" s="88"/>
      <c r="R155" s="89"/>
      <c r="S155" s="89"/>
      <c r="T155" s="89"/>
      <c r="U155" s="89"/>
      <c r="V155" s="89"/>
      <c r="W155" s="89"/>
    </row>
    <row r="156" spans="1:23" s="90" customFormat="1" ht="45.6" customHeight="1">
      <c r="A156" s="82"/>
      <c r="B156" s="234"/>
      <c r="C156" s="218"/>
      <c r="D156" s="218"/>
      <c r="E156" s="109" t="s">
        <v>45</v>
      </c>
      <c r="F156" s="110" t="s">
        <v>177</v>
      </c>
      <c r="G156" s="93" t="s">
        <v>214</v>
      </c>
      <c r="H156" s="85" t="s">
        <v>93</v>
      </c>
      <c r="I156" s="88" t="s">
        <v>174</v>
      </c>
      <c r="J156" s="86">
        <v>16</v>
      </c>
      <c r="K156" s="92">
        <v>30000000</v>
      </c>
      <c r="L156" s="86" t="s">
        <v>85</v>
      </c>
      <c r="M156" s="86"/>
      <c r="N156" s="86" t="s">
        <v>263</v>
      </c>
      <c r="O156" s="92">
        <f t="shared" si="11"/>
        <v>34500000</v>
      </c>
      <c r="P156" s="24"/>
      <c r="Q156" s="88"/>
      <c r="R156" s="89"/>
      <c r="S156" s="89"/>
      <c r="T156" s="89"/>
      <c r="U156" s="89"/>
      <c r="V156" s="89"/>
      <c r="W156" s="89"/>
    </row>
    <row r="157" spans="1:23" s="90" customFormat="1" ht="51">
      <c r="A157" s="82"/>
      <c r="B157" s="234"/>
      <c r="C157" s="218"/>
      <c r="D157" s="218"/>
      <c r="E157" s="111" t="s">
        <v>166</v>
      </c>
      <c r="F157" s="107" t="s">
        <v>175</v>
      </c>
      <c r="G157" s="93" t="s">
        <v>176</v>
      </c>
      <c r="H157" s="88" t="s">
        <v>93</v>
      </c>
      <c r="I157" s="86" t="s">
        <v>91</v>
      </c>
      <c r="J157" s="86">
        <v>5</v>
      </c>
      <c r="K157" s="92">
        <v>200000000</v>
      </c>
      <c r="L157" s="86" t="s">
        <v>85</v>
      </c>
      <c r="M157" s="86"/>
      <c r="N157" s="86" t="s">
        <v>158</v>
      </c>
      <c r="O157" s="92">
        <f t="shared" si="11"/>
        <v>230000000</v>
      </c>
      <c r="P157" s="24"/>
      <c r="Q157" s="88"/>
      <c r="R157" s="89"/>
      <c r="S157" s="89"/>
      <c r="T157" s="89"/>
      <c r="U157" s="89"/>
      <c r="V157" s="89"/>
      <c r="W157" s="89"/>
    </row>
    <row r="158" spans="1:23" s="90" customFormat="1" ht="38.25">
      <c r="A158" s="82"/>
      <c r="B158" s="234"/>
      <c r="C158" s="218"/>
      <c r="D158" s="218"/>
      <c r="E158" s="111" t="s">
        <v>178</v>
      </c>
      <c r="F158" s="107" t="s">
        <v>179</v>
      </c>
      <c r="G158" s="93" t="s">
        <v>180</v>
      </c>
      <c r="H158" s="85" t="s">
        <v>181</v>
      </c>
      <c r="I158" s="88" t="s">
        <v>174</v>
      </c>
      <c r="J158" s="86">
        <v>14</v>
      </c>
      <c r="K158" s="112">
        <v>60000000</v>
      </c>
      <c r="L158" s="86" t="s">
        <v>85</v>
      </c>
      <c r="M158" s="113"/>
      <c r="N158" s="113" t="s">
        <v>262</v>
      </c>
      <c r="O158" s="92">
        <f t="shared" si="11"/>
        <v>69000000</v>
      </c>
      <c r="P158" s="24"/>
      <c r="Q158" s="88"/>
      <c r="R158" s="89"/>
      <c r="S158" s="89"/>
      <c r="T158" s="89"/>
      <c r="U158" s="89"/>
      <c r="V158" s="89"/>
      <c r="W158" s="89"/>
    </row>
    <row r="159" spans="1:23" s="90" customFormat="1" ht="51">
      <c r="A159" s="82"/>
      <c r="B159" s="234"/>
      <c r="C159" s="218"/>
      <c r="D159" s="218"/>
      <c r="E159" s="186" t="s">
        <v>46</v>
      </c>
      <c r="F159" s="188" t="s">
        <v>47</v>
      </c>
      <c r="G159" s="107" t="s">
        <v>249</v>
      </c>
      <c r="H159" s="108" t="s">
        <v>258</v>
      </c>
      <c r="I159" s="102" t="s">
        <v>91</v>
      </c>
      <c r="J159" s="102">
        <v>100</v>
      </c>
      <c r="K159" s="190">
        <f>SUM(K161:K173)</f>
        <v>1755000000</v>
      </c>
      <c r="L159" s="103"/>
      <c r="M159" s="103"/>
      <c r="N159" s="103"/>
      <c r="O159" s="190">
        <f>SUM(O161:O173)</f>
        <v>2018250000</v>
      </c>
      <c r="P159" s="24"/>
      <c r="Q159" s="88"/>
      <c r="R159" s="89"/>
      <c r="S159" s="89"/>
      <c r="T159" s="89"/>
      <c r="U159" s="89"/>
      <c r="V159" s="89"/>
      <c r="W159" s="89"/>
    </row>
    <row r="160" spans="1:23" s="90" customFormat="1" ht="51">
      <c r="A160" s="82"/>
      <c r="B160" s="234"/>
      <c r="C160" s="218"/>
      <c r="D160" s="218"/>
      <c r="E160" s="187"/>
      <c r="F160" s="189"/>
      <c r="G160" s="107" t="s">
        <v>74</v>
      </c>
      <c r="H160" s="108" t="s">
        <v>258</v>
      </c>
      <c r="I160" s="102" t="s">
        <v>91</v>
      </c>
      <c r="J160" s="102">
        <v>95</v>
      </c>
      <c r="K160" s="191"/>
      <c r="L160" s="103"/>
      <c r="M160" s="103"/>
      <c r="N160" s="103"/>
      <c r="O160" s="191"/>
      <c r="P160" s="24"/>
      <c r="Q160" s="88"/>
      <c r="R160" s="89"/>
      <c r="S160" s="89"/>
      <c r="T160" s="89"/>
      <c r="U160" s="89"/>
      <c r="V160" s="89"/>
      <c r="W160" s="89"/>
    </row>
    <row r="161" spans="1:23" s="17" customFormat="1" ht="103.5" customHeight="1">
      <c r="A161" s="18"/>
      <c r="B161" s="234"/>
      <c r="C161" s="218"/>
      <c r="D161" s="218"/>
      <c r="E161" s="95" t="s">
        <v>182</v>
      </c>
      <c r="F161" s="41" t="s">
        <v>99</v>
      </c>
      <c r="G161" s="20" t="s">
        <v>215</v>
      </c>
      <c r="H161" s="114" t="s">
        <v>83</v>
      </c>
      <c r="I161" s="14" t="s">
        <v>100</v>
      </c>
      <c r="J161" s="24">
        <v>12</v>
      </c>
      <c r="K161" s="92">
        <v>135000000</v>
      </c>
      <c r="L161" s="86" t="s">
        <v>85</v>
      </c>
      <c r="M161" s="14"/>
      <c r="N161" s="14" t="s">
        <v>84</v>
      </c>
      <c r="O161" s="67">
        <f>K161*15%+K161</f>
        <v>155250000</v>
      </c>
      <c r="P161" s="14"/>
      <c r="Q161" s="14"/>
      <c r="R161" s="16"/>
      <c r="S161" s="16"/>
      <c r="T161" s="16"/>
      <c r="U161" s="16"/>
      <c r="V161" s="16"/>
      <c r="W161" s="16"/>
    </row>
    <row r="162" spans="1:23" s="17" customFormat="1" ht="101.25" customHeight="1">
      <c r="A162" s="18"/>
      <c r="B162" s="234"/>
      <c r="C162" s="218"/>
      <c r="D162" s="218"/>
      <c r="E162" s="95" t="s">
        <v>183</v>
      </c>
      <c r="F162" s="107" t="s">
        <v>101</v>
      </c>
      <c r="G162" s="20" t="s">
        <v>215</v>
      </c>
      <c r="H162" s="114" t="s">
        <v>83</v>
      </c>
      <c r="I162" s="14" t="s">
        <v>102</v>
      </c>
      <c r="J162" s="24">
        <v>12</v>
      </c>
      <c r="K162" s="92">
        <v>135000000</v>
      </c>
      <c r="L162" s="86" t="s">
        <v>85</v>
      </c>
      <c r="M162" s="14"/>
      <c r="N162" s="14" t="s">
        <v>84</v>
      </c>
      <c r="O162" s="67">
        <f t="shared" ref="O162:O173" si="12">K162*15%+K162</f>
        <v>155250000</v>
      </c>
      <c r="P162" s="14"/>
      <c r="Q162" s="14"/>
      <c r="R162" s="16"/>
      <c r="S162" s="16"/>
      <c r="T162" s="16"/>
      <c r="U162" s="16"/>
      <c r="V162" s="16"/>
      <c r="W162" s="16"/>
    </row>
    <row r="163" spans="1:23" s="17" customFormat="1" ht="99.75" customHeight="1">
      <c r="A163" s="18"/>
      <c r="B163" s="234"/>
      <c r="C163" s="218"/>
      <c r="D163" s="218"/>
      <c r="E163" s="95" t="s">
        <v>184</v>
      </c>
      <c r="F163" s="107" t="s">
        <v>103</v>
      </c>
      <c r="G163" s="20" t="s">
        <v>215</v>
      </c>
      <c r="H163" s="114" t="s">
        <v>83</v>
      </c>
      <c r="I163" s="14" t="s">
        <v>104</v>
      </c>
      <c r="J163" s="24">
        <v>12</v>
      </c>
      <c r="K163" s="92">
        <v>135000000</v>
      </c>
      <c r="L163" s="86" t="s">
        <v>85</v>
      </c>
      <c r="M163" s="14"/>
      <c r="N163" s="14" t="s">
        <v>84</v>
      </c>
      <c r="O163" s="67">
        <f t="shared" si="12"/>
        <v>155250000</v>
      </c>
      <c r="P163" s="14"/>
      <c r="Q163" s="14"/>
      <c r="R163" s="16"/>
      <c r="S163" s="16"/>
      <c r="T163" s="16"/>
      <c r="U163" s="16"/>
      <c r="V163" s="16"/>
      <c r="W163" s="16"/>
    </row>
    <row r="164" spans="1:23" s="17" customFormat="1" ht="98.25" customHeight="1">
      <c r="A164" s="18"/>
      <c r="B164" s="234"/>
      <c r="C164" s="218"/>
      <c r="D164" s="218"/>
      <c r="E164" s="95" t="s">
        <v>185</v>
      </c>
      <c r="F164" s="107" t="s">
        <v>105</v>
      </c>
      <c r="G164" s="20" t="s">
        <v>215</v>
      </c>
      <c r="H164" s="114" t="s">
        <v>83</v>
      </c>
      <c r="I164" s="14" t="s">
        <v>106</v>
      </c>
      <c r="J164" s="24">
        <v>12</v>
      </c>
      <c r="K164" s="92">
        <v>135000000</v>
      </c>
      <c r="L164" s="86" t="s">
        <v>85</v>
      </c>
      <c r="M164" s="14"/>
      <c r="N164" s="14" t="s">
        <v>84</v>
      </c>
      <c r="O164" s="67">
        <f t="shared" si="12"/>
        <v>155250000</v>
      </c>
      <c r="P164" s="14"/>
      <c r="Q164" s="14"/>
      <c r="R164" s="16"/>
      <c r="S164" s="16"/>
      <c r="T164" s="16"/>
      <c r="U164" s="16"/>
      <c r="V164" s="16"/>
      <c r="W164" s="16"/>
    </row>
    <row r="165" spans="1:23" s="17" customFormat="1" ht="99.75" customHeight="1">
      <c r="A165" s="18"/>
      <c r="B165" s="234"/>
      <c r="C165" s="218"/>
      <c r="D165" s="218"/>
      <c r="E165" s="95" t="s">
        <v>186</v>
      </c>
      <c r="F165" s="107" t="s">
        <v>107</v>
      </c>
      <c r="G165" s="20" t="s">
        <v>215</v>
      </c>
      <c r="H165" s="114" t="s">
        <v>83</v>
      </c>
      <c r="I165" s="14" t="s">
        <v>108</v>
      </c>
      <c r="J165" s="24">
        <v>12</v>
      </c>
      <c r="K165" s="92">
        <v>135000000</v>
      </c>
      <c r="L165" s="86" t="s">
        <v>85</v>
      </c>
      <c r="M165" s="14"/>
      <c r="N165" s="14" t="s">
        <v>84</v>
      </c>
      <c r="O165" s="67">
        <f t="shared" si="12"/>
        <v>155250000</v>
      </c>
      <c r="P165" s="14"/>
      <c r="Q165" s="14"/>
      <c r="R165" s="16"/>
      <c r="S165" s="16"/>
      <c r="T165" s="16"/>
      <c r="U165" s="16"/>
      <c r="V165" s="16"/>
      <c r="W165" s="16"/>
    </row>
    <row r="166" spans="1:23" s="17" customFormat="1" ht="102.75" customHeight="1">
      <c r="A166" s="18"/>
      <c r="B166" s="234"/>
      <c r="C166" s="218"/>
      <c r="D166" s="218"/>
      <c r="E166" s="95" t="s">
        <v>187</v>
      </c>
      <c r="F166" s="107" t="s">
        <v>109</v>
      </c>
      <c r="G166" s="20" t="s">
        <v>215</v>
      </c>
      <c r="H166" s="114" t="s">
        <v>83</v>
      </c>
      <c r="I166" s="178" t="s">
        <v>110</v>
      </c>
      <c r="J166" s="24">
        <v>12</v>
      </c>
      <c r="K166" s="92">
        <v>135000000</v>
      </c>
      <c r="L166" s="86" t="s">
        <v>85</v>
      </c>
      <c r="M166" s="14"/>
      <c r="N166" s="14" t="s">
        <v>84</v>
      </c>
      <c r="O166" s="67">
        <f t="shared" si="12"/>
        <v>155250000</v>
      </c>
      <c r="P166" s="14"/>
      <c r="Q166" s="14"/>
      <c r="R166" s="16"/>
      <c r="S166" s="16"/>
      <c r="T166" s="16"/>
      <c r="U166" s="16"/>
      <c r="V166" s="16"/>
      <c r="W166" s="16"/>
    </row>
    <row r="167" spans="1:23" s="17" customFormat="1" ht="105" customHeight="1">
      <c r="A167" s="18"/>
      <c r="B167" s="234"/>
      <c r="C167" s="218"/>
      <c r="D167" s="218"/>
      <c r="E167" s="95" t="s">
        <v>188</v>
      </c>
      <c r="F167" s="107" t="s">
        <v>111</v>
      </c>
      <c r="G167" s="20" t="s">
        <v>215</v>
      </c>
      <c r="H167" s="114" t="s">
        <v>83</v>
      </c>
      <c r="I167" s="14" t="s">
        <v>112</v>
      </c>
      <c r="J167" s="24">
        <v>12</v>
      </c>
      <c r="K167" s="92">
        <v>135000000</v>
      </c>
      <c r="L167" s="86" t="s">
        <v>85</v>
      </c>
      <c r="M167" s="14"/>
      <c r="N167" s="14" t="s">
        <v>84</v>
      </c>
      <c r="O167" s="67">
        <f t="shared" si="12"/>
        <v>155250000</v>
      </c>
      <c r="P167" s="14"/>
      <c r="Q167" s="14"/>
      <c r="R167" s="16"/>
      <c r="S167" s="16"/>
      <c r="T167" s="16"/>
      <c r="U167" s="16"/>
      <c r="V167" s="16"/>
      <c r="W167" s="16"/>
    </row>
    <row r="168" spans="1:23" s="17" customFormat="1" ht="98.25" customHeight="1">
      <c r="A168" s="18"/>
      <c r="B168" s="234"/>
      <c r="C168" s="218"/>
      <c r="D168" s="218"/>
      <c r="E168" s="95" t="s">
        <v>189</v>
      </c>
      <c r="F168" s="107" t="s">
        <v>113</v>
      </c>
      <c r="G168" s="20" t="s">
        <v>215</v>
      </c>
      <c r="H168" s="114" t="s">
        <v>83</v>
      </c>
      <c r="I168" s="178" t="s">
        <v>114</v>
      </c>
      <c r="J168" s="24">
        <v>12</v>
      </c>
      <c r="K168" s="92">
        <v>135000000</v>
      </c>
      <c r="L168" s="86" t="s">
        <v>85</v>
      </c>
      <c r="M168" s="24"/>
      <c r="N168" s="14" t="s">
        <v>84</v>
      </c>
      <c r="O168" s="67">
        <f t="shared" si="12"/>
        <v>155250000</v>
      </c>
      <c r="P168" s="26" t="s">
        <v>15</v>
      </c>
      <c r="Q168" s="24"/>
      <c r="R168" s="16"/>
      <c r="S168" s="16"/>
      <c r="T168" s="16"/>
      <c r="U168" s="16"/>
      <c r="V168" s="16"/>
      <c r="W168" s="16"/>
    </row>
    <row r="169" spans="1:23" s="17" customFormat="1" ht="102.75" customHeight="1">
      <c r="A169" s="27"/>
      <c r="B169" s="234"/>
      <c r="C169" s="218"/>
      <c r="D169" s="218"/>
      <c r="E169" s="95" t="s">
        <v>190</v>
      </c>
      <c r="F169" s="107" t="s">
        <v>115</v>
      </c>
      <c r="G169" s="20" t="s">
        <v>215</v>
      </c>
      <c r="H169" s="114" t="s">
        <v>83</v>
      </c>
      <c r="I169" s="178" t="s">
        <v>116</v>
      </c>
      <c r="J169" s="24">
        <v>12</v>
      </c>
      <c r="K169" s="92">
        <v>135000000</v>
      </c>
      <c r="L169" s="86" t="s">
        <v>85</v>
      </c>
      <c r="M169" s="24"/>
      <c r="N169" s="14" t="s">
        <v>84</v>
      </c>
      <c r="O169" s="67">
        <f t="shared" si="12"/>
        <v>155250000</v>
      </c>
      <c r="P169" s="24"/>
      <c r="Q169" s="26" t="s">
        <v>15</v>
      </c>
      <c r="R169" s="16"/>
      <c r="S169" s="16"/>
      <c r="T169" s="16"/>
      <c r="U169" s="16"/>
      <c r="V169" s="16"/>
      <c r="W169" s="16"/>
    </row>
    <row r="170" spans="1:23" s="17" customFormat="1" ht="100.5" customHeight="1">
      <c r="A170" s="27"/>
      <c r="B170" s="234"/>
      <c r="C170" s="218"/>
      <c r="D170" s="218"/>
      <c r="E170" s="95" t="s">
        <v>191</v>
      </c>
      <c r="F170" s="107" t="s">
        <v>117</v>
      </c>
      <c r="G170" s="20" t="s">
        <v>215</v>
      </c>
      <c r="H170" s="114" t="s">
        <v>83</v>
      </c>
      <c r="I170" s="178" t="s">
        <v>118</v>
      </c>
      <c r="J170" s="24">
        <v>12</v>
      </c>
      <c r="K170" s="92">
        <v>135000000</v>
      </c>
      <c r="L170" s="86" t="s">
        <v>85</v>
      </c>
      <c r="M170" s="24"/>
      <c r="N170" s="14" t="s">
        <v>84</v>
      </c>
      <c r="O170" s="67">
        <f t="shared" si="12"/>
        <v>155250000</v>
      </c>
      <c r="P170" s="24"/>
      <c r="Q170" s="26"/>
      <c r="R170" s="16"/>
      <c r="S170" s="16"/>
      <c r="T170" s="16"/>
      <c r="U170" s="16"/>
      <c r="V170" s="16"/>
      <c r="W170" s="16"/>
    </row>
    <row r="171" spans="1:23" s="17" customFormat="1" ht="103.5" customHeight="1">
      <c r="A171" s="27"/>
      <c r="B171" s="234"/>
      <c r="C171" s="218"/>
      <c r="D171" s="218"/>
      <c r="E171" s="95" t="s">
        <v>192</v>
      </c>
      <c r="F171" s="107" t="s">
        <v>119</v>
      </c>
      <c r="G171" s="20" t="s">
        <v>215</v>
      </c>
      <c r="H171" s="114" t="s">
        <v>83</v>
      </c>
      <c r="I171" s="178" t="s">
        <v>120</v>
      </c>
      <c r="J171" s="24">
        <v>12</v>
      </c>
      <c r="K171" s="92">
        <v>135000000</v>
      </c>
      <c r="L171" s="86" t="s">
        <v>85</v>
      </c>
      <c r="M171" s="24"/>
      <c r="N171" s="14" t="s">
        <v>84</v>
      </c>
      <c r="O171" s="67">
        <f t="shared" si="12"/>
        <v>155250000</v>
      </c>
      <c r="P171" s="24"/>
      <c r="Q171" s="26"/>
      <c r="R171" s="16"/>
      <c r="S171" s="16"/>
      <c r="T171" s="16"/>
      <c r="U171" s="16"/>
      <c r="V171" s="16"/>
      <c r="W171" s="16"/>
    </row>
    <row r="172" spans="1:23" s="17" customFormat="1" ht="100.5" customHeight="1">
      <c r="A172" s="18"/>
      <c r="B172" s="234"/>
      <c r="C172" s="218"/>
      <c r="D172" s="218"/>
      <c r="E172" s="115" t="s">
        <v>193</v>
      </c>
      <c r="F172" s="116" t="s">
        <v>121</v>
      </c>
      <c r="G172" s="21" t="s">
        <v>215</v>
      </c>
      <c r="H172" s="117" t="s">
        <v>122</v>
      </c>
      <c r="I172" s="118" t="s">
        <v>123</v>
      </c>
      <c r="J172" s="182">
        <v>12</v>
      </c>
      <c r="K172" s="92">
        <v>135000000</v>
      </c>
      <c r="L172" s="113" t="s">
        <v>85</v>
      </c>
      <c r="M172" s="182"/>
      <c r="N172" s="19" t="s">
        <v>84</v>
      </c>
      <c r="O172" s="67">
        <f t="shared" si="12"/>
        <v>155250000</v>
      </c>
      <c r="P172" s="182"/>
      <c r="Q172" s="36"/>
      <c r="R172" s="16"/>
      <c r="S172" s="16"/>
      <c r="T172" s="16"/>
      <c r="U172" s="16"/>
      <c r="V172" s="16"/>
      <c r="W172" s="16"/>
    </row>
    <row r="173" spans="1:23" s="53" customFormat="1" ht="103.5" customHeight="1">
      <c r="A173" s="14"/>
      <c r="B173" s="235"/>
      <c r="C173" s="219"/>
      <c r="D173" s="219"/>
      <c r="E173" s="95" t="s">
        <v>194</v>
      </c>
      <c r="F173" s="107" t="s">
        <v>124</v>
      </c>
      <c r="G173" s="20" t="s">
        <v>215</v>
      </c>
      <c r="H173" s="14" t="s">
        <v>83</v>
      </c>
      <c r="I173" s="24" t="s">
        <v>125</v>
      </c>
      <c r="J173" s="24">
        <v>12</v>
      </c>
      <c r="K173" s="92">
        <v>135000000</v>
      </c>
      <c r="L173" s="86" t="s">
        <v>85</v>
      </c>
      <c r="M173" s="24"/>
      <c r="N173" s="14" t="s">
        <v>84</v>
      </c>
      <c r="O173" s="67">
        <f t="shared" si="12"/>
        <v>155250000</v>
      </c>
      <c r="P173" s="24"/>
      <c r="Q173" s="26"/>
      <c r="R173" s="14"/>
      <c r="S173" s="14"/>
      <c r="T173" s="14"/>
      <c r="U173" s="14"/>
      <c r="V173" s="14"/>
      <c r="W173" s="14"/>
    </row>
    <row r="174" spans="1:23" s="120" customFormat="1" ht="12.75">
      <c r="A174" s="119"/>
      <c r="B174" s="119"/>
      <c r="C174" s="119"/>
      <c r="D174" s="119"/>
      <c r="E174" s="119"/>
      <c r="F174" s="119"/>
      <c r="G174" s="119"/>
      <c r="H174" s="119"/>
      <c r="I174" s="119"/>
      <c r="J174" s="119"/>
      <c r="K174" s="92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</row>
    <row r="175" spans="1:23" s="120" customFormat="1" ht="12.75">
      <c r="A175" s="119"/>
      <c r="B175" s="119"/>
      <c r="C175" s="119"/>
      <c r="D175" s="119"/>
      <c r="E175" s="119"/>
      <c r="F175" s="119"/>
      <c r="G175" s="119"/>
      <c r="H175" s="119"/>
      <c r="I175" s="119"/>
      <c r="J175" s="119"/>
      <c r="K175" s="92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</row>
    <row r="176" spans="1:23" s="120" customFormat="1" ht="12.75">
      <c r="A176" s="119"/>
      <c r="B176" s="119"/>
      <c r="C176" s="119"/>
      <c r="D176" s="119"/>
      <c r="E176" s="119"/>
      <c r="F176" s="185" t="s">
        <v>265</v>
      </c>
      <c r="G176" s="185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</row>
    <row r="177" spans="1:23" s="120" customFormat="1" ht="12.75">
      <c r="A177" s="119"/>
      <c r="B177" s="119"/>
      <c r="C177" s="119"/>
      <c r="D177" s="119"/>
      <c r="E177" s="119"/>
      <c r="F177" s="185" t="s">
        <v>266</v>
      </c>
      <c r="G177" s="185"/>
      <c r="H177" s="121"/>
      <c r="I177" s="119"/>
      <c r="J177" s="119"/>
      <c r="K177" s="119"/>
      <c r="L177" s="119"/>
      <c r="M177" s="119"/>
      <c r="N177" s="119"/>
      <c r="O177" s="192" t="s">
        <v>269</v>
      </c>
      <c r="P177" s="192"/>
      <c r="Q177" s="192"/>
      <c r="R177" s="119"/>
      <c r="S177" s="119"/>
      <c r="T177" s="119"/>
      <c r="U177" s="119"/>
      <c r="V177" s="119"/>
      <c r="W177" s="119"/>
    </row>
    <row r="178" spans="1:23" s="120" customFormat="1" ht="12.75">
      <c r="A178" s="119"/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</row>
    <row r="179" spans="1:23" s="120" customFormat="1" ht="12.75">
      <c r="A179" s="119"/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</row>
    <row r="180" spans="1:23" s="120" customFormat="1" ht="12.75">
      <c r="A180" s="119"/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</row>
    <row r="181" spans="1:23" s="120" customFormat="1" ht="12.75">
      <c r="A181" s="119"/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</row>
    <row r="182" spans="1:23" s="120" customFormat="1" ht="12.75">
      <c r="A182" s="119"/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</row>
    <row r="183" spans="1:23" s="120" customFormat="1" ht="12.75">
      <c r="A183" s="119"/>
      <c r="B183" s="119"/>
      <c r="C183" s="119"/>
      <c r="D183" s="119"/>
      <c r="E183" s="119"/>
      <c r="F183" s="184" t="s">
        <v>267</v>
      </c>
      <c r="G183" s="184"/>
      <c r="H183" s="119"/>
      <c r="I183" s="119"/>
      <c r="J183" s="119"/>
      <c r="K183" s="119"/>
      <c r="L183" s="119"/>
      <c r="M183" s="119"/>
      <c r="N183" s="119"/>
      <c r="O183" s="184" t="s">
        <v>270</v>
      </c>
      <c r="P183" s="184"/>
      <c r="Q183" s="184"/>
      <c r="R183" s="119"/>
      <c r="S183" s="119"/>
      <c r="T183" s="119"/>
      <c r="U183" s="119"/>
      <c r="V183" s="119"/>
      <c r="W183" s="119"/>
    </row>
    <row r="184" spans="1:23" s="120" customFormat="1" ht="12.75">
      <c r="A184" s="119"/>
      <c r="B184" s="119"/>
      <c r="C184" s="119"/>
      <c r="D184" s="119"/>
      <c r="E184" s="119"/>
      <c r="F184" s="185" t="s">
        <v>268</v>
      </c>
      <c r="G184" s="185"/>
      <c r="H184" s="119"/>
      <c r="I184" s="119"/>
      <c r="J184" s="119"/>
      <c r="K184" s="119"/>
      <c r="L184" s="119"/>
      <c r="M184" s="119"/>
      <c r="N184" s="119"/>
      <c r="O184" s="185" t="s">
        <v>271</v>
      </c>
      <c r="P184" s="185"/>
      <c r="Q184" s="185"/>
      <c r="R184" s="119"/>
      <c r="S184" s="119"/>
      <c r="T184" s="119"/>
      <c r="U184" s="119"/>
      <c r="V184" s="119"/>
      <c r="W184" s="119"/>
    </row>
    <row r="185" spans="1:23" s="3" customForma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s="3" customForma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</sheetData>
  <mergeCells count="49">
    <mergeCell ref="F184:G184"/>
    <mergeCell ref="O184:Q184"/>
    <mergeCell ref="E152:E153"/>
    <mergeCell ref="F152:F153"/>
    <mergeCell ref="K152:K153"/>
    <mergeCell ref="O152:O153"/>
    <mergeCell ref="E159:E160"/>
    <mergeCell ref="F159:F160"/>
    <mergeCell ref="K159:K160"/>
    <mergeCell ref="O159:O160"/>
    <mergeCell ref="F176:G176"/>
    <mergeCell ref="F177:G177"/>
    <mergeCell ref="O177:Q177"/>
    <mergeCell ref="F183:G183"/>
    <mergeCell ref="O183:Q183"/>
    <mergeCell ref="O103:O105"/>
    <mergeCell ref="E146:E147"/>
    <mergeCell ref="F146:F147"/>
    <mergeCell ref="K146:K147"/>
    <mergeCell ref="O146:O147"/>
    <mergeCell ref="O9:O13"/>
    <mergeCell ref="F23:F30"/>
    <mergeCell ref="K23:K30"/>
    <mergeCell ref="O23:O30"/>
    <mergeCell ref="E59:E60"/>
    <mergeCell ref="F59:F60"/>
    <mergeCell ref="P5:Q5"/>
    <mergeCell ref="A6:A7"/>
    <mergeCell ref="P6:Q6"/>
    <mergeCell ref="B7:C7"/>
    <mergeCell ref="P7:P8"/>
    <mergeCell ref="B9:B173"/>
    <mergeCell ref="C9:C173"/>
    <mergeCell ref="D9:D173"/>
    <mergeCell ref="F9:F13"/>
    <mergeCell ref="K9:K13"/>
    <mergeCell ref="E103:E105"/>
    <mergeCell ref="F103:F105"/>
    <mergeCell ref="K103:K105"/>
    <mergeCell ref="A1:Q1"/>
    <mergeCell ref="H2:I2"/>
    <mergeCell ref="A3:A4"/>
    <mergeCell ref="B3:C3"/>
    <mergeCell ref="E3:E4"/>
    <mergeCell ref="H3:H4"/>
    <mergeCell ref="I3:L3"/>
    <mergeCell ref="M3:M4"/>
    <mergeCell ref="N3:O3"/>
    <mergeCell ref="P3:Q4"/>
  </mergeCells>
  <printOptions horizontalCentered="1"/>
  <pageMargins left="0.45" right="0.45" top="0.75" bottom="0.75" header="0.3" footer="0.3"/>
  <pageSetup paperSize="5" scale="65" orientation="landscape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6"/>
  <sheetViews>
    <sheetView tabSelected="1" view="pageBreakPreview" zoomScale="85" zoomScaleSheetLayoutView="85" workbookViewId="0">
      <pane xSplit="8" ySplit="6" topLeftCell="I170" activePane="bottomRight" state="frozen"/>
      <selection pane="topRight" activeCell="I1" sqref="I1"/>
      <selection pane="bottomLeft" activeCell="A7" sqref="A7"/>
      <selection pane="bottomRight" activeCell="N170" sqref="N170"/>
    </sheetView>
  </sheetViews>
  <sheetFormatPr defaultRowHeight="15"/>
  <cols>
    <col min="1" max="1" width="15.5703125" style="1" customWidth="1"/>
    <col min="2" max="2" width="4.28515625" style="1" customWidth="1"/>
    <col min="3" max="3" width="15.85546875" style="1" customWidth="1"/>
    <col min="4" max="4" width="12.7109375" style="1" customWidth="1"/>
    <col min="5" max="5" width="11" style="1" customWidth="1"/>
    <col min="6" max="6" width="17.85546875" style="1" customWidth="1"/>
    <col min="7" max="7" width="19.7109375" style="1" customWidth="1"/>
    <col min="8" max="8" width="15.28515625" style="1" customWidth="1"/>
    <col min="9" max="9" width="22.140625" style="1" customWidth="1"/>
    <col min="10" max="10" width="14.42578125" style="1" customWidth="1"/>
    <col min="11" max="11" width="18.85546875" style="1" customWidth="1"/>
    <col min="12" max="12" width="11.42578125" style="1" customWidth="1"/>
    <col min="13" max="13" width="9.140625" style="1"/>
    <col min="14" max="14" width="14.28515625" style="1" customWidth="1"/>
    <col min="15" max="15" width="17.28515625" style="1" customWidth="1"/>
    <col min="16" max="16" width="15.28515625" style="1" bestFit="1" customWidth="1"/>
    <col min="17" max="17" width="10.85546875" style="1" customWidth="1"/>
    <col min="18" max="18" width="9.140625" style="1"/>
    <col min="19" max="19" width="43.42578125" style="1" customWidth="1"/>
    <col min="20" max="23" width="9.140625" style="1"/>
  </cols>
  <sheetData>
    <row r="1" spans="1:23" ht="37.5" customHeight="1">
      <c r="A1" s="223" t="s">
        <v>298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</row>
    <row r="2" spans="1:23">
      <c r="H2" s="224" t="s">
        <v>91</v>
      </c>
      <c r="I2" s="224"/>
    </row>
    <row r="3" spans="1:23" s="5" customFormat="1" ht="33.75" customHeight="1">
      <c r="A3" s="225" t="s">
        <v>3</v>
      </c>
      <c r="B3" s="227" t="s">
        <v>4</v>
      </c>
      <c r="C3" s="227"/>
      <c r="D3" s="154" t="s">
        <v>6</v>
      </c>
      <c r="E3" s="228" t="s">
        <v>8</v>
      </c>
      <c r="F3" s="153" t="s">
        <v>9</v>
      </c>
      <c r="G3" s="154" t="s">
        <v>16</v>
      </c>
      <c r="H3" s="229" t="s">
        <v>13</v>
      </c>
      <c r="I3" s="210" t="s">
        <v>299</v>
      </c>
      <c r="J3" s="210"/>
      <c r="K3" s="210"/>
      <c r="L3" s="210"/>
      <c r="M3" s="229" t="s">
        <v>18</v>
      </c>
      <c r="N3" s="231" t="s">
        <v>300</v>
      </c>
      <c r="O3" s="232"/>
      <c r="P3" s="228" t="s">
        <v>12</v>
      </c>
      <c r="Q3" s="228"/>
      <c r="R3" s="4"/>
      <c r="S3" s="4"/>
      <c r="T3" s="4"/>
      <c r="U3" s="4"/>
      <c r="V3" s="4"/>
      <c r="W3" s="4"/>
    </row>
    <row r="4" spans="1:23" s="5" customFormat="1" ht="33.75" customHeight="1">
      <c r="A4" s="226"/>
      <c r="B4" s="6"/>
      <c r="C4" s="153" t="s">
        <v>5</v>
      </c>
      <c r="D4" s="154" t="s">
        <v>7</v>
      </c>
      <c r="E4" s="228"/>
      <c r="F4" s="153" t="s">
        <v>10</v>
      </c>
      <c r="G4" s="154" t="s">
        <v>17</v>
      </c>
      <c r="H4" s="230"/>
      <c r="I4" s="153" t="s">
        <v>0</v>
      </c>
      <c r="J4" s="154" t="s">
        <v>1</v>
      </c>
      <c r="K4" s="154" t="s">
        <v>2</v>
      </c>
      <c r="L4" s="154" t="s">
        <v>11</v>
      </c>
      <c r="M4" s="230"/>
      <c r="N4" s="154" t="s">
        <v>1</v>
      </c>
      <c r="O4" s="154" t="s">
        <v>2</v>
      </c>
      <c r="P4" s="228"/>
      <c r="Q4" s="228"/>
      <c r="R4" s="4"/>
      <c r="S4" s="4"/>
      <c r="T4" s="4"/>
      <c r="U4" s="4"/>
      <c r="V4" s="4"/>
      <c r="W4" s="4"/>
    </row>
    <row r="5" spans="1:23" s="8" customFormat="1" ht="17.25" customHeight="1">
      <c r="A5" s="153">
        <v>1</v>
      </c>
      <c r="B5" s="153">
        <v>2</v>
      </c>
      <c r="C5" s="153">
        <v>3</v>
      </c>
      <c r="D5" s="153">
        <v>4</v>
      </c>
      <c r="E5" s="153">
        <v>5</v>
      </c>
      <c r="F5" s="153">
        <v>6</v>
      </c>
      <c r="G5" s="153">
        <v>7</v>
      </c>
      <c r="H5" s="153">
        <v>8</v>
      </c>
      <c r="I5" s="153">
        <v>9</v>
      </c>
      <c r="J5" s="153">
        <v>10</v>
      </c>
      <c r="K5" s="153">
        <v>11</v>
      </c>
      <c r="L5" s="153">
        <v>12</v>
      </c>
      <c r="M5" s="153">
        <v>13</v>
      </c>
      <c r="N5" s="153">
        <v>14</v>
      </c>
      <c r="O5" s="153">
        <v>15</v>
      </c>
      <c r="P5" s="210">
        <v>16</v>
      </c>
      <c r="Q5" s="210"/>
      <c r="R5" s="7"/>
      <c r="S5" s="7"/>
      <c r="T5" s="7"/>
      <c r="U5" s="7"/>
      <c r="V5" s="7"/>
      <c r="W5" s="7"/>
    </row>
    <row r="6" spans="1:23" s="13" customFormat="1" ht="12.75">
      <c r="A6" s="211" t="s">
        <v>195</v>
      </c>
      <c r="B6" s="9"/>
      <c r="C6" s="9"/>
      <c r="D6" s="9"/>
      <c r="E6" s="9"/>
      <c r="F6" s="9"/>
      <c r="G6" s="9"/>
      <c r="H6" s="9"/>
      <c r="I6" s="9"/>
      <c r="J6" s="9"/>
      <c r="K6" s="10">
        <f>K7</f>
        <v>14832290629</v>
      </c>
      <c r="L6" s="11"/>
      <c r="M6" s="11"/>
      <c r="N6" s="11"/>
      <c r="O6" s="11">
        <f>O7</f>
        <v>17523843323.349998</v>
      </c>
      <c r="P6" s="213" t="s">
        <v>81</v>
      </c>
      <c r="Q6" s="213"/>
      <c r="R6" s="12"/>
      <c r="S6" s="12"/>
      <c r="T6" s="12"/>
      <c r="U6" s="12"/>
      <c r="V6" s="12"/>
      <c r="W6" s="12"/>
    </row>
    <row r="7" spans="1:23" s="17" customFormat="1" ht="131.25" customHeight="1">
      <c r="A7" s="212"/>
      <c r="B7" s="214" t="s">
        <v>198</v>
      </c>
      <c r="C7" s="215"/>
      <c r="D7" s="151" t="s">
        <v>161</v>
      </c>
      <c r="E7" s="14"/>
      <c r="F7" s="14"/>
      <c r="G7" s="14"/>
      <c r="H7" s="151"/>
      <c r="I7" s="14"/>
      <c r="J7" s="151"/>
      <c r="K7" s="15">
        <f>K9+K23+K45+K59+K74+K88+K103+K146+K152+K159</f>
        <v>14832290629</v>
      </c>
      <c r="L7" s="15">
        <f t="shared" ref="L7:O7" si="0">L9+L23+L45+L59+L74+L88+L103+L146+L152+L159</f>
        <v>0</v>
      </c>
      <c r="M7" s="15">
        <f t="shared" si="0"/>
        <v>0</v>
      </c>
      <c r="N7" s="15">
        <f t="shared" si="0"/>
        <v>0</v>
      </c>
      <c r="O7" s="15">
        <f t="shared" si="0"/>
        <v>17523843323.349998</v>
      </c>
      <c r="P7" s="216" t="s">
        <v>156</v>
      </c>
      <c r="Q7" s="14"/>
      <c r="R7" s="16"/>
      <c r="S7" s="16"/>
      <c r="T7" s="16"/>
      <c r="U7" s="16"/>
      <c r="V7" s="16"/>
      <c r="W7" s="16"/>
    </row>
    <row r="8" spans="1:23" s="17" customFormat="1" ht="79.5" customHeight="1">
      <c r="A8" s="18"/>
      <c r="B8" s="19"/>
      <c r="C8" s="20" t="s">
        <v>162</v>
      </c>
      <c r="D8" s="21" t="s">
        <v>196</v>
      </c>
      <c r="E8" s="14"/>
      <c r="F8" s="14"/>
      <c r="G8" s="14"/>
      <c r="H8" s="151"/>
      <c r="I8" s="14"/>
      <c r="J8" s="151"/>
      <c r="K8" s="15"/>
      <c r="L8" s="15"/>
      <c r="M8" s="15"/>
      <c r="N8" s="15"/>
      <c r="O8" s="15"/>
      <c r="P8" s="216"/>
      <c r="Q8" s="14"/>
      <c r="R8" s="16"/>
      <c r="S8" s="16"/>
      <c r="T8" s="16"/>
      <c r="U8" s="16"/>
      <c r="V8" s="16"/>
      <c r="W8" s="16"/>
    </row>
    <row r="9" spans="1:23" s="17" customFormat="1" ht="44.25" customHeight="1">
      <c r="A9" s="14"/>
      <c r="B9" s="233"/>
      <c r="C9" s="217"/>
      <c r="D9" s="217"/>
      <c r="E9" s="19"/>
      <c r="F9" s="186" t="s">
        <v>50</v>
      </c>
      <c r="G9" s="22" t="s">
        <v>250</v>
      </c>
      <c r="H9" s="23" t="s">
        <v>258</v>
      </c>
      <c r="I9" s="24"/>
      <c r="J9" s="24">
        <v>70</v>
      </c>
      <c r="K9" s="197">
        <f>K14+K17+K18+K19+K21</f>
        <v>195810000</v>
      </c>
      <c r="L9" s="25"/>
      <c r="M9" s="25"/>
      <c r="N9" s="25"/>
      <c r="O9" s="197">
        <f>O14+O17+O18+O19+O21</f>
        <v>225181500</v>
      </c>
      <c r="P9" s="24"/>
      <c r="Q9" s="26"/>
      <c r="R9" s="16"/>
      <c r="S9" s="16"/>
      <c r="T9" s="16"/>
      <c r="U9" s="16"/>
      <c r="V9" s="16"/>
      <c r="W9" s="16"/>
    </row>
    <row r="10" spans="1:23" s="17" customFormat="1" ht="29.25" customHeight="1">
      <c r="A10" s="27"/>
      <c r="B10" s="234"/>
      <c r="C10" s="218"/>
      <c r="D10" s="218"/>
      <c r="E10" s="19"/>
      <c r="F10" s="220"/>
      <c r="G10" s="22" t="s">
        <v>251</v>
      </c>
      <c r="H10" s="23" t="s">
        <v>258</v>
      </c>
      <c r="I10" s="24"/>
      <c r="J10" s="24">
        <v>75</v>
      </c>
      <c r="K10" s="198"/>
      <c r="L10" s="25"/>
      <c r="M10" s="25"/>
      <c r="N10" s="25"/>
      <c r="O10" s="198"/>
      <c r="P10" s="24"/>
      <c r="Q10" s="26"/>
      <c r="R10" s="16"/>
      <c r="S10" s="16"/>
      <c r="T10" s="16"/>
      <c r="U10" s="16"/>
      <c r="V10" s="16"/>
      <c r="W10" s="16"/>
    </row>
    <row r="11" spans="1:23" s="17" customFormat="1" ht="36.75" customHeight="1">
      <c r="A11" s="27"/>
      <c r="B11" s="234"/>
      <c r="C11" s="218"/>
      <c r="D11" s="218"/>
      <c r="E11" s="19"/>
      <c r="F11" s="220"/>
      <c r="G11" s="22" t="s">
        <v>252</v>
      </c>
      <c r="H11" s="23" t="s">
        <v>258</v>
      </c>
      <c r="I11" s="24"/>
      <c r="J11" s="24">
        <v>60</v>
      </c>
      <c r="K11" s="198"/>
      <c r="L11" s="25"/>
      <c r="M11" s="25"/>
      <c r="N11" s="25"/>
      <c r="O11" s="198"/>
      <c r="P11" s="24"/>
      <c r="Q11" s="26"/>
      <c r="R11" s="16"/>
      <c r="S11" s="16"/>
      <c r="T11" s="16"/>
      <c r="U11" s="16"/>
      <c r="V11" s="16"/>
      <c r="W11" s="16"/>
    </row>
    <row r="12" spans="1:23" s="17" customFormat="1" ht="29.25" customHeight="1">
      <c r="A12" s="27"/>
      <c r="B12" s="234"/>
      <c r="C12" s="218"/>
      <c r="D12" s="218"/>
      <c r="E12" s="19"/>
      <c r="F12" s="220"/>
      <c r="G12" s="22" t="s">
        <v>253</v>
      </c>
      <c r="H12" s="23" t="s">
        <v>258</v>
      </c>
      <c r="I12" s="24"/>
      <c r="J12" s="24">
        <v>75</v>
      </c>
      <c r="K12" s="198"/>
      <c r="L12" s="25"/>
      <c r="M12" s="25"/>
      <c r="N12" s="25"/>
      <c r="O12" s="198"/>
      <c r="P12" s="24"/>
      <c r="Q12" s="26"/>
      <c r="R12" s="16"/>
      <c r="S12" s="16"/>
      <c r="T12" s="16"/>
      <c r="U12" s="16"/>
      <c r="V12" s="16"/>
      <c r="W12" s="16"/>
    </row>
    <row r="13" spans="1:23" s="17" customFormat="1" ht="34.5" customHeight="1">
      <c r="A13" s="27"/>
      <c r="B13" s="234"/>
      <c r="C13" s="218"/>
      <c r="D13" s="218"/>
      <c r="E13" s="19"/>
      <c r="F13" s="187"/>
      <c r="G13" s="22" t="s">
        <v>254</v>
      </c>
      <c r="H13" s="23" t="s">
        <v>258</v>
      </c>
      <c r="I13" s="24"/>
      <c r="J13" s="24">
        <v>70</v>
      </c>
      <c r="K13" s="199"/>
      <c r="L13" s="25"/>
      <c r="M13" s="25"/>
      <c r="N13" s="25"/>
      <c r="O13" s="199"/>
      <c r="P13" s="24"/>
      <c r="Q13" s="26"/>
      <c r="R13" s="16"/>
      <c r="S13" s="16"/>
      <c r="T13" s="16"/>
      <c r="U13" s="16"/>
      <c r="V13" s="16"/>
      <c r="W13" s="16"/>
    </row>
    <row r="14" spans="1:23" s="17" customFormat="1" ht="80.25" customHeight="1">
      <c r="A14" s="27"/>
      <c r="B14" s="234"/>
      <c r="C14" s="218"/>
      <c r="D14" s="218"/>
      <c r="E14" s="28" t="s">
        <v>22</v>
      </c>
      <c r="F14" s="29" t="s">
        <v>216</v>
      </c>
      <c r="G14" s="30" t="s">
        <v>169</v>
      </c>
      <c r="H14" s="26" t="s">
        <v>129</v>
      </c>
      <c r="I14" s="24" t="s">
        <v>91</v>
      </c>
      <c r="J14" s="24">
        <v>1</v>
      </c>
      <c r="K14" s="31">
        <v>29400000</v>
      </c>
      <c r="L14" s="24" t="s">
        <v>85</v>
      </c>
      <c r="M14" s="24"/>
      <c r="N14" s="24" t="s">
        <v>148</v>
      </c>
      <c r="O14" s="40">
        <f>K14*15%+K14</f>
        <v>33810000</v>
      </c>
      <c r="P14" s="24"/>
      <c r="Q14" s="26"/>
      <c r="R14" s="16"/>
      <c r="S14" s="16"/>
      <c r="T14" s="16"/>
      <c r="U14" s="16"/>
      <c r="V14" s="16"/>
      <c r="W14" s="16"/>
    </row>
    <row r="15" spans="1:23" s="17" customFormat="1" ht="80.25" customHeight="1">
      <c r="A15" s="27"/>
      <c r="B15" s="234"/>
      <c r="C15" s="218"/>
      <c r="D15" s="218"/>
      <c r="E15" s="33"/>
      <c r="F15" s="29"/>
      <c r="G15" s="30" t="s">
        <v>272</v>
      </c>
      <c r="H15" s="26" t="s">
        <v>157</v>
      </c>
      <c r="I15" s="24" t="s">
        <v>247</v>
      </c>
      <c r="J15" s="24">
        <v>13</v>
      </c>
      <c r="K15" s="31"/>
      <c r="L15" s="24"/>
      <c r="M15" s="24"/>
      <c r="N15" s="24"/>
      <c r="O15" s="40">
        <f t="shared" ref="O15:O18" si="1">K15*15%+K15</f>
        <v>0</v>
      </c>
      <c r="P15" s="24"/>
      <c r="Q15" s="26"/>
      <c r="R15" s="16"/>
      <c r="S15" s="16"/>
      <c r="T15" s="16"/>
      <c r="U15" s="16"/>
      <c r="V15" s="16"/>
      <c r="W15" s="16"/>
    </row>
    <row r="16" spans="1:23" s="17" customFormat="1" ht="57.95" customHeight="1">
      <c r="A16" s="18"/>
      <c r="B16" s="234"/>
      <c r="C16" s="218"/>
      <c r="D16" s="218"/>
      <c r="E16" s="34"/>
      <c r="F16" s="35"/>
      <c r="G16" s="21" t="s">
        <v>273</v>
      </c>
      <c r="H16" s="26" t="s">
        <v>157</v>
      </c>
      <c r="I16" s="24" t="s">
        <v>247</v>
      </c>
      <c r="J16" s="147"/>
      <c r="K16" s="155"/>
      <c r="L16" s="155"/>
      <c r="M16" s="155"/>
      <c r="N16" s="155"/>
      <c r="O16" s="40">
        <f t="shared" si="1"/>
        <v>0</v>
      </c>
      <c r="P16" s="147"/>
      <c r="Q16" s="36"/>
      <c r="R16" s="16"/>
      <c r="S16" s="16"/>
      <c r="T16" s="16"/>
      <c r="U16" s="16"/>
      <c r="V16" s="16"/>
      <c r="W16" s="16"/>
    </row>
    <row r="17" spans="1:23" s="17" customFormat="1" ht="69" customHeight="1">
      <c r="A17" s="18"/>
      <c r="B17" s="234"/>
      <c r="C17" s="218"/>
      <c r="D17" s="218"/>
      <c r="E17" s="37" t="s">
        <v>29</v>
      </c>
      <c r="F17" s="29" t="s">
        <v>217</v>
      </c>
      <c r="G17" s="20" t="s">
        <v>218</v>
      </c>
      <c r="H17" s="24" t="s">
        <v>126</v>
      </c>
      <c r="I17" s="24" t="s">
        <v>91</v>
      </c>
      <c r="J17" s="24">
        <v>13</v>
      </c>
      <c r="K17" s="38">
        <v>76370000</v>
      </c>
      <c r="L17" s="24" t="s">
        <v>85</v>
      </c>
      <c r="M17" s="147"/>
      <c r="N17" s="147"/>
      <c r="O17" s="40">
        <f t="shared" si="1"/>
        <v>87825500</v>
      </c>
      <c r="P17" s="147"/>
      <c r="Q17" s="36"/>
      <c r="R17" s="16"/>
      <c r="S17" s="16"/>
      <c r="T17" s="16"/>
      <c r="U17" s="16"/>
      <c r="V17" s="16"/>
      <c r="W17" s="16"/>
    </row>
    <row r="18" spans="1:23" s="17" customFormat="1" ht="95.25" customHeight="1">
      <c r="A18" s="27"/>
      <c r="B18" s="234"/>
      <c r="C18" s="218"/>
      <c r="D18" s="218"/>
      <c r="E18" s="39" t="s">
        <v>52</v>
      </c>
      <c r="F18" s="29" t="s">
        <v>219</v>
      </c>
      <c r="G18" s="30" t="s">
        <v>220</v>
      </c>
      <c r="H18" s="24" t="s">
        <v>129</v>
      </c>
      <c r="I18" s="24" t="s">
        <v>91</v>
      </c>
      <c r="J18" s="24">
        <v>1</v>
      </c>
      <c r="K18" s="31">
        <v>22040000</v>
      </c>
      <c r="L18" s="24" t="s">
        <v>85</v>
      </c>
      <c r="M18" s="24"/>
      <c r="N18" s="24"/>
      <c r="O18" s="40">
        <f t="shared" si="1"/>
        <v>25346000</v>
      </c>
      <c r="P18" s="24"/>
      <c r="Q18" s="26"/>
      <c r="R18" s="16"/>
      <c r="S18" s="16"/>
      <c r="T18" s="16"/>
      <c r="U18" s="16"/>
      <c r="V18" s="16"/>
      <c r="W18" s="16"/>
    </row>
    <row r="19" spans="1:23" s="17" customFormat="1" ht="78.75" customHeight="1">
      <c r="A19" s="27"/>
      <c r="B19" s="234"/>
      <c r="C19" s="218"/>
      <c r="D19" s="218"/>
      <c r="E19" s="37" t="s">
        <v>32</v>
      </c>
      <c r="F19" s="41" t="s">
        <v>221</v>
      </c>
      <c r="G19" s="30"/>
      <c r="H19" s="148"/>
      <c r="I19" s="24"/>
      <c r="J19" s="24"/>
      <c r="K19" s="42">
        <f>K20</f>
        <v>68000000</v>
      </c>
      <c r="L19" s="24"/>
      <c r="M19" s="24"/>
      <c r="N19" s="24"/>
      <c r="O19" s="32">
        <f>O20</f>
        <v>78200000</v>
      </c>
      <c r="P19" s="24"/>
      <c r="Q19" s="26"/>
      <c r="R19" s="16"/>
      <c r="S19" s="16"/>
      <c r="T19" s="16"/>
      <c r="U19" s="16"/>
      <c r="V19" s="16"/>
      <c r="W19" s="16"/>
    </row>
    <row r="20" spans="1:23" s="17" customFormat="1" ht="75.75" customHeight="1">
      <c r="A20" s="27"/>
      <c r="B20" s="234"/>
      <c r="C20" s="218"/>
      <c r="D20" s="218"/>
      <c r="E20" s="37"/>
      <c r="F20" s="41"/>
      <c r="G20" s="30" t="s">
        <v>274</v>
      </c>
      <c r="H20" s="26" t="s">
        <v>275</v>
      </c>
      <c r="I20" s="24" t="s">
        <v>91</v>
      </c>
      <c r="J20" s="24">
        <v>36000</v>
      </c>
      <c r="K20" s="31">
        <v>68000000</v>
      </c>
      <c r="L20" s="24" t="s">
        <v>85</v>
      </c>
      <c r="M20" s="24"/>
      <c r="N20" s="24" t="s">
        <v>261</v>
      </c>
      <c r="O20" s="40">
        <f>K20*15%+K20</f>
        <v>78200000</v>
      </c>
      <c r="P20" s="24"/>
      <c r="Q20" s="26"/>
      <c r="R20" s="16"/>
      <c r="S20" s="16"/>
      <c r="T20" s="16"/>
      <c r="U20" s="16"/>
      <c r="V20" s="16"/>
      <c r="W20" s="16"/>
    </row>
    <row r="21" spans="1:23" s="17" customFormat="1" ht="57.95" customHeight="1">
      <c r="A21" s="27"/>
      <c r="B21" s="234"/>
      <c r="C21" s="218"/>
      <c r="D21" s="218"/>
      <c r="E21" s="37" t="s">
        <v>53</v>
      </c>
      <c r="F21" s="41" t="s">
        <v>80</v>
      </c>
      <c r="G21" s="43"/>
      <c r="H21" s="148"/>
      <c r="I21" s="24"/>
      <c r="J21" s="24"/>
      <c r="K21" s="42">
        <f>K22</f>
        <v>0</v>
      </c>
      <c r="L21" s="24"/>
      <c r="M21" s="24"/>
      <c r="N21" s="24"/>
      <c r="O21" s="32">
        <f>O22</f>
        <v>0</v>
      </c>
      <c r="P21" s="24"/>
      <c r="Q21" s="26"/>
      <c r="R21" s="16"/>
      <c r="S21" s="16"/>
      <c r="T21" s="16"/>
      <c r="U21" s="16"/>
      <c r="V21" s="16"/>
      <c r="W21" s="16"/>
    </row>
    <row r="22" spans="1:23" s="17" customFormat="1" ht="57.95" customHeight="1">
      <c r="A22" s="27"/>
      <c r="B22" s="234"/>
      <c r="C22" s="218"/>
      <c r="D22" s="218"/>
      <c r="E22" s="37"/>
      <c r="F22" s="41"/>
      <c r="G22" s="20" t="s">
        <v>222</v>
      </c>
      <c r="H22" s="148" t="s">
        <v>126</v>
      </c>
      <c r="I22" s="24" t="s">
        <v>91</v>
      </c>
      <c r="J22" s="24">
        <v>13</v>
      </c>
      <c r="K22" s="31"/>
      <c r="L22" s="24" t="s">
        <v>85</v>
      </c>
      <c r="M22" s="24"/>
      <c r="N22" s="24" t="s">
        <v>127</v>
      </c>
      <c r="O22" s="40">
        <f>K22*15%+K22</f>
        <v>0</v>
      </c>
      <c r="P22" s="24"/>
      <c r="Q22" s="26"/>
      <c r="R22" s="16"/>
      <c r="S22" s="16"/>
      <c r="T22" s="16"/>
      <c r="U22" s="16"/>
      <c r="V22" s="16"/>
      <c r="W22" s="16"/>
    </row>
    <row r="23" spans="1:23" s="17" customFormat="1" ht="57" customHeight="1">
      <c r="A23" s="27"/>
      <c r="B23" s="234"/>
      <c r="C23" s="218"/>
      <c r="D23" s="218"/>
      <c r="E23" s="37" t="s">
        <v>51</v>
      </c>
      <c r="F23" s="200" t="s">
        <v>255</v>
      </c>
      <c r="G23" s="22" t="s">
        <v>276</v>
      </c>
      <c r="H23" s="44" t="s">
        <v>258</v>
      </c>
      <c r="I23" s="44"/>
      <c r="J23" s="45">
        <v>100</v>
      </c>
      <c r="K23" s="190">
        <f>SUM(K31+K33+K35+K37+K39+K41+K43)</f>
        <v>517340000</v>
      </c>
      <c r="L23" s="24"/>
      <c r="M23" s="24"/>
      <c r="N23" s="24"/>
      <c r="O23" s="203">
        <f>SUM(O31+O33+O35+O37+O41+O43)</f>
        <v>549406750</v>
      </c>
      <c r="P23" s="24"/>
      <c r="Q23" s="26"/>
      <c r="R23" s="16"/>
      <c r="S23" s="16"/>
      <c r="T23" s="16"/>
      <c r="U23" s="16"/>
      <c r="V23" s="16"/>
      <c r="W23" s="16"/>
    </row>
    <row r="24" spans="1:23" s="17" customFormat="1" ht="54.75" customHeight="1">
      <c r="A24" s="27"/>
      <c r="B24" s="234"/>
      <c r="C24" s="218"/>
      <c r="D24" s="218"/>
      <c r="E24" s="33"/>
      <c r="F24" s="201"/>
      <c r="G24" s="22" t="s">
        <v>277</v>
      </c>
      <c r="H24" s="44" t="s">
        <v>258</v>
      </c>
      <c r="I24" s="44"/>
      <c r="J24" s="45">
        <v>100</v>
      </c>
      <c r="K24" s="202"/>
      <c r="L24" s="24"/>
      <c r="M24" s="24"/>
      <c r="N24" s="24"/>
      <c r="O24" s="204"/>
      <c r="P24" s="24"/>
      <c r="Q24" s="26"/>
      <c r="R24" s="16"/>
      <c r="S24" s="16"/>
      <c r="T24" s="16"/>
      <c r="U24" s="16"/>
      <c r="V24" s="16"/>
      <c r="W24" s="16"/>
    </row>
    <row r="25" spans="1:23" s="17" customFormat="1" ht="54.75" customHeight="1">
      <c r="A25" s="27"/>
      <c r="B25" s="234"/>
      <c r="C25" s="218"/>
      <c r="D25" s="218"/>
      <c r="E25" s="33"/>
      <c r="F25" s="201"/>
      <c r="G25" s="22" t="s">
        <v>278</v>
      </c>
      <c r="H25" s="44" t="s">
        <v>258</v>
      </c>
      <c r="I25" s="44"/>
      <c r="J25" s="45">
        <v>100</v>
      </c>
      <c r="K25" s="202"/>
      <c r="L25" s="24"/>
      <c r="M25" s="24"/>
      <c r="N25" s="24"/>
      <c r="O25" s="204"/>
      <c r="P25" s="24"/>
      <c r="Q25" s="26"/>
      <c r="R25" s="16"/>
      <c r="S25" s="16"/>
      <c r="T25" s="16"/>
      <c r="U25" s="16"/>
      <c r="V25" s="16"/>
      <c r="W25" s="16"/>
    </row>
    <row r="26" spans="1:23" s="17" customFormat="1" ht="54.75" customHeight="1">
      <c r="A26" s="27"/>
      <c r="B26" s="234"/>
      <c r="C26" s="218"/>
      <c r="D26" s="218"/>
      <c r="E26" s="33"/>
      <c r="F26" s="201"/>
      <c r="G26" s="22" t="s">
        <v>279</v>
      </c>
      <c r="H26" s="44" t="s">
        <v>258</v>
      </c>
      <c r="I26" s="44"/>
      <c r="J26" s="45">
        <v>100</v>
      </c>
      <c r="K26" s="202"/>
      <c r="L26" s="24"/>
      <c r="M26" s="24"/>
      <c r="N26" s="24"/>
      <c r="O26" s="204"/>
      <c r="P26" s="24"/>
      <c r="Q26" s="26"/>
      <c r="R26" s="16"/>
      <c r="S26" s="16"/>
      <c r="T26" s="16"/>
      <c r="U26" s="16"/>
      <c r="V26" s="16"/>
      <c r="W26" s="16"/>
    </row>
    <row r="27" spans="1:23" s="17" customFormat="1" ht="54.75" customHeight="1">
      <c r="A27" s="27"/>
      <c r="B27" s="234"/>
      <c r="C27" s="218"/>
      <c r="D27" s="218"/>
      <c r="E27" s="33"/>
      <c r="F27" s="201"/>
      <c r="G27" s="22" t="s">
        <v>280</v>
      </c>
      <c r="H27" s="44" t="s">
        <v>258</v>
      </c>
      <c r="I27" s="44"/>
      <c r="J27" s="45">
        <v>100</v>
      </c>
      <c r="K27" s="202"/>
      <c r="L27" s="24"/>
      <c r="M27" s="24"/>
      <c r="N27" s="24"/>
      <c r="O27" s="204"/>
      <c r="P27" s="24"/>
      <c r="Q27" s="26"/>
      <c r="R27" s="16"/>
      <c r="S27" s="16"/>
      <c r="T27" s="16"/>
      <c r="U27" s="16"/>
      <c r="V27" s="16"/>
      <c r="W27" s="16"/>
    </row>
    <row r="28" spans="1:23" s="17" customFormat="1" ht="54.75" customHeight="1">
      <c r="A28" s="27"/>
      <c r="B28" s="234"/>
      <c r="C28" s="218"/>
      <c r="D28" s="218"/>
      <c r="E28" s="33"/>
      <c r="F28" s="201"/>
      <c r="G28" s="22" t="s">
        <v>281</v>
      </c>
      <c r="H28" s="44" t="s">
        <v>258</v>
      </c>
      <c r="I28" s="44"/>
      <c r="J28" s="45">
        <v>100</v>
      </c>
      <c r="K28" s="202"/>
      <c r="L28" s="24"/>
      <c r="M28" s="24"/>
      <c r="N28" s="24"/>
      <c r="O28" s="204"/>
      <c r="P28" s="24"/>
      <c r="Q28" s="26"/>
      <c r="R28" s="16"/>
      <c r="S28" s="16"/>
      <c r="T28" s="16"/>
      <c r="U28" s="16"/>
      <c r="V28" s="16"/>
      <c r="W28" s="16"/>
    </row>
    <row r="29" spans="1:23" s="17" customFormat="1" ht="54.75" customHeight="1">
      <c r="A29" s="27"/>
      <c r="B29" s="234"/>
      <c r="C29" s="218"/>
      <c r="D29" s="218"/>
      <c r="E29" s="33"/>
      <c r="F29" s="201"/>
      <c r="G29" s="22" t="s">
        <v>282</v>
      </c>
      <c r="H29" s="44" t="s">
        <v>258</v>
      </c>
      <c r="I29" s="44"/>
      <c r="J29" s="45">
        <v>100</v>
      </c>
      <c r="K29" s="202"/>
      <c r="L29" s="24"/>
      <c r="M29" s="24"/>
      <c r="N29" s="24"/>
      <c r="O29" s="204"/>
      <c r="P29" s="24"/>
      <c r="Q29" s="26"/>
      <c r="R29" s="16"/>
      <c r="S29" s="16"/>
      <c r="T29" s="16"/>
      <c r="U29" s="16"/>
      <c r="V29" s="16"/>
      <c r="W29" s="16"/>
    </row>
    <row r="30" spans="1:23" s="17" customFormat="1" ht="64.5" customHeight="1">
      <c r="A30" s="27"/>
      <c r="B30" s="234"/>
      <c r="C30" s="218"/>
      <c r="D30" s="218"/>
      <c r="E30" s="33"/>
      <c r="F30" s="201"/>
      <c r="G30" s="22" t="s">
        <v>256</v>
      </c>
      <c r="H30" s="44" t="s">
        <v>258</v>
      </c>
      <c r="I30" s="44"/>
      <c r="J30" s="45">
        <v>100</v>
      </c>
      <c r="K30" s="191"/>
      <c r="L30" s="24"/>
      <c r="M30" s="24"/>
      <c r="N30" s="24"/>
      <c r="O30" s="205"/>
      <c r="P30" s="24"/>
      <c r="Q30" s="26"/>
      <c r="R30" s="16"/>
      <c r="S30" s="16"/>
      <c r="T30" s="16"/>
      <c r="U30" s="16"/>
      <c r="V30" s="16"/>
      <c r="W30" s="16"/>
    </row>
    <row r="31" spans="1:23" s="17" customFormat="1" ht="57.95" customHeight="1">
      <c r="A31" s="27"/>
      <c r="B31" s="234"/>
      <c r="C31" s="218"/>
      <c r="D31" s="218"/>
      <c r="E31" s="46" t="s">
        <v>39</v>
      </c>
      <c r="F31" s="41" t="s">
        <v>223</v>
      </c>
      <c r="G31" s="20"/>
      <c r="H31" s="24"/>
      <c r="I31" s="24"/>
      <c r="J31" s="24"/>
      <c r="K31" s="42">
        <f>K32</f>
        <v>21895000</v>
      </c>
      <c r="L31" s="24"/>
      <c r="M31" s="24"/>
      <c r="N31" s="24"/>
      <c r="O31" s="32">
        <f>O32</f>
        <v>25179250</v>
      </c>
      <c r="P31" s="24"/>
      <c r="Q31" s="26"/>
      <c r="R31" s="16"/>
      <c r="S31" s="16"/>
      <c r="T31" s="16"/>
      <c r="U31" s="16"/>
      <c r="V31" s="16"/>
      <c r="W31" s="16"/>
    </row>
    <row r="32" spans="1:23" s="17" customFormat="1" ht="57.95" customHeight="1">
      <c r="A32" s="27"/>
      <c r="B32" s="234"/>
      <c r="C32" s="218"/>
      <c r="D32" s="218"/>
      <c r="E32" s="47"/>
      <c r="F32" s="151" t="s">
        <v>225</v>
      </c>
      <c r="G32" s="20" t="s">
        <v>152</v>
      </c>
      <c r="H32" s="24" t="s">
        <v>129</v>
      </c>
      <c r="I32" s="24" t="s">
        <v>91</v>
      </c>
      <c r="J32" s="24">
        <v>1</v>
      </c>
      <c r="K32" s="31">
        <v>21895000</v>
      </c>
      <c r="L32" s="24" t="s">
        <v>85</v>
      </c>
      <c r="M32" s="24"/>
      <c r="N32" s="24" t="s">
        <v>148</v>
      </c>
      <c r="O32" s="40">
        <f>K32*15%+K32</f>
        <v>25179250</v>
      </c>
      <c r="P32" s="24"/>
      <c r="Q32" s="26"/>
      <c r="R32" s="16"/>
      <c r="S32" s="16"/>
      <c r="T32" s="16"/>
      <c r="U32" s="16"/>
      <c r="V32" s="16"/>
      <c r="W32" s="16"/>
    </row>
    <row r="33" spans="1:23" s="17" customFormat="1" ht="57.95" customHeight="1">
      <c r="A33" s="27"/>
      <c r="B33" s="234"/>
      <c r="C33" s="218"/>
      <c r="D33" s="218"/>
      <c r="E33" s="39" t="s">
        <v>41</v>
      </c>
      <c r="F33" s="41" t="s">
        <v>224</v>
      </c>
      <c r="G33" s="20"/>
      <c r="H33" s="24"/>
      <c r="I33" s="24"/>
      <c r="J33" s="24"/>
      <c r="K33" s="42">
        <f>K34</f>
        <v>19045000</v>
      </c>
      <c r="L33" s="24"/>
      <c r="M33" s="24"/>
      <c r="N33" s="24"/>
      <c r="O33" s="32">
        <f>O34</f>
        <v>21901750</v>
      </c>
      <c r="P33" s="24"/>
      <c r="Q33" s="26"/>
      <c r="R33" s="16"/>
      <c r="S33" s="16"/>
      <c r="T33" s="16"/>
      <c r="U33" s="16"/>
      <c r="V33" s="16"/>
      <c r="W33" s="16"/>
    </row>
    <row r="34" spans="1:23" s="17" customFormat="1" ht="57.95" customHeight="1">
      <c r="A34" s="27"/>
      <c r="B34" s="234"/>
      <c r="C34" s="218"/>
      <c r="D34" s="218"/>
      <c r="E34" s="33"/>
      <c r="F34" s="48" t="s">
        <v>78</v>
      </c>
      <c r="G34" s="48" t="s">
        <v>79</v>
      </c>
      <c r="H34" s="49" t="s">
        <v>129</v>
      </c>
      <c r="I34" s="24" t="s">
        <v>226</v>
      </c>
      <c r="J34" s="24">
        <v>2</v>
      </c>
      <c r="K34" s="31">
        <v>19045000</v>
      </c>
      <c r="L34" s="24" t="s">
        <v>85</v>
      </c>
      <c r="M34" s="24"/>
      <c r="N34" s="24" t="s">
        <v>148</v>
      </c>
      <c r="O34" s="40">
        <f>K34*15%+K34</f>
        <v>21901750</v>
      </c>
      <c r="P34" s="24"/>
      <c r="Q34" s="26"/>
      <c r="R34" s="16"/>
      <c r="S34" s="16"/>
      <c r="T34" s="16"/>
      <c r="U34" s="16"/>
      <c r="V34" s="16"/>
      <c r="W34" s="16"/>
    </row>
    <row r="35" spans="1:23" s="17" customFormat="1" ht="57.95" customHeight="1">
      <c r="A35" s="27"/>
      <c r="B35" s="234"/>
      <c r="C35" s="218"/>
      <c r="D35" s="218"/>
      <c r="E35" s="37" t="s">
        <v>55</v>
      </c>
      <c r="F35" s="50" t="s">
        <v>56</v>
      </c>
      <c r="G35" s="48"/>
      <c r="H35" s="49"/>
      <c r="I35" s="24"/>
      <c r="J35" s="24"/>
      <c r="K35" s="42">
        <f>SUM(K36:K36)</f>
        <v>71860000</v>
      </c>
      <c r="L35" s="24"/>
      <c r="M35" s="24"/>
      <c r="N35" s="24"/>
      <c r="O35" s="32">
        <f>SUM(O36:O36)</f>
        <v>82639000</v>
      </c>
      <c r="P35" s="24"/>
      <c r="Q35" s="26"/>
      <c r="R35" s="16"/>
      <c r="S35" s="16"/>
      <c r="T35" s="16"/>
      <c r="U35" s="16"/>
      <c r="V35" s="16"/>
      <c r="W35" s="16"/>
    </row>
    <row r="36" spans="1:23" s="17" customFormat="1" ht="57.95" customHeight="1">
      <c r="A36" s="27"/>
      <c r="B36" s="234"/>
      <c r="C36" s="218"/>
      <c r="D36" s="218"/>
      <c r="E36" s="33"/>
      <c r="F36" s="51" t="s">
        <v>56</v>
      </c>
      <c r="G36" s="52" t="s">
        <v>77</v>
      </c>
      <c r="H36" s="53" t="s">
        <v>157</v>
      </c>
      <c r="I36" s="24" t="s">
        <v>91</v>
      </c>
      <c r="J36" s="24">
        <v>1</v>
      </c>
      <c r="K36" s="31">
        <v>71860000</v>
      </c>
      <c r="L36" s="24" t="s">
        <v>85</v>
      </c>
      <c r="M36" s="24"/>
      <c r="N36" s="24" t="s">
        <v>148</v>
      </c>
      <c r="O36" s="40">
        <f>K36*15%+K36</f>
        <v>82639000</v>
      </c>
      <c r="P36" s="24"/>
      <c r="Q36" s="26"/>
      <c r="R36" s="16"/>
      <c r="S36" s="16"/>
      <c r="T36" s="16"/>
      <c r="U36" s="16"/>
      <c r="V36" s="16"/>
      <c r="W36" s="16"/>
    </row>
    <row r="37" spans="1:23" s="17" customFormat="1" ht="57.95" customHeight="1">
      <c r="A37" s="27"/>
      <c r="B37" s="234"/>
      <c r="C37" s="218"/>
      <c r="D37" s="218"/>
      <c r="E37" s="37" t="s">
        <v>57</v>
      </c>
      <c r="F37" s="54" t="s">
        <v>227</v>
      </c>
      <c r="G37" s="52"/>
      <c r="H37" s="53"/>
      <c r="I37" s="24"/>
      <c r="J37" s="24"/>
      <c r="K37" s="42">
        <f>SUM(K38:K38)</f>
        <v>41170000</v>
      </c>
      <c r="L37" s="24"/>
      <c r="M37" s="24"/>
      <c r="N37" s="24"/>
      <c r="O37" s="32">
        <f>SUM(O38:O38)</f>
        <v>47345500</v>
      </c>
      <c r="P37" s="24"/>
      <c r="Q37" s="26"/>
      <c r="R37" s="16"/>
      <c r="S37" s="16"/>
      <c r="T37" s="16"/>
      <c r="U37" s="16"/>
      <c r="V37" s="16"/>
      <c r="W37" s="16"/>
    </row>
    <row r="38" spans="1:23" s="17" customFormat="1" ht="57.95" customHeight="1">
      <c r="A38" s="27"/>
      <c r="B38" s="234"/>
      <c r="C38" s="218"/>
      <c r="D38" s="218"/>
      <c r="E38" s="33"/>
      <c r="F38" s="48" t="s">
        <v>228</v>
      </c>
      <c r="G38" s="30" t="s">
        <v>229</v>
      </c>
      <c r="H38" s="53" t="s">
        <v>129</v>
      </c>
      <c r="I38" s="24" t="s">
        <v>91</v>
      </c>
      <c r="J38" s="24">
        <v>1</v>
      </c>
      <c r="K38" s="31">
        <v>41170000</v>
      </c>
      <c r="L38" s="24" t="s">
        <v>85</v>
      </c>
      <c r="M38" s="24"/>
      <c r="N38" s="24" t="s">
        <v>160</v>
      </c>
      <c r="O38" s="40">
        <f>K38*15%+K38</f>
        <v>47345500</v>
      </c>
      <c r="P38" s="24"/>
      <c r="Q38" s="26"/>
      <c r="R38" s="16"/>
      <c r="S38" s="16"/>
      <c r="T38" s="16"/>
      <c r="U38" s="16"/>
      <c r="V38" s="16"/>
      <c r="W38" s="16"/>
    </row>
    <row r="39" spans="1:23" s="17" customFormat="1" ht="57.95" customHeight="1">
      <c r="A39" s="27"/>
      <c r="B39" s="234"/>
      <c r="C39" s="218"/>
      <c r="D39" s="218"/>
      <c r="E39" s="37" t="s">
        <v>58</v>
      </c>
      <c r="F39" s="50" t="s">
        <v>59</v>
      </c>
      <c r="G39" s="30"/>
      <c r="H39" s="53"/>
      <c r="I39" s="24"/>
      <c r="J39" s="24"/>
      <c r="K39" s="42">
        <f>K40</f>
        <v>39595000</v>
      </c>
      <c r="L39" s="24"/>
      <c r="M39" s="24"/>
      <c r="N39" s="24"/>
      <c r="O39" s="32">
        <f>O40</f>
        <v>45534250</v>
      </c>
      <c r="P39" s="24"/>
      <c r="Q39" s="26"/>
      <c r="R39" s="16"/>
      <c r="S39" s="16"/>
      <c r="T39" s="16"/>
      <c r="U39" s="16"/>
      <c r="V39" s="16"/>
      <c r="W39" s="16"/>
    </row>
    <row r="40" spans="1:23" s="17" customFormat="1" ht="57.95" customHeight="1">
      <c r="A40" s="27"/>
      <c r="B40" s="234"/>
      <c r="C40" s="218"/>
      <c r="D40" s="218"/>
      <c r="E40" s="33"/>
      <c r="F40" s="48" t="s">
        <v>59</v>
      </c>
      <c r="G40" s="20" t="s">
        <v>153</v>
      </c>
      <c r="H40" s="53" t="s">
        <v>129</v>
      </c>
      <c r="I40" s="24" t="s">
        <v>91</v>
      </c>
      <c r="J40" s="24" t="s">
        <v>148</v>
      </c>
      <c r="K40" s="31">
        <v>39595000</v>
      </c>
      <c r="L40" s="24" t="s">
        <v>85</v>
      </c>
      <c r="M40" s="24"/>
      <c r="N40" s="24" t="s">
        <v>148</v>
      </c>
      <c r="O40" s="40">
        <f>K40*15%+K40</f>
        <v>45534250</v>
      </c>
      <c r="P40" s="24"/>
      <c r="Q40" s="26"/>
      <c r="R40" s="16"/>
      <c r="S40" s="16"/>
      <c r="T40" s="16"/>
      <c r="U40" s="16"/>
      <c r="V40" s="16"/>
      <c r="W40" s="16"/>
    </row>
    <row r="41" spans="1:23" s="17" customFormat="1" ht="57.95" customHeight="1">
      <c r="A41" s="27"/>
      <c r="B41" s="234"/>
      <c r="C41" s="218"/>
      <c r="D41" s="218"/>
      <c r="E41" s="37" t="s">
        <v>60</v>
      </c>
      <c r="F41" s="50" t="s">
        <v>230</v>
      </c>
      <c r="G41" s="20"/>
      <c r="H41" s="53"/>
      <c r="I41" s="24"/>
      <c r="J41" s="24"/>
      <c r="K41" s="42">
        <f>SUM(K42:K42)</f>
        <v>298925000</v>
      </c>
      <c r="L41" s="24"/>
      <c r="M41" s="24"/>
      <c r="N41" s="24"/>
      <c r="O41" s="32">
        <f>SUM(O42:O42)</f>
        <v>343763750</v>
      </c>
      <c r="P41" s="24"/>
      <c r="Q41" s="26"/>
      <c r="R41" s="16"/>
      <c r="S41" s="16"/>
      <c r="T41" s="16"/>
      <c r="U41" s="16"/>
      <c r="V41" s="16"/>
      <c r="W41" s="16"/>
    </row>
    <row r="42" spans="1:23" s="17" customFormat="1" ht="69" customHeight="1">
      <c r="A42" s="27"/>
      <c r="B42" s="234"/>
      <c r="C42" s="218"/>
      <c r="D42" s="218"/>
      <c r="E42" s="33"/>
      <c r="F42" s="30" t="s">
        <v>159</v>
      </c>
      <c r="G42" s="26" t="s">
        <v>65</v>
      </c>
      <c r="H42" s="24" t="s">
        <v>129</v>
      </c>
      <c r="I42" s="24" t="s">
        <v>91</v>
      </c>
      <c r="J42" s="24">
        <v>9</v>
      </c>
      <c r="K42" s="31">
        <v>298925000</v>
      </c>
      <c r="L42" s="24" t="s">
        <v>85</v>
      </c>
      <c r="M42" s="24"/>
      <c r="N42" s="24" t="s">
        <v>155</v>
      </c>
      <c r="O42" s="40">
        <f>K42*15%+K42</f>
        <v>343763750</v>
      </c>
      <c r="P42" s="24"/>
      <c r="Q42" s="26"/>
      <c r="R42" s="16"/>
      <c r="S42" s="16"/>
      <c r="T42" s="16"/>
      <c r="U42" s="16"/>
      <c r="V42" s="16"/>
      <c r="W42" s="16"/>
    </row>
    <row r="43" spans="1:23" s="17" customFormat="1" ht="69" customHeight="1">
      <c r="A43" s="27"/>
      <c r="B43" s="234"/>
      <c r="C43" s="218"/>
      <c r="D43" s="218"/>
      <c r="E43" s="37" t="s">
        <v>231</v>
      </c>
      <c r="F43" s="29" t="s">
        <v>232</v>
      </c>
      <c r="G43" s="26"/>
      <c r="H43" s="24"/>
      <c r="I43" s="24"/>
      <c r="J43" s="24"/>
      <c r="K43" s="42">
        <f>SUM(K44:K44)</f>
        <v>24850000</v>
      </c>
      <c r="L43" s="24"/>
      <c r="M43" s="24"/>
      <c r="N43" s="24"/>
      <c r="O43" s="32">
        <f>SUM(O44:O44)</f>
        <v>28577500</v>
      </c>
      <c r="P43" s="24"/>
      <c r="Q43" s="26"/>
      <c r="R43" s="16"/>
      <c r="S43" s="16"/>
      <c r="T43" s="16"/>
      <c r="U43" s="16"/>
      <c r="V43" s="16"/>
      <c r="W43" s="16"/>
    </row>
    <row r="44" spans="1:23" s="17" customFormat="1" ht="69" customHeight="1">
      <c r="A44" s="18"/>
      <c r="B44" s="234"/>
      <c r="C44" s="218"/>
      <c r="D44" s="218"/>
      <c r="E44" s="55"/>
      <c r="F44" s="56" t="s">
        <v>232</v>
      </c>
      <c r="G44" s="36" t="s">
        <v>283</v>
      </c>
      <c r="H44" s="148" t="s">
        <v>129</v>
      </c>
      <c r="I44" s="24" t="s">
        <v>259</v>
      </c>
      <c r="J44" s="147">
        <v>13</v>
      </c>
      <c r="K44" s="38">
        <v>24850000</v>
      </c>
      <c r="L44" s="24" t="s">
        <v>85</v>
      </c>
      <c r="M44" s="147"/>
      <c r="N44" s="147"/>
      <c r="O44" s="57">
        <f>K44*15%+K44</f>
        <v>28577500</v>
      </c>
      <c r="P44" s="147"/>
      <c r="Q44" s="36"/>
      <c r="R44" s="16"/>
      <c r="S44" s="16"/>
      <c r="T44" s="16"/>
      <c r="U44" s="16"/>
      <c r="V44" s="16"/>
      <c r="W44" s="16"/>
    </row>
    <row r="45" spans="1:23" s="61" customFormat="1" ht="72.95" customHeight="1">
      <c r="A45" s="58"/>
      <c r="B45" s="234"/>
      <c r="C45" s="218"/>
      <c r="D45" s="218"/>
      <c r="E45" s="59" t="s">
        <v>61</v>
      </c>
      <c r="F45" s="60" t="s">
        <v>49</v>
      </c>
      <c r="G45" s="60" t="s">
        <v>257</v>
      </c>
      <c r="I45" s="58" t="s">
        <v>62</v>
      </c>
      <c r="J45" s="58"/>
      <c r="K45" s="62">
        <f>SUM(K46:K58)</f>
        <v>2628480000</v>
      </c>
      <c r="L45" s="62"/>
      <c r="M45" s="62"/>
      <c r="N45" s="62"/>
      <c r="O45" s="62">
        <f>SUM(O46:O58)</f>
        <v>3022752000</v>
      </c>
      <c r="P45" s="58"/>
      <c r="Q45" s="58"/>
      <c r="R45" s="63"/>
      <c r="S45" s="63"/>
      <c r="T45" s="63"/>
      <c r="U45" s="63"/>
      <c r="V45" s="63"/>
      <c r="W45" s="63"/>
    </row>
    <row r="46" spans="1:23" s="69" customFormat="1" ht="51">
      <c r="A46" s="64"/>
      <c r="B46" s="234"/>
      <c r="C46" s="218"/>
      <c r="D46" s="218"/>
      <c r="E46" s="65" t="s">
        <v>233</v>
      </c>
      <c r="F46" s="151" t="s">
        <v>128</v>
      </c>
      <c r="G46" s="66" t="s">
        <v>76</v>
      </c>
      <c r="H46" s="14" t="s">
        <v>129</v>
      </c>
      <c r="I46" s="14" t="s">
        <v>100</v>
      </c>
      <c r="J46" s="24">
        <v>4</v>
      </c>
      <c r="K46" s="31">
        <v>207290000</v>
      </c>
      <c r="L46" s="24" t="s">
        <v>85</v>
      </c>
      <c r="M46" s="64"/>
      <c r="N46" s="24" t="s">
        <v>260</v>
      </c>
      <c r="O46" s="67">
        <f>K46*15%+K46</f>
        <v>238383500</v>
      </c>
      <c r="P46" s="64"/>
      <c r="Q46" s="64"/>
      <c r="R46" s="68"/>
      <c r="S46" s="68"/>
      <c r="T46" s="68"/>
      <c r="U46" s="68"/>
      <c r="V46" s="68"/>
      <c r="W46" s="68"/>
    </row>
    <row r="47" spans="1:23" s="69" customFormat="1" ht="51">
      <c r="A47" s="64"/>
      <c r="B47" s="234"/>
      <c r="C47" s="218"/>
      <c r="D47" s="218"/>
      <c r="E47" s="70" t="s">
        <v>234</v>
      </c>
      <c r="F47" s="151" t="s">
        <v>130</v>
      </c>
      <c r="G47" s="66" t="s">
        <v>76</v>
      </c>
      <c r="H47" s="14" t="s">
        <v>129</v>
      </c>
      <c r="I47" s="14" t="s">
        <v>102</v>
      </c>
      <c r="J47" s="24">
        <v>4</v>
      </c>
      <c r="K47" s="31">
        <v>242080000</v>
      </c>
      <c r="L47" s="24" t="s">
        <v>85</v>
      </c>
      <c r="M47" s="64"/>
      <c r="N47" s="24" t="s">
        <v>260</v>
      </c>
      <c r="O47" s="67">
        <f t="shared" ref="O47:O58" si="2">K47*15%+K47</f>
        <v>278392000</v>
      </c>
      <c r="P47" s="64"/>
      <c r="Q47" s="64"/>
      <c r="R47" s="68"/>
      <c r="S47" s="68"/>
      <c r="T47" s="68"/>
      <c r="U47" s="68"/>
      <c r="V47" s="68"/>
      <c r="W47" s="68"/>
    </row>
    <row r="48" spans="1:23" s="69" customFormat="1" ht="51">
      <c r="A48" s="64"/>
      <c r="B48" s="234"/>
      <c r="C48" s="218"/>
      <c r="D48" s="218"/>
      <c r="E48" s="65" t="s">
        <v>235</v>
      </c>
      <c r="F48" s="151" t="s">
        <v>131</v>
      </c>
      <c r="G48" s="66" t="s">
        <v>76</v>
      </c>
      <c r="H48" s="14" t="s">
        <v>129</v>
      </c>
      <c r="I48" s="14" t="s">
        <v>132</v>
      </c>
      <c r="J48" s="24">
        <v>4</v>
      </c>
      <c r="K48" s="31">
        <v>158680000</v>
      </c>
      <c r="L48" s="24" t="s">
        <v>85</v>
      </c>
      <c r="M48" s="64"/>
      <c r="N48" s="24" t="s">
        <v>260</v>
      </c>
      <c r="O48" s="67">
        <f t="shared" si="2"/>
        <v>182482000</v>
      </c>
      <c r="P48" s="64"/>
      <c r="Q48" s="64"/>
      <c r="R48" s="68"/>
      <c r="S48" s="68"/>
      <c r="T48" s="68"/>
      <c r="U48" s="68"/>
      <c r="V48" s="68"/>
      <c r="W48" s="68"/>
    </row>
    <row r="49" spans="1:23" s="69" customFormat="1" ht="51">
      <c r="A49" s="64"/>
      <c r="B49" s="234"/>
      <c r="C49" s="218"/>
      <c r="D49" s="218"/>
      <c r="E49" s="70" t="s">
        <v>236</v>
      </c>
      <c r="F49" s="151" t="s">
        <v>133</v>
      </c>
      <c r="G49" s="66" t="s">
        <v>76</v>
      </c>
      <c r="H49" s="14" t="s">
        <v>129</v>
      </c>
      <c r="I49" s="14" t="s">
        <v>134</v>
      </c>
      <c r="J49" s="24">
        <v>4</v>
      </c>
      <c r="K49" s="31">
        <v>148430000</v>
      </c>
      <c r="L49" s="24" t="s">
        <v>85</v>
      </c>
      <c r="M49" s="64"/>
      <c r="N49" s="24" t="s">
        <v>260</v>
      </c>
      <c r="O49" s="67">
        <f t="shared" si="2"/>
        <v>170694500</v>
      </c>
      <c r="P49" s="64"/>
      <c r="Q49" s="64"/>
      <c r="R49" s="68"/>
      <c r="S49" s="68"/>
      <c r="T49" s="68"/>
      <c r="U49" s="68"/>
      <c r="V49" s="68"/>
      <c r="W49" s="68"/>
    </row>
    <row r="50" spans="1:23" s="69" customFormat="1" ht="51">
      <c r="A50" s="64"/>
      <c r="B50" s="234"/>
      <c r="C50" s="218"/>
      <c r="D50" s="218"/>
      <c r="E50" s="65" t="s">
        <v>237</v>
      </c>
      <c r="F50" s="151" t="s">
        <v>135</v>
      </c>
      <c r="G50" s="66" t="s">
        <v>76</v>
      </c>
      <c r="H50" s="14" t="s">
        <v>129</v>
      </c>
      <c r="I50" s="14" t="s">
        <v>108</v>
      </c>
      <c r="J50" s="24">
        <v>4</v>
      </c>
      <c r="K50" s="31">
        <v>151480000</v>
      </c>
      <c r="L50" s="24" t="s">
        <v>85</v>
      </c>
      <c r="M50" s="64"/>
      <c r="N50" s="24" t="s">
        <v>260</v>
      </c>
      <c r="O50" s="67">
        <f t="shared" si="2"/>
        <v>174202000</v>
      </c>
      <c r="P50" s="64"/>
      <c r="Q50" s="64"/>
      <c r="R50" s="68"/>
      <c r="S50" s="68"/>
      <c r="T50" s="68"/>
      <c r="U50" s="68"/>
      <c r="V50" s="68"/>
      <c r="W50" s="68"/>
    </row>
    <row r="51" spans="1:23" s="69" customFormat="1" ht="51">
      <c r="A51" s="64"/>
      <c r="B51" s="234"/>
      <c r="C51" s="218"/>
      <c r="D51" s="218"/>
      <c r="E51" s="70" t="s">
        <v>238</v>
      </c>
      <c r="F51" s="151" t="s">
        <v>136</v>
      </c>
      <c r="G51" s="66" t="s">
        <v>76</v>
      </c>
      <c r="H51" s="14" t="s">
        <v>129</v>
      </c>
      <c r="I51" s="151" t="s">
        <v>110</v>
      </c>
      <c r="J51" s="24">
        <v>4</v>
      </c>
      <c r="K51" s="31">
        <v>175440000</v>
      </c>
      <c r="L51" s="24" t="s">
        <v>85</v>
      </c>
      <c r="M51" s="64"/>
      <c r="N51" s="24" t="s">
        <v>260</v>
      </c>
      <c r="O51" s="67">
        <f t="shared" si="2"/>
        <v>201756000</v>
      </c>
      <c r="P51" s="64"/>
      <c r="Q51" s="64"/>
      <c r="R51" s="68"/>
      <c r="S51" s="68"/>
      <c r="T51" s="68"/>
      <c r="U51" s="68"/>
      <c r="V51" s="68"/>
      <c r="W51" s="68"/>
    </row>
    <row r="52" spans="1:23" s="69" customFormat="1" ht="51">
      <c r="A52" s="64"/>
      <c r="B52" s="234"/>
      <c r="C52" s="218"/>
      <c r="D52" s="218"/>
      <c r="E52" s="65" t="s">
        <v>239</v>
      </c>
      <c r="F52" s="151" t="s">
        <v>137</v>
      </c>
      <c r="G52" s="66" t="s">
        <v>76</v>
      </c>
      <c r="H52" s="14" t="s">
        <v>129</v>
      </c>
      <c r="I52" s="14" t="s">
        <v>138</v>
      </c>
      <c r="J52" s="24">
        <v>4</v>
      </c>
      <c r="K52" s="31">
        <v>190180000</v>
      </c>
      <c r="L52" s="24" t="s">
        <v>85</v>
      </c>
      <c r="M52" s="64"/>
      <c r="N52" s="24" t="s">
        <v>260</v>
      </c>
      <c r="O52" s="67">
        <f t="shared" si="2"/>
        <v>218707000</v>
      </c>
      <c r="P52" s="64"/>
      <c r="Q52" s="64"/>
      <c r="R52" s="68"/>
      <c r="S52" s="68"/>
      <c r="T52" s="68"/>
      <c r="U52" s="68"/>
      <c r="V52" s="68"/>
      <c r="W52" s="68"/>
    </row>
    <row r="53" spans="1:23" s="69" customFormat="1" ht="51">
      <c r="A53" s="64"/>
      <c r="B53" s="234"/>
      <c r="C53" s="218"/>
      <c r="D53" s="218"/>
      <c r="E53" s="70" t="s">
        <v>240</v>
      </c>
      <c r="F53" s="151" t="s">
        <v>139</v>
      </c>
      <c r="G53" s="66" t="s">
        <v>76</v>
      </c>
      <c r="H53" s="14" t="s">
        <v>129</v>
      </c>
      <c r="I53" s="151" t="s">
        <v>114</v>
      </c>
      <c r="J53" s="24">
        <v>4</v>
      </c>
      <c r="K53" s="31">
        <v>422080000</v>
      </c>
      <c r="L53" s="24" t="s">
        <v>85</v>
      </c>
      <c r="M53" s="64"/>
      <c r="N53" s="24" t="s">
        <v>260</v>
      </c>
      <c r="O53" s="67">
        <f t="shared" si="2"/>
        <v>485392000</v>
      </c>
      <c r="P53" s="64"/>
      <c r="Q53" s="64"/>
      <c r="R53" s="68"/>
      <c r="S53" s="68"/>
      <c r="T53" s="68"/>
      <c r="U53" s="68"/>
      <c r="V53" s="68"/>
      <c r="W53" s="68"/>
    </row>
    <row r="54" spans="1:23" s="69" customFormat="1" ht="51">
      <c r="A54" s="64"/>
      <c r="B54" s="234"/>
      <c r="C54" s="218"/>
      <c r="D54" s="218"/>
      <c r="E54" s="65" t="s">
        <v>241</v>
      </c>
      <c r="F54" s="151" t="s">
        <v>140</v>
      </c>
      <c r="G54" s="66" t="s">
        <v>76</v>
      </c>
      <c r="H54" s="14" t="s">
        <v>129</v>
      </c>
      <c r="I54" s="151" t="s">
        <v>116</v>
      </c>
      <c r="J54" s="24">
        <v>4</v>
      </c>
      <c r="K54" s="31">
        <v>168340000</v>
      </c>
      <c r="L54" s="24" t="s">
        <v>85</v>
      </c>
      <c r="M54" s="64"/>
      <c r="N54" s="24" t="s">
        <v>260</v>
      </c>
      <c r="O54" s="67">
        <f t="shared" si="2"/>
        <v>193591000</v>
      </c>
      <c r="P54" s="64"/>
      <c r="Q54" s="64"/>
      <c r="R54" s="68"/>
      <c r="S54" s="68"/>
      <c r="T54" s="68"/>
      <c r="U54" s="68"/>
      <c r="V54" s="68"/>
      <c r="W54" s="68"/>
    </row>
    <row r="55" spans="1:23" s="69" customFormat="1" ht="51">
      <c r="A55" s="64"/>
      <c r="B55" s="234"/>
      <c r="C55" s="218"/>
      <c r="D55" s="218"/>
      <c r="E55" s="70" t="s">
        <v>242</v>
      </c>
      <c r="F55" s="151" t="s">
        <v>141</v>
      </c>
      <c r="G55" s="66" t="s">
        <v>76</v>
      </c>
      <c r="H55" s="14" t="s">
        <v>129</v>
      </c>
      <c r="I55" s="71" t="s">
        <v>118</v>
      </c>
      <c r="J55" s="24">
        <v>4</v>
      </c>
      <c r="K55" s="31">
        <v>288480000</v>
      </c>
      <c r="L55" s="24" t="s">
        <v>85</v>
      </c>
      <c r="M55" s="64"/>
      <c r="N55" s="24" t="s">
        <v>260</v>
      </c>
      <c r="O55" s="67">
        <f t="shared" si="2"/>
        <v>331752000</v>
      </c>
      <c r="P55" s="64"/>
      <c r="Q55" s="64"/>
      <c r="R55" s="68"/>
      <c r="S55" s="68"/>
      <c r="T55" s="68"/>
      <c r="U55" s="68"/>
      <c r="V55" s="68"/>
      <c r="W55" s="68"/>
    </row>
    <row r="56" spans="1:23" s="69" customFormat="1" ht="51">
      <c r="A56" s="64"/>
      <c r="B56" s="234"/>
      <c r="C56" s="218"/>
      <c r="D56" s="218"/>
      <c r="E56" s="72" t="s">
        <v>243</v>
      </c>
      <c r="F56" s="151" t="s">
        <v>142</v>
      </c>
      <c r="G56" s="66" t="s">
        <v>76</v>
      </c>
      <c r="H56" s="14" t="s">
        <v>129</v>
      </c>
      <c r="I56" s="71" t="s">
        <v>120</v>
      </c>
      <c r="J56" s="24">
        <v>4</v>
      </c>
      <c r="K56" s="67">
        <v>169480000</v>
      </c>
      <c r="L56" s="24" t="s">
        <v>85</v>
      </c>
      <c r="M56" s="64"/>
      <c r="N56" s="24" t="s">
        <v>260</v>
      </c>
      <c r="O56" s="67">
        <f t="shared" si="2"/>
        <v>194902000</v>
      </c>
      <c r="P56" s="64"/>
      <c r="Q56" s="64"/>
      <c r="R56" s="68"/>
      <c r="S56" s="68"/>
      <c r="T56" s="68"/>
      <c r="U56" s="68"/>
      <c r="V56" s="68"/>
      <c r="W56" s="68"/>
    </row>
    <row r="57" spans="1:23" s="69" customFormat="1" ht="51">
      <c r="A57" s="64"/>
      <c r="B57" s="234"/>
      <c r="C57" s="218"/>
      <c r="D57" s="218"/>
      <c r="E57" s="72" t="s">
        <v>244</v>
      </c>
      <c r="F57" s="151" t="s">
        <v>143</v>
      </c>
      <c r="G57" s="66" t="s">
        <v>76</v>
      </c>
      <c r="H57" s="14" t="s">
        <v>129</v>
      </c>
      <c r="I57" s="71" t="s">
        <v>123</v>
      </c>
      <c r="J57" s="24">
        <v>4</v>
      </c>
      <c r="K57" s="67">
        <v>171290000</v>
      </c>
      <c r="L57" s="24" t="s">
        <v>85</v>
      </c>
      <c r="M57" s="64"/>
      <c r="N57" s="24" t="s">
        <v>260</v>
      </c>
      <c r="O57" s="67">
        <f t="shared" si="2"/>
        <v>196983500</v>
      </c>
      <c r="P57" s="64"/>
      <c r="Q57" s="64"/>
      <c r="R57" s="68"/>
      <c r="S57" s="68"/>
      <c r="T57" s="68"/>
      <c r="U57" s="68"/>
      <c r="V57" s="68"/>
      <c r="W57" s="68"/>
    </row>
    <row r="58" spans="1:23" s="69" customFormat="1" ht="51">
      <c r="A58" s="64"/>
      <c r="B58" s="234"/>
      <c r="C58" s="218"/>
      <c r="D58" s="218"/>
      <c r="E58" s="72" t="s">
        <v>245</v>
      </c>
      <c r="F58" s="151" t="s">
        <v>144</v>
      </c>
      <c r="G58" s="66" t="s">
        <v>76</v>
      </c>
      <c r="H58" s="14" t="s">
        <v>129</v>
      </c>
      <c r="I58" s="71" t="s">
        <v>125</v>
      </c>
      <c r="J58" s="24">
        <v>4</v>
      </c>
      <c r="K58" s="67">
        <v>135230000</v>
      </c>
      <c r="L58" s="24" t="s">
        <v>85</v>
      </c>
      <c r="M58" s="64"/>
      <c r="N58" s="24" t="s">
        <v>260</v>
      </c>
      <c r="O58" s="67">
        <f t="shared" si="2"/>
        <v>155514500</v>
      </c>
      <c r="P58" s="64"/>
      <c r="Q58" s="64"/>
      <c r="R58" s="68"/>
      <c r="S58" s="68"/>
      <c r="T58" s="68"/>
      <c r="U58" s="68"/>
      <c r="V58" s="68"/>
      <c r="W58" s="68"/>
    </row>
    <row r="59" spans="1:23" s="69" customFormat="1" ht="52.5" customHeight="1">
      <c r="A59" s="156"/>
      <c r="B59" s="234"/>
      <c r="C59" s="218"/>
      <c r="D59" s="218"/>
      <c r="E59" s="236"/>
      <c r="F59" s="238" t="s">
        <v>309</v>
      </c>
      <c r="G59" s="161" t="s">
        <v>310</v>
      </c>
      <c r="H59" s="24" t="s">
        <v>258</v>
      </c>
      <c r="I59" s="171"/>
      <c r="J59" s="24"/>
      <c r="K59" s="163">
        <f>SUM(K61:K73)</f>
        <v>542209800</v>
      </c>
      <c r="L59" s="163">
        <f t="shared" ref="L59:O59" si="3">SUM(L61:L73)</f>
        <v>0</v>
      </c>
      <c r="M59" s="163">
        <f t="shared" si="3"/>
        <v>0</v>
      </c>
      <c r="N59" s="163">
        <f t="shared" si="3"/>
        <v>0</v>
      </c>
      <c r="O59" s="163">
        <f t="shared" si="3"/>
        <v>623541270</v>
      </c>
      <c r="P59" s="64"/>
      <c r="Q59" s="64"/>
      <c r="R59" s="68"/>
      <c r="S59" s="68"/>
      <c r="T59" s="68"/>
      <c r="U59" s="68"/>
      <c r="V59" s="68"/>
      <c r="W59" s="68"/>
    </row>
    <row r="60" spans="1:23" s="69" customFormat="1" ht="33.75">
      <c r="A60" s="156"/>
      <c r="B60" s="234"/>
      <c r="C60" s="218"/>
      <c r="D60" s="218"/>
      <c r="E60" s="237"/>
      <c r="F60" s="239"/>
      <c r="G60" s="161" t="s">
        <v>311</v>
      </c>
      <c r="H60" s="24" t="s">
        <v>258</v>
      </c>
      <c r="I60" s="171"/>
      <c r="J60" s="24"/>
      <c r="K60" s="158"/>
      <c r="L60" s="24"/>
      <c r="M60" s="64"/>
      <c r="N60" s="24"/>
      <c r="O60" s="158"/>
      <c r="P60" s="64"/>
      <c r="Q60" s="64"/>
      <c r="R60" s="68"/>
      <c r="S60" s="68"/>
      <c r="T60" s="68"/>
      <c r="U60" s="68"/>
      <c r="V60" s="68"/>
      <c r="W60" s="68"/>
    </row>
    <row r="61" spans="1:23" s="69" customFormat="1" ht="33.75">
      <c r="A61" s="156"/>
      <c r="B61" s="234"/>
      <c r="C61" s="218"/>
      <c r="D61" s="218"/>
      <c r="E61" s="164"/>
      <c r="F61" s="166" t="s">
        <v>312</v>
      </c>
      <c r="G61" s="161" t="s">
        <v>313</v>
      </c>
      <c r="H61" s="24" t="s">
        <v>314</v>
      </c>
      <c r="I61" s="71" t="s">
        <v>100</v>
      </c>
      <c r="J61" s="24">
        <v>5</v>
      </c>
      <c r="K61" s="134">
        <v>61049600</v>
      </c>
      <c r="L61" s="24" t="s">
        <v>85</v>
      </c>
      <c r="M61" s="64"/>
      <c r="N61" s="24"/>
      <c r="O61" s="158">
        <f>K61*15%+K61</f>
        <v>70207040</v>
      </c>
      <c r="P61" s="64"/>
      <c r="Q61" s="64"/>
      <c r="R61" s="68"/>
      <c r="S61" s="68"/>
      <c r="T61" s="68"/>
      <c r="U61" s="68"/>
      <c r="V61" s="68"/>
      <c r="W61" s="68"/>
    </row>
    <row r="62" spans="1:23" s="69" customFormat="1" ht="33.75">
      <c r="A62" s="156"/>
      <c r="B62" s="234"/>
      <c r="C62" s="218"/>
      <c r="D62" s="218"/>
      <c r="E62" s="164"/>
      <c r="F62" s="166" t="s">
        <v>315</v>
      </c>
      <c r="G62" s="161" t="s">
        <v>313</v>
      </c>
      <c r="H62" s="24" t="s">
        <v>314</v>
      </c>
      <c r="I62" s="71" t="s">
        <v>354</v>
      </c>
      <c r="J62" s="24">
        <v>5</v>
      </c>
      <c r="K62" s="158">
        <v>56398000</v>
      </c>
      <c r="L62" s="24" t="s">
        <v>85</v>
      </c>
      <c r="M62" s="64"/>
      <c r="N62" s="24"/>
      <c r="O62" s="158">
        <f t="shared" ref="O62:O73" si="4">K62*15%+K62</f>
        <v>64857700</v>
      </c>
      <c r="P62" s="64"/>
      <c r="Q62" s="64"/>
      <c r="R62" s="68"/>
      <c r="S62" s="68"/>
      <c r="T62" s="68"/>
      <c r="U62" s="68"/>
      <c r="V62" s="68"/>
      <c r="W62" s="68"/>
    </row>
    <row r="63" spans="1:23" s="69" customFormat="1" ht="33.75">
      <c r="A63" s="156"/>
      <c r="B63" s="234"/>
      <c r="C63" s="218"/>
      <c r="D63" s="218"/>
      <c r="E63" s="164"/>
      <c r="F63" s="166" t="s">
        <v>316</v>
      </c>
      <c r="G63" s="161" t="s">
        <v>313</v>
      </c>
      <c r="H63" s="24" t="s">
        <v>314</v>
      </c>
      <c r="I63" s="71" t="s">
        <v>132</v>
      </c>
      <c r="J63" s="24">
        <v>5</v>
      </c>
      <c r="K63" s="158">
        <v>49740000</v>
      </c>
      <c r="L63" s="24" t="s">
        <v>85</v>
      </c>
      <c r="M63" s="64"/>
      <c r="N63" s="24"/>
      <c r="O63" s="158">
        <f t="shared" si="4"/>
        <v>57201000</v>
      </c>
      <c r="P63" s="64"/>
      <c r="Q63" s="64"/>
      <c r="R63" s="68"/>
      <c r="S63" s="68"/>
      <c r="T63" s="68"/>
      <c r="U63" s="68"/>
      <c r="V63" s="68"/>
      <c r="W63" s="68"/>
    </row>
    <row r="64" spans="1:23" s="69" customFormat="1" ht="33.75">
      <c r="A64" s="156"/>
      <c r="B64" s="234"/>
      <c r="C64" s="218"/>
      <c r="D64" s="218"/>
      <c r="E64" s="164"/>
      <c r="F64" s="166" t="s">
        <v>317</v>
      </c>
      <c r="G64" s="161" t="s">
        <v>313</v>
      </c>
      <c r="H64" s="24" t="s">
        <v>314</v>
      </c>
      <c r="I64" s="71" t="s">
        <v>134</v>
      </c>
      <c r="J64" s="24">
        <v>5</v>
      </c>
      <c r="K64" s="158">
        <v>36268000</v>
      </c>
      <c r="L64" s="24" t="s">
        <v>85</v>
      </c>
      <c r="M64" s="64"/>
      <c r="N64" s="24"/>
      <c r="O64" s="158">
        <f t="shared" si="4"/>
        <v>41708200</v>
      </c>
      <c r="P64" s="64"/>
      <c r="Q64" s="64"/>
      <c r="R64" s="68"/>
      <c r="S64" s="68"/>
      <c r="T64" s="68"/>
      <c r="U64" s="68"/>
      <c r="V64" s="68"/>
      <c r="W64" s="68"/>
    </row>
    <row r="65" spans="1:23" s="69" customFormat="1" ht="33.75">
      <c r="A65" s="156"/>
      <c r="B65" s="234"/>
      <c r="C65" s="218"/>
      <c r="D65" s="218"/>
      <c r="E65" s="164"/>
      <c r="F65" s="166" t="s">
        <v>318</v>
      </c>
      <c r="G65" s="161" t="s">
        <v>313</v>
      </c>
      <c r="H65" s="24" t="s">
        <v>314</v>
      </c>
      <c r="I65" s="71" t="s">
        <v>355</v>
      </c>
      <c r="J65" s="24">
        <v>5</v>
      </c>
      <c r="K65" s="158">
        <v>48278000</v>
      </c>
      <c r="L65" s="24" t="s">
        <v>85</v>
      </c>
      <c r="M65" s="64"/>
      <c r="N65" s="24"/>
      <c r="O65" s="158">
        <f t="shared" si="4"/>
        <v>55519700</v>
      </c>
      <c r="P65" s="64"/>
      <c r="Q65" s="64"/>
      <c r="R65" s="68"/>
      <c r="S65" s="68"/>
      <c r="T65" s="68"/>
      <c r="U65" s="68"/>
      <c r="V65" s="68"/>
      <c r="W65" s="68"/>
    </row>
    <row r="66" spans="1:23" s="69" customFormat="1" ht="33.75">
      <c r="A66" s="156"/>
      <c r="B66" s="234"/>
      <c r="C66" s="218"/>
      <c r="D66" s="218"/>
      <c r="E66" s="164"/>
      <c r="F66" s="166" t="s">
        <v>319</v>
      </c>
      <c r="G66" s="161" t="s">
        <v>313</v>
      </c>
      <c r="H66" s="24" t="s">
        <v>314</v>
      </c>
      <c r="I66" s="71" t="s">
        <v>110</v>
      </c>
      <c r="J66" s="24">
        <v>5</v>
      </c>
      <c r="K66" s="158">
        <v>43258000</v>
      </c>
      <c r="L66" s="24" t="s">
        <v>85</v>
      </c>
      <c r="M66" s="64"/>
      <c r="N66" s="24"/>
      <c r="O66" s="158">
        <f t="shared" si="4"/>
        <v>49746700</v>
      </c>
      <c r="P66" s="64"/>
      <c r="Q66" s="64"/>
      <c r="R66" s="68"/>
      <c r="S66" s="68"/>
      <c r="T66" s="68"/>
      <c r="U66" s="68"/>
      <c r="V66" s="68"/>
      <c r="W66" s="68"/>
    </row>
    <row r="67" spans="1:23" s="69" customFormat="1" ht="33.75">
      <c r="A67" s="156"/>
      <c r="B67" s="234"/>
      <c r="C67" s="218"/>
      <c r="D67" s="218"/>
      <c r="E67" s="164"/>
      <c r="F67" s="166" t="s">
        <v>320</v>
      </c>
      <c r="G67" s="161" t="s">
        <v>313</v>
      </c>
      <c r="H67" s="24" t="s">
        <v>314</v>
      </c>
      <c r="I67" s="71" t="s">
        <v>138</v>
      </c>
      <c r="J67" s="24">
        <v>5</v>
      </c>
      <c r="K67" s="158">
        <v>32058000</v>
      </c>
      <c r="L67" s="24" t="s">
        <v>85</v>
      </c>
      <c r="M67" s="64"/>
      <c r="N67" s="24"/>
      <c r="O67" s="158">
        <f t="shared" si="4"/>
        <v>36866700</v>
      </c>
      <c r="P67" s="64"/>
      <c r="Q67" s="64"/>
      <c r="R67" s="68"/>
      <c r="S67" s="68"/>
      <c r="T67" s="68"/>
      <c r="U67" s="68"/>
      <c r="V67" s="68"/>
      <c r="W67" s="68"/>
    </row>
    <row r="68" spans="1:23" s="69" customFormat="1" ht="33.75">
      <c r="A68" s="156"/>
      <c r="B68" s="234"/>
      <c r="C68" s="218"/>
      <c r="D68" s="218"/>
      <c r="E68" s="164"/>
      <c r="F68" s="166" t="s">
        <v>321</v>
      </c>
      <c r="G68" s="161" t="s">
        <v>313</v>
      </c>
      <c r="H68" s="24" t="s">
        <v>314</v>
      </c>
      <c r="I68" s="71" t="s">
        <v>356</v>
      </c>
      <c r="J68" s="24">
        <v>5</v>
      </c>
      <c r="K68" s="158">
        <v>56258000</v>
      </c>
      <c r="L68" s="24" t="s">
        <v>85</v>
      </c>
      <c r="M68" s="64"/>
      <c r="N68" s="24"/>
      <c r="O68" s="158">
        <f t="shared" si="4"/>
        <v>64696700</v>
      </c>
      <c r="P68" s="64"/>
      <c r="Q68" s="64"/>
      <c r="R68" s="68"/>
      <c r="S68" s="68"/>
      <c r="T68" s="68"/>
      <c r="U68" s="68"/>
      <c r="V68" s="68"/>
      <c r="W68" s="68"/>
    </row>
    <row r="69" spans="1:23" s="69" customFormat="1" ht="33.75">
      <c r="A69" s="156"/>
      <c r="B69" s="234"/>
      <c r="C69" s="218"/>
      <c r="D69" s="218"/>
      <c r="E69" s="164"/>
      <c r="F69" s="166" t="s">
        <v>322</v>
      </c>
      <c r="G69" s="161" t="s">
        <v>313</v>
      </c>
      <c r="H69" s="24" t="s">
        <v>314</v>
      </c>
      <c r="I69" s="71" t="s">
        <v>116</v>
      </c>
      <c r="J69" s="24">
        <v>5</v>
      </c>
      <c r="K69" s="158">
        <v>41908000</v>
      </c>
      <c r="L69" s="24" t="s">
        <v>85</v>
      </c>
      <c r="M69" s="64"/>
      <c r="N69" s="24"/>
      <c r="O69" s="158">
        <f t="shared" si="4"/>
        <v>48194200</v>
      </c>
      <c r="P69" s="64"/>
      <c r="Q69" s="64"/>
      <c r="R69" s="68"/>
      <c r="S69" s="68"/>
      <c r="T69" s="68"/>
      <c r="U69" s="68"/>
      <c r="V69" s="68"/>
      <c r="W69" s="68"/>
    </row>
    <row r="70" spans="1:23" s="69" customFormat="1" ht="33.75">
      <c r="A70" s="156"/>
      <c r="B70" s="234"/>
      <c r="C70" s="218"/>
      <c r="D70" s="218"/>
      <c r="E70" s="167"/>
      <c r="F70" s="166" t="s">
        <v>323</v>
      </c>
      <c r="G70" s="161" t="s">
        <v>313</v>
      </c>
      <c r="H70" s="24" t="s">
        <v>314</v>
      </c>
      <c r="I70" s="71" t="s">
        <v>118</v>
      </c>
      <c r="J70" s="24">
        <v>5</v>
      </c>
      <c r="K70" s="158">
        <v>27340000</v>
      </c>
      <c r="L70" s="24" t="s">
        <v>85</v>
      </c>
      <c r="M70" s="64"/>
      <c r="N70" s="24"/>
      <c r="O70" s="158">
        <f t="shared" si="4"/>
        <v>31441000</v>
      </c>
      <c r="P70" s="64"/>
      <c r="Q70" s="64"/>
      <c r="R70" s="68"/>
      <c r="S70" s="68"/>
      <c r="T70" s="68"/>
      <c r="U70" s="68"/>
      <c r="V70" s="68"/>
      <c r="W70" s="68"/>
    </row>
    <row r="71" spans="1:23" s="69" customFormat="1" ht="33.75">
      <c r="A71" s="156"/>
      <c r="B71" s="234"/>
      <c r="C71" s="218"/>
      <c r="D71" s="218"/>
      <c r="E71" s="167"/>
      <c r="F71" s="166" t="s">
        <v>324</v>
      </c>
      <c r="G71" s="161" t="s">
        <v>313</v>
      </c>
      <c r="H71" s="24" t="s">
        <v>314</v>
      </c>
      <c r="I71" s="71" t="s">
        <v>120</v>
      </c>
      <c r="J71" s="24">
        <v>5</v>
      </c>
      <c r="K71" s="158">
        <v>56068000</v>
      </c>
      <c r="L71" s="24" t="s">
        <v>85</v>
      </c>
      <c r="M71" s="64"/>
      <c r="N71" s="24"/>
      <c r="O71" s="158">
        <f t="shared" si="4"/>
        <v>64478200</v>
      </c>
      <c r="P71" s="64"/>
      <c r="Q71" s="64"/>
      <c r="R71" s="68"/>
      <c r="S71" s="68"/>
      <c r="T71" s="68"/>
      <c r="U71" s="68"/>
      <c r="V71" s="68"/>
      <c r="W71" s="68"/>
    </row>
    <row r="72" spans="1:23" s="69" customFormat="1" ht="33.75">
      <c r="A72" s="156"/>
      <c r="B72" s="234"/>
      <c r="C72" s="218"/>
      <c r="D72" s="218"/>
      <c r="E72" s="157"/>
      <c r="F72" s="166" t="s">
        <v>325</v>
      </c>
      <c r="G72" s="161" t="s">
        <v>313</v>
      </c>
      <c r="H72" s="24" t="s">
        <v>314</v>
      </c>
      <c r="I72" s="71" t="s">
        <v>123</v>
      </c>
      <c r="J72" s="24">
        <v>5</v>
      </c>
      <c r="K72" s="158">
        <v>33586200</v>
      </c>
      <c r="L72" s="24" t="s">
        <v>85</v>
      </c>
      <c r="M72" s="64"/>
      <c r="N72" s="24"/>
      <c r="O72" s="158">
        <f t="shared" si="4"/>
        <v>38624130</v>
      </c>
      <c r="P72" s="64"/>
      <c r="Q72" s="64"/>
      <c r="R72" s="68"/>
      <c r="S72" s="68"/>
      <c r="T72" s="68"/>
      <c r="U72" s="68"/>
      <c r="V72" s="68"/>
      <c r="W72" s="68"/>
    </row>
    <row r="73" spans="1:23" s="69" customFormat="1" ht="33.75">
      <c r="A73" s="156"/>
      <c r="B73" s="234"/>
      <c r="C73" s="218"/>
      <c r="D73" s="218"/>
      <c r="E73" s="157"/>
      <c r="F73" s="166" t="s">
        <v>326</v>
      </c>
      <c r="G73" s="161" t="s">
        <v>313</v>
      </c>
      <c r="H73" s="24" t="s">
        <v>314</v>
      </c>
      <c r="I73" s="71" t="s">
        <v>125</v>
      </c>
      <c r="J73" s="24">
        <v>5</v>
      </c>
      <c r="K73" s="158">
        <v>0</v>
      </c>
      <c r="L73" s="24" t="s">
        <v>85</v>
      </c>
      <c r="M73" s="64"/>
      <c r="N73" s="24"/>
      <c r="O73" s="158">
        <f t="shared" si="4"/>
        <v>0</v>
      </c>
      <c r="P73" s="64"/>
      <c r="Q73" s="64"/>
      <c r="R73" s="68"/>
      <c r="S73" s="68"/>
      <c r="T73" s="68"/>
      <c r="U73" s="68"/>
      <c r="V73" s="68"/>
      <c r="W73" s="68"/>
    </row>
    <row r="74" spans="1:23" s="69" customFormat="1" ht="67.5" customHeight="1">
      <c r="A74" s="156"/>
      <c r="B74" s="234"/>
      <c r="C74" s="218"/>
      <c r="D74" s="218"/>
      <c r="E74" s="157"/>
      <c r="F74" s="165" t="s">
        <v>327</v>
      </c>
      <c r="G74" s="168" t="s">
        <v>307</v>
      </c>
      <c r="H74" s="24" t="s">
        <v>258</v>
      </c>
      <c r="I74" s="71" t="s">
        <v>360</v>
      </c>
      <c r="J74" s="24">
        <v>12</v>
      </c>
      <c r="K74" s="163">
        <f>SUM(K75:K87)</f>
        <v>3900238200</v>
      </c>
      <c r="L74" s="163">
        <f t="shared" ref="L74:O74" si="5">SUM(L75:L87)</f>
        <v>0</v>
      </c>
      <c r="M74" s="163">
        <f t="shared" si="5"/>
        <v>0</v>
      </c>
      <c r="N74" s="163">
        <f t="shared" si="5"/>
        <v>0</v>
      </c>
      <c r="O74" s="163">
        <f t="shared" si="5"/>
        <v>4485273930</v>
      </c>
      <c r="P74" s="64"/>
      <c r="Q74" s="64"/>
      <c r="R74" s="68"/>
      <c r="S74" s="68"/>
      <c r="T74" s="68"/>
      <c r="U74" s="68"/>
      <c r="V74" s="68"/>
      <c r="W74" s="68"/>
    </row>
    <row r="75" spans="1:23" s="69" customFormat="1" ht="45">
      <c r="A75" s="156"/>
      <c r="B75" s="234"/>
      <c r="C75" s="218"/>
      <c r="D75" s="218"/>
      <c r="E75" s="157"/>
      <c r="F75" s="169" t="s">
        <v>328</v>
      </c>
      <c r="G75" s="170" t="s">
        <v>329</v>
      </c>
      <c r="H75" s="24" t="s">
        <v>129</v>
      </c>
      <c r="I75" s="71" t="s">
        <v>100</v>
      </c>
      <c r="J75" s="24">
        <v>1</v>
      </c>
      <c r="K75" s="158">
        <v>309880400</v>
      </c>
      <c r="L75" s="24"/>
      <c r="M75" s="64"/>
      <c r="N75" s="24"/>
      <c r="O75" s="158">
        <f>K75*15%+K75</f>
        <v>356362460</v>
      </c>
      <c r="P75" s="64"/>
      <c r="Q75" s="64"/>
      <c r="R75" s="68"/>
      <c r="S75" s="68"/>
      <c r="T75" s="68"/>
      <c r="U75" s="68"/>
      <c r="V75" s="68"/>
      <c r="W75" s="68"/>
    </row>
    <row r="76" spans="1:23" s="69" customFormat="1" ht="45">
      <c r="A76" s="156"/>
      <c r="B76" s="234"/>
      <c r="C76" s="218"/>
      <c r="D76" s="218"/>
      <c r="E76" s="157"/>
      <c r="F76" s="169" t="s">
        <v>330</v>
      </c>
      <c r="G76" s="170" t="s">
        <v>342</v>
      </c>
      <c r="H76" s="24" t="s">
        <v>129</v>
      </c>
      <c r="I76" s="71" t="s">
        <v>357</v>
      </c>
      <c r="J76" s="24">
        <v>1</v>
      </c>
      <c r="K76" s="158">
        <v>313740000</v>
      </c>
      <c r="L76" s="24"/>
      <c r="M76" s="64"/>
      <c r="N76" s="24"/>
      <c r="O76" s="158">
        <f t="shared" ref="O76:O87" si="6">K76*15%+K76</f>
        <v>360801000</v>
      </c>
      <c r="P76" s="64"/>
      <c r="Q76" s="64"/>
      <c r="R76" s="68"/>
      <c r="S76" s="68"/>
      <c r="T76" s="68"/>
      <c r="U76" s="68"/>
      <c r="V76" s="68"/>
      <c r="W76" s="68"/>
    </row>
    <row r="77" spans="1:23" s="69" customFormat="1" ht="45">
      <c r="A77" s="156"/>
      <c r="B77" s="234"/>
      <c r="C77" s="218"/>
      <c r="D77" s="218"/>
      <c r="E77" s="157"/>
      <c r="F77" s="169" t="s">
        <v>331</v>
      </c>
      <c r="G77" s="170" t="s">
        <v>343</v>
      </c>
      <c r="H77" s="24" t="s">
        <v>129</v>
      </c>
      <c r="I77" s="71" t="s">
        <v>132</v>
      </c>
      <c r="J77" s="24">
        <v>1</v>
      </c>
      <c r="K77" s="158">
        <v>320398000</v>
      </c>
      <c r="L77" s="24"/>
      <c r="M77" s="64"/>
      <c r="N77" s="24"/>
      <c r="O77" s="158">
        <f t="shared" si="6"/>
        <v>368457700</v>
      </c>
      <c r="P77" s="64"/>
      <c r="Q77" s="64"/>
      <c r="R77" s="68"/>
      <c r="S77" s="68"/>
      <c r="T77" s="68"/>
      <c r="U77" s="68"/>
      <c r="V77" s="68"/>
      <c r="W77" s="68"/>
    </row>
    <row r="78" spans="1:23" s="69" customFormat="1" ht="45">
      <c r="A78" s="156"/>
      <c r="B78" s="234"/>
      <c r="C78" s="218"/>
      <c r="D78" s="218"/>
      <c r="E78" s="157"/>
      <c r="F78" s="169" t="s">
        <v>332</v>
      </c>
      <c r="G78" s="170" t="s">
        <v>344</v>
      </c>
      <c r="H78" s="24" t="s">
        <v>129</v>
      </c>
      <c r="I78" s="71" t="s">
        <v>134</v>
      </c>
      <c r="J78" s="24">
        <v>1</v>
      </c>
      <c r="K78" s="158">
        <v>333870000</v>
      </c>
      <c r="L78" s="24"/>
      <c r="M78" s="64"/>
      <c r="N78" s="24"/>
      <c r="O78" s="158">
        <f t="shared" si="6"/>
        <v>383950500</v>
      </c>
      <c r="P78" s="64"/>
      <c r="Q78" s="64"/>
      <c r="R78" s="68"/>
      <c r="S78" s="68"/>
      <c r="T78" s="68"/>
      <c r="U78" s="68"/>
      <c r="V78" s="68"/>
      <c r="W78" s="68"/>
    </row>
    <row r="79" spans="1:23" s="69" customFormat="1" ht="45">
      <c r="A79" s="156"/>
      <c r="B79" s="234"/>
      <c r="C79" s="218"/>
      <c r="D79" s="218"/>
      <c r="E79" s="157"/>
      <c r="F79" s="169" t="s">
        <v>333</v>
      </c>
      <c r="G79" s="170" t="s">
        <v>345</v>
      </c>
      <c r="H79" s="24" t="s">
        <v>129</v>
      </c>
      <c r="I79" s="71" t="s">
        <v>355</v>
      </c>
      <c r="J79" s="24">
        <v>1</v>
      </c>
      <c r="K79" s="158">
        <v>321860000</v>
      </c>
      <c r="L79" s="24"/>
      <c r="M79" s="64"/>
      <c r="N79" s="24"/>
      <c r="O79" s="158">
        <f t="shared" si="6"/>
        <v>370139000</v>
      </c>
      <c r="P79" s="64"/>
      <c r="Q79" s="64"/>
      <c r="R79" s="68"/>
      <c r="S79" s="68"/>
      <c r="T79" s="68"/>
      <c r="U79" s="68"/>
      <c r="V79" s="68"/>
      <c r="W79" s="68"/>
    </row>
    <row r="80" spans="1:23" s="69" customFormat="1" ht="45">
      <c r="A80" s="156"/>
      <c r="B80" s="234"/>
      <c r="C80" s="218"/>
      <c r="D80" s="218"/>
      <c r="E80" s="157"/>
      <c r="F80" s="169" t="s">
        <v>334</v>
      </c>
      <c r="G80" s="170" t="s">
        <v>346</v>
      </c>
      <c r="H80" s="24" t="s">
        <v>129</v>
      </c>
      <c r="I80" s="71" t="s">
        <v>110</v>
      </c>
      <c r="J80" s="24">
        <v>1</v>
      </c>
      <c r="K80" s="158">
        <v>326880000</v>
      </c>
      <c r="L80" s="24"/>
      <c r="M80" s="64"/>
      <c r="N80" s="24"/>
      <c r="O80" s="158">
        <f t="shared" si="6"/>
        <v>375912000</v>
      </c>
      <c r="P80" s="64"/>
      <c r="Q80" s="64"/>
      <c r="R80" s="68"/>
      <c r="S80" s="68"/>
      <c r="T80" s="68"/>
      <c r="U80" s="68"/>
      <c r="V80" s="68"/>
      <c r="W80" s="68"/>
    </row>
    <row r="81" spans="1:23" s="69" customFormat="1" ht="45">
      <c r="A81" s="156"/>
      <c r="B81" s="234"/>
      <c r="C81" s="218"/>
      <c r="D81" s="218"/>
      <c r="E81" s="157"/>
      <c r="F81" s="169" t="s">
        <v>335</v>
      </c>
      <c r="G81" s="170" t="s">
        <v>347</v>
      </c>
      <c r="H81" s="24" t="s">
        <v>129</v>
      </c>
      <c r="I81" s="71" t="s">
        <v>358</v>
      </c>
      <c r="J81" s="24">
        <v>1</v>
      </c>
      <c r="K81" s="158">
        <v>338080000</v>
      </c>
      <c r="L81" s="24"/>
      <c r="M81" s="64"/>
      <c r="N81" s="24"/>
      <c r="O81" s="158">
        <f t="shared" si="6"/>
        <v>388792000</v>
      </c>
      <c r="P81" s="64"/>
      <c r="Q81" s="64"/>
      <c r="R81" s="68"/>
      <c r="S81" s="68"/>
      <c r="T81" s="68"/>
      <c r="U81" s="68"/>
      <c r="V81" s="68"/>
      <c r="W81" s="68"/>
    </row>
    <row r="82" spans="1:23" s="69" customFormat="1" ht="45">
      <c r="A82" s="156"/>
      <c r="B82" s="234"/>
      <c r="C82" s="218"/>
      <c r="D82" s="218"/>
      <c r="E82" s="157"/>
      <c r="F82" s="169" t="s">
        <v>341</v>
      </c>
      <c r="G82" s="170" t="s">
        <v>348</v>
      </c>
      <c r="H82" s="24" t="s">
        <v>129</v>
      </c>
      <c r="I82" s="71" t="s">
        <v>356</v>
      </c>
      <c r="J82" s="24">
        <v>1</v>
      </c>
      <c r="K82" s="158">
        <v>313880000</v>
      </c>
      <c r="L82" s="24"/>
      <c r="M82" s="64"/>
      <c r="N82" s="24"/>
      <c r="O82" s="158">
        <f t="shared" si="6"/>
        <v>360962000</v>
      </c>
      <c r="P82" s="64"/>
      <c r="Q82" s="64"/>
      <c r="R82" s="68"/>
      <c r="S82" s="68"/>
      <c r="T82" s="68"/>
      <c r="U82" s="68"/>
      <c r="V82" s="68"/>
      <c r="W82" s="68"/>
    </row>
    <row r="83" spans="1:23" s="69" customFormat="1" ht="45">
      <c r="A83" s="156"/>
      <c r="B83" s="234"/>
      <c r="C83" s="218"/>
      <c r="D83" s="218"/>
      <c r="E83" s="157"/>
      <c r="F83" s="169" t="s">
        <v>336</v>
      </c>
      <c r="G83" s="170" t="s">
        <v>349</v>
      </c>
      <c r="H83" s="24" t="s">
        <v>129</v>
      </c>
      <c r="I83" s="71" t="s">
        <v>116</v>
      </c>
      <c r="J83" s="24">
        <v>1</v>
      </c>
      <c r="K83" s="158">
        <v>328230000</v>
      </c>
      <c r="L83" s="24"/>
      <c r="M83" s="64"/>
      <c r="N83" s="24"/>
      <c r="O83" s="158">
        <f t="shared" si="6"/>
        <v>377464500</v>
      </c>
      <c r="P83" s="64"/>
      <c r="Q83" s="64"/>
      <c r="R83" s="68"/>
      <c r="S83" s="68"/>
      <c r="T83" s="68"/>
      <c r="U83" s="68"/>
      <c r="V83" s="68"/>
      <c r="W83" s="68"/>
    </row>
    <row r="84" spans="1:23" s="69" customFormat="1" ht="45">
      <c r="A84" s="156"/>
      <c r="B84" s="234"/>
      <c r="C84" s="218"/>
      <c r="D84" s="218"/>
      <c r="E84" s="157"/>
      <c r="F84" s="169" t="s">
        <v>337</v>
      </c>
      <c r="G84" s="170" t="s">
        <v>350</v>
      </c>
      <c r="H84" s="24" t="s">
        <v>129</v>
      </c>
      <c r="I84" s="71" t="s">
        <v>118</v>
      </c>
      <c r="J84" s="24">
        <v>1</v>
      </c>
      <c r="K84" s="158">
        <v>342798000</v>
      </c>
      <c r="L84" s="24"/>
      <c r="M84" s="64"/>
      <c r="N84" s="24"/>
      <c r="O84" s="158">
        <f t="shared" si="6"/>
        <v>394217700</v>
      </c>
      <c r="P84" s="64"/>
      <c r="Q84" s="64"/>
      <c r="R84" s="68"/>
      <c r="S84" s="68"/>
      <c r="T84" s="68"/>
      <c r="U84" s="68"/>
      <c r="V84" s="68"/>
      <c r="W84" s="68"/>
    </row>
    <row r="85" spans="1:23" s="69" customFormat="1" ht="45">
      <c r="A85" s="156"/>
      <c r="B85" s="234"/>
      <c r="C85" s="218"/>
      <c r="D85" s="218"/>
      <c r="E85" s="157"/>
      <c r="F85" s="169" t="s">
        <v>338</v>
      </c>
      <c r="G85" s="170" t="s">
        <v>351</v>
      </c>
      <c r="H85" s="24" t="s">
        <v>129</v>
      </c>
      <c r="I85" s="71" t="s">
        <v>120</v>
      </c>
      <c r="J85" s="24">
        <v>1</v>
      </c>
      <c r="K85" s="158">
        <v>314070000</v>
      </c>
      <c r="L85" s="24"/>
      <c r="M85" s="64"/>
      <c r="N85" s="24"/>
      <c r="O85" s="158">
        <f t="shared" si="6"/>
        <v>361180500</v>
      </c>
      <c r="P85" s="64"/>
      <c r="Q85" s="64"/>
      <c r="R85" s="68"/>
      <c r="S85" s="68"/>
      <c r="T85" s="68"/>
      <c r="U85" s="68"/>
      <c r="V85" s="68"/>
      <c r="W85" s="68"/>
    </row>
    <row r="86" spans="1:23" s="69" customFormat="1" ht="45">
      <c r="A86" s="156"/>
      <c r="B86" s="234"/>
      <c r="C86" s="218"/>
      <c r="D86" s="218"/>
      <c r="E86" s="157"/>
      <c r="F86" s="169" t="s">
        <v>339</v>
      </c>
      <c r="G86" s="170" t="s">
        <v>352</v>
      </c>
      <c r="H86" s="24" t="s">
        <v>129</v>
      </c>
      <c r="I86" s="71" t="s">
        <v>359</v>
      </c>
      <c r="J86" s="24">
        <v>1</v>
      </c>
      <c r="K86" s="158">
        <v>336551800</v>
      </c>
      <c r="L86" s="24"/>
      <c r="M86" s="64"/>
      <c r="N86" s="24"/>
      <c r="O86" s="158">
        <f t="shared" si="6"/>
        <v>387034570</v>
      </c>
      <c r="P86" s="64"/>
      <c r="Q86" s="64"/>
      <c r="R86" s="68"/>
      <c r="S86" s="68"/>
      <c r="T86" s="68"/>
      <c r="U86" s="68"/>
      <c r="V86" s="68"/>
      <c r="W86" s="68"/>
    </row>
    <row r="87" spans="1:23" s="69" customFormat="1" ht="45">
      <c r="A87" s="156"/>
      <c r="B87" s="234"/>
      <c r="C87" s="218"/>
      <c r="D87" s="218"/>
      <c r="E87" s="157"/>
      <c r="F87" s="169" t="s">
        <v>340</v>
      </c>
      <c r="G87" s="170" t="s">
        <v>353</v>
      </c>
      <c r="H87" s="24" t="s">
        <v>129</v>
      </c>
      <c r="I87" s="71" t="s">
        <v>125</v>
      </c>
      <c r="J87" s="24">
        <v>1</v>
      </c>
      <c r="K87" s="158">
        <v>0</v>
      </c>
      <c r="L87" s="24"/>
      <c r="M87" s="64"/>
      <c r="N87" s="24"/>
      <c r="O87" s="158">
        <f t="shared" si="6"/>
        <v>0</v>
      </c>
      <c r="P87" s="64"/>
      <c r="Q87" s="64"/>
      <c r="R87" s="68"/>
      <c r="S87" s="68"/>
      <c r="T87" s="68"/>
      <c r="U87" s="68"/>
      <c r="V87" s="68"/>
      <c r="W87" s="68"/>
    </row>
    <row r="88" spans="1:23" s="69" customFormat="1" ht="61.5" customHeight="1">
      <c r="A88" s="156"/>
      <c r="B88" s="234"/>
      <c r="C88" s="218"/>
      <c r="D88" s="218"/>
      <c r="E88" s="157" t="s">
        <v>301</v>
      </c>
      <c r="F88" s="159" t="s">
        <v>302</v>
      </c>
      <c r="G88" s="160" t="s">
        <v>307</v>
      </c>
      <c r="H88" s="14" t="s">
        <v>129</v>
      </c>
      <c r="I88" s="71"/>
      <c r="J88" s="24"/>
      <c r="K88" s="163">
        <f>K89</f>
        <v>4203779629</v>
      </c>
      <c r="L88" s="163">
        <f t="shared" ref="L88:O88" si="7">L89</f>
        <v>0</v>
      </c>
      <c r="M88" s="163">
        <f t="shared" si="7"/>
        <v>0</v>
      </c>
      <c r="N88" s="163">
        <f t="shared" si="7"/>
        <v>0</v>
      </c>
      <c r="O88" s="163">
        <f t="shared" si="7"/>
        <v>4834346573.3499985</v>
      </c>
      <c r="P88" s="64"/>
      <c r="Q88" s="64"/>
      <c r="R88" s="68"/>
      <c r="S88" s="68"/>
      <c r="T88" s="68"/>
      <c r="U88" s="68"/>
      <c r="V88" s="68"/>
      <c r="W88" s="68"/>
    </row>
    <row r="89" spans="1:23" s="69" customFormat="1" ht="38.25">
      <c r="A89" s="156"/>
      <c r="B89" s="234"/>
      <c r="C89" s="218"/>
      <c r="D89" s="218"/>
      <c r="E89" s="157"/>
      <c r="F89" s="132" t="s">
        <v>303</v>
      </c>
      <c r="G89" s="132" t="s">
        <v>308</v>
      </c>
      <c r="H89" s="14" t="s">
        <v>129</v>
      </c>
      <c r="I89" s="71"/>
      <c r="J89" s="24"/>
      <c r="K89" s="162">
        <f>SUM(K90:K102)</f>
        <v>4203779629</v>
      </c>
      <c r="L89" s="162">
        <f t="shared" ref="L89:O89" si="8">SUM(L90:L102)</f>
        <v>0</v>
      </c>
      <c r="M89" s="162">
        <f t="shared" si="8"/>
        <v>0</v>
      </c>
      <c r="N89" s="162">
        <f t="shared" si="8"/>
        <v>0</v>
      </c>
      <c r="O89" s="162">
        <f t="shared" si="8"/>
        <v>4834346573.3499985</v>
      </c>
      <c r="P89" s="64"/>
      <c r="Q89" s="64"/>
      <c r="R89" s="68"/>
      <c r="S89" s="68"/>
      <c r="T89" s="68"/>
      <c r="U89" s="68"/>
      <c r="V89" s="68"/>
      <c r="W89" s="68"/>
    </row>
    <row r="90" spans="1:23" s="69" customFormat="1" ht="25.5">
      <c r="A90" s="156"/>
      <c r="B90" s="234"/>
      <c r="C90" s="218"/>
      <c r="D90" s="218"/>
      <c r="E90" s="157"/>
      <c r="F90" s="172" t="s">
        <v>361</v>
      </c>
      <c r="G90" s="132"/>
      <c r="H90" s="14"/>
      <c r="I90" s="14" t="s">
        <v>362</v>
      </c>
      <c r="J90" s="24"/>
      <c r="K90" s="173">
        <v>318268433</v>
      </c>
      <c r="L90" s="24"/>
      <c r="M90" s="64"/>
      <c r="N90" s="24"/>
      <c r="O90" s="158">
        <f>K90*15%+K90</f>
        <v>366008697.94999999</v>
      </c>
      <c r="P90" s="64"/>
      <c r="Q90" s="64"/>
      <c r="R90" s="68"/>
      <c r="S90" s="68"/>
      <c r="T90" s="68"/>
      <c r="U90" s="68"/>
      <c r="V90" s="68"/>
      <c r="W90" s="68"/>
    </row>
    <row r="91" spans="1:23" s="69" customFormat="1" ht="25.5">
      <c r="A91" s="156"/>
      <c r="B91" s="234"/>
      <c r="C91" s="218"/>
      <c r="D91" s="218"/>
      <c r="E91" s="157"/>
      <c r="F91" s="172" t="s">
        <v>361</v>
      </c>
      <c r="G91" s="132"/>
      <c r="H91" s="14"/>
      <c r="I91" s="14" t="s">
        <v>363</v>
      </c>
      <c r="J91" s="24"/>
      <c r="K91" s="173">
        <v>283478433</v>
      </c>
      <c r="L91" s="24"/>
      <c r="M91" s="64"/>
      <c r="N91" s="24"/>
      <c r="O91" s="158">
        <f t="shared" ref="O91:O102" si="9">K91*15%+K91</f>
        <v>326000197.94999999</v>
      </c>
      <c r="P91" s="64"/>
      <c r="Q91" s="64"/>
      <c r="R91" s="68"/>
      <c r="S91" s="68"/>
      <c r="T91" s="68"/>
      <c r="U91" s="68"/>
      <c r="V91" s="68"/>
      <c r="W91" s="68"/>
    </row>
    <row r="92" spans="1:23" s="69" customFormat="1" ht="25.5">
      <c r="A92" s="156"/>
      <c r="B92" s="234"/>
      <c r="C92" s="218"/>
      <c r="D92" s="218"/>
      <c r="E92" s="157"/>
      <c r="F92" s="172" t="s">
        <v>361</v>
      </c>
      <c r="G92" s="132"/>
      <c r="H92" s="14"/>
      <c r="I92" s="14" t="s">
        <v>364</v>
      </c>
      <c r="J92" s="24"/>
      <c r="K92" s="173">
        <v>366878433</v>
      </c>
      <c r="L92" s="24"/>
      <c r="M92" s="64"/>
      <c r="N92" s="24"/>
      <c r="O92" s="158">
        <f t="shared" si="9"/>
        <v>421910197.94999999</v>
      </c>
      <c r="P92" s="64"/>
      <c r="Q92" s="64"/>
      <c r="R92" s="68"/>
      <c r="S92" s="68"/>
      <c r="T92" s="68"/>
      <c r="U92" s="68"/>
      <c r="V92" s="68"/>
      <c r="W92" s="68"/>
    </row>
    <row r="93" spans="1:23" s="69" customFormat="1" ht="25.5">
      <c r="A93" s="156"/>
      <c r="B93" s="234"/>
      <c r="C93" s="218"/>
      <c r="D93" s="218"/>
      <c r="E93" s="157"/>
      <c r="F93" s="172" t="s">
        <v>361</v>
      </c>
      <c r="G93" s="132"/>
      <c r="H93" s="14"/>
      <c r="I93" s="14" t="s">
        <v>365</v>
      </c>
      <c r="J93" s="24"/>
      <c r="K93" s="173">
        <v>377128433</v>
      </c>
      <c r="L93" s="24"/>
      <c r="M93" s="64"/>
      <c r="N93" s="24"/>
      <c r="O93" s="158">
        <f t="shared" si="9"/>
        <v>433697697.94999999</v>
      </c>
      <c r="P93" s="64"/>
      <c r="Q93" s="64"/>
      <c r="R93" s="68"/>
      <c r="S93" s="68"/>
      <c r="T93" s="68"/>
      <c r="U93" s="68"/>
      <c r="V93" s="68"/>
      <c r="W93" s="68"/>
    </row>
    <row r="94" spans="1:23" s="69" customFormat="1" ht="25.5">
      <c r="A94" s="156"/>
      <c r="B94" s="234"/>
      <c r="C94" s="218"/>
      <c r="D94" s="218"/>
      <c r="E94" s="157"/>
      <c r="F94" s="172" t="s">
        <v>361</v>
      </c>
      <c r="G94" s="132"/>
      <c r="H94" s="14"/>
      <c r="I94" s="14" t="s">
        <v>367</v>
      </c>
      <c r="J94" s="24"/>
      <c r="K94" s="173">
        <v>374078433</v>
      </c>
      <c r="L94" s="24"/>
      <c r="M94" s="64"/>
      <c r="N94" s="24"/>
      <c r="O94" s="158">
        <f t="shared" si="9"/>
        <v>430190197.94999999</v>
      </c>
      <c r="P94" s="64"/>
      <c r="Q94" s="64"/>
      <c r="R94" s="68"/>
      <c r="S94" s="68"/>
      <c r="T94" s="68"/>
      <c r="U94" s="68"/>
      <c r="V94" s="68"/>
      <c r="W94" s="68"/>
    </row>
    <row r="95" spans="1:23" s="69" customFormat="1" ht="25.5">
      <c r="A95" s="156"/>
      <c r="B95" s="234"/>
      <c r="C95" s="218"/>
      <c r="D95" s="218"/>
      <c r="E95" s="157"/>
      <c r="F95" s="172" t="s">
        <v>361</v>
      </c>
      <c r="G95" s="132"/>
      <c r="H95" s="14"/>
      <c r="I95" s="14" t="s">
        <v>366</v>
      </c>
      <c r="J95" s="24"/>
      <c r="K95" s="173">
        <v>350118433</v>
      </c>
      <c r="L95" s="24"/>
      <c r="M95" s="64"/>
      <c r="N95" s="24"/>
      <c r="O95" s="158">
        <f t="shared" si="9"/>
        <v>402636197.94999999</v>
      </c>
      <c r="P95" s="64"/>
      <c r="Q95" s="64"/>
      <c r="R95" s="68"/>
      <c r="S95" s="68"/>
      <c r="T95" s="68"/>
      <c r="U95" s="68"/>
      <c r="V95" s="68"/>
      <c r="W95" s="68"/>
    </row>
    <row r="96" spans="1:23" s="69" customFormat="1" ht="25.5">
      <c r="A96" s="156"/>
      <c r="B96" s="234"/>
      <c r="C96" s="218"/>
      <c r="D96" s="218"/>
      <c r="E96" s="157"/>
      <c r="F96" s="172" t="s">
        <v>361</v>
      </c>
      <c r="G96" s="132"/>
      <c r="H96" s="14"/>
      <c r="I96" s="14" t="s">
        <v>368</v>
      </c>
      <c r="J96" s="24"/>
      <c r="K96" s="173">
        <v>335378433</v>
      </c>
      <c r="L96" s="24"/>
      <c r="M96" s="64"/>
      <c r="N96" s="24"/>
      <c r="O96" s="158">
        <f t="shared" si="9"/>
        <v>385685197.94999999</v>
      </c>
      <c r="P96" s="64"/>
      <c r="Q96" s="64"/>
      <c r="R96" s="68"/>
      <c r="S96" s="68"/>
      <c r="T96" s="68"/>
      <c r="U96" s="68"/>
      <c r="V96" s="68"/>
      <c r="W96" s="68"/>
    </row>
    <row r="97" spans="1:23" s="69" customFormat="1" ht="25.5">
      <c r="A97" s="156"/>
      <c r="B97" s="234"/>
      <c r="C97" s="218"/>
      <c r="D97" s="218"/>
      <c r="E97" s="157"/>
      <c r="F97" s="172" t="s">
        <v>361</v>
      </c>
      <c r="G97" s="132"/>
      <c r="H97" s="14"/>
      <c r="I97" s="14" t="s">
        <v>369</v>
      </c>
      <c r="J97" s="24"/>
      <c r="K97" s="173">
        <v>103478433</v>
      </c>
      <c r="L97" s="24"/>
      <c r="M97" s="64"/>
      <c r="N97" s="24"/>
      <c r="O97" s="158">
        <f t="shared" si="9"/>
        <v>119000197.95</v>
      </c>
      <c r="P97" s="64"/>
      <c r="Q97" s="64"/>
      <c r="R97" s="68"/>
      <c r="S97" s="68"/>
      <c r="T97" s="68"/>
      <c r="U97" s="68"/>
      <c r="V97" s="68"/>
      <c r="W97" s="68"/>
    </row>
    <row r="98" spans="1:23" s="69" customFormat="1" ht="25.5">
      <c r="A98" s="156"/>
      <c r="B98" s="234"/>
      <c r="C98" s="218"/>
      <c r="D98" s="218"/>
      <c r="E98" s="157"/>
      <c r="F98" s="172" t="s">
        <v>361</v>
      </c>
      <c r="G98" s="132"/>
      <c r="H98" s="14"/>
      <c r="I98" s="14" t="s">
        <v>370</v>
      </c>
      <c r="J98" s="24"/>
      <c r="K98" s="173">
        <v>357218433</v>
      </c>
      <c r="L98" s="24"/>
      <c r="M98" s="64"/>
      <c r="N98" s="24"/>
      <c r="O98" s="158">
        <f t="shared" si="9"/>
        <v>410801197.94999999</v>
      </c>
      <c r="P98" s="64"/>
      <c r="Q98" s="64"/>
      <c r="R98" s="68"/>
      <c r="S98" s="68"/>
      <c r="T98" s="68"/>
      <c r="U98" s="68"/>
      <c r="V98" s="68"/>
      <c r="W98" s="68"/>
    </row>
    <row r="99" spans="1:23" s="69" customFormat="1" ht="25.5">
      <c r="A99" s="156"/>
      <c r="B99" s="234"/>
      <c r="C99" s="218"/>
      <c r="D99" s="218"/>
      <c r="E99" s="157"/>
      <c r="F99" s="172" t="s">
        <v>361</v>
      </c>
      <c r="G99" s="132"/>
      <c r="H99" s="14"/>
      <c r="I99" s="14" t="s">
        <v>371</v>
      </c>
      <c r="J99" s="24"/>
      <c r="K99" s="173">
        <v>237078433</v>
      </c>
      <c r="L99" s="24"/>
      <c r="M99" s="64"/>
      <c r="N99" s="24"/>
      <c r="O99" s="158">
        <f t="shared" si="9"/>
        <v>272640197.94999999</v>
      </c>
      <c r="P99" s="64"/>
      <c r="Q99" s="64"/>
      <c r="R99" s="68"/>
      <c r="S99" s="68"/>
      <c r="T99" s="68"/>
      <c r="U99" s="68"/>
      <c r="V99" s="68"/>
      <c r="W99" s="68"/>
    </row>
    <row r="100" spans="1:23" s="69" customFormat="1" ht="25.5">
      <c r="A100" s="156"/>
      <c r="B100" s="234"/>
      <c r="C100" s="218"/>
      <c r="D100" s="218"/>
      <c r="E100" s="157"/>
      <c r="F100" s="172" t="s">
        <v>361</v>
      </c>
      <c r="G100" s="132"/>
      <c r="H100" s="14"/>
      <c r="I100" s="14" t="s">
        <v>372</v>
      </c>
      <c r="J100" s="24"/>
      <c r="K100" s="173">
        <v>356078433</v>
      </c>
      <c r="L100" s="24"/>
      <c r="M100" s="64"/>
      <c r="N100" s="24"/>
      <c r="O100" s="158">
        <f t="shared" si="9"/>
        <v>409490197.94999999</v>
      </c>
      <c r="P100" s="64"/>
      <c r="Q100" s="64"/>
      <c r="R100" s="68"/>
      <c r="S100" s="68"/>
      <c r="T100" s="68"/>
      <c r="U100" s="68"/>
      <c r="V100" s="68"/>
      <c r="W100" s="68"/>
    </row>
    <row r="101" spans="1:23" s="69" customFormat="1" ht="25.5">
      <c r="A101" s="156"/>
      <c r="B101" s="234"/>
      <c r="C101" s="218"/>
      <c r="D101" s="218"/>
      <c r="E101" s="157"/>
      <c r="F101" s="172" t="s">
        <v>361</v>
      </c>
      <c r="G101" s="132"/>
      <c r="H101" s="14"/>
      <c r="I101" s="14" t="s">
        <v>373</v>
      </c>
      <c r="J101" s="24"/>
      <c r="K101" s="173">
        <v>354268433</v>
      </c>
      <c r="L101" s="24"/>
      <c r="M101" s="64"/>
      <c r="N101" s="24"/>
      <c r="O101" s="158">
        <f t="shared" si="9"/>
        <v>407408697.94999999</v>
      </c>
      <c r="P101" s="64"/>
      <c r="Q101" s="64"/>
      <c r="R101" s="68"/>
      <c r="S101" s="68"/>
      <c r="T101" s="68"/>
      <c r="U101" s="68"/>
      <c r="V101" s="68"/>
      <c r="W101" s="68"/>
    </row>
    <row r="102" spans="1:23" s="69" customFormat="1" ht="25.5">
      <c r="A102" s="156"/>
      <c r="B102" s="234"/>
      <c r="C102" s="218"/>
      <c r="D102" s="218"/>
      <c r="E102" s="157"/>
      <c r="F102" s="172" t="s">
        <v>361</v>
      </c>
      <c r="G102" s="132"/>
      <c r="H102" s="14"/>
      <c r="I102" s="14" t="s">
        <v>374</v>
      </c>
      <c r="J102" s="24"/>
      <c r="K102" s="173">
        <v>390328433</v>
      </c>
      <c r="L102" s="24"/>
      <c r="M102" s="64"/>
      <c r="N102" s="24"/>
      <c r="O102" s="158">
        <f t="shared" si="9"/>
        <v>448877697.94999999</v>
      </c>
      <c r="P102" s="64"/>
      <c r="Q102" s="64"/>
      <c r="R102" s="68"/>
      <c r="S102" s="68"/>
      <c r="T102" s="68"/>
      <c r="U102" s="68"/>
      <c r="V102" s="68"/>
      <c r="W102" s="68"/>
    </row>
    <row r="103" spans="1:23" s="17" customFormat="1" ht="42.95" customHeight="1">
      <c r="A103" s="19" t="s">
        <v>63</v>
      </c>
      <c r="B103" s="234"/>
      <c r="C103" s="218"/>
      <c r="D103" s="218"/>
      <c r="E103" s="206" t="s">
        <v>20</v>
      </c>
      <c r="F103" s="200" t="s">
        <v>19</v>
      </c>
      <c r="G103" s="22" t="s">
        <v>21</v>
      </c>
      <c r="H103" s="45" t="s">
        <v>258</v>
      </c>
      <c r="I103" s="44"/>
      <c r="J103" s="45">
        <v>80</v>
      </c>
      <c r="K103" s="197">
        <f>K108+K116+K118+K123+K126+K128+K130+K132+K134+K138+K140+K142+K144</f>
        <v>921491000</v>
      </c>
      <c r="L103" s="25"/>
      <c r="M103" s="25"/>
      <c r="N103" s="25"/>
      <c r="O103" s="197">
        <f>(O108+O116+O118+O123+O126+O128+O130+O132+O134+O138+O140+O142+O144)</f>
        <v>1555444000</v>
      </c>
      <c r="P103" s="22" t="s">
        <v>64</v>
      </c>
      <c r="Q103" s="73"/>
      <c r="R103" s="16"/>
      <c r="S103" s="16"/>
      <c r="T103" s="16"/>
      <c r="U103" s="16"/>
      <c r="V103" s="16"/>
      <c r="W103" s="16"/>
    </row>
    <row r="104" spans="1:23" s="17" customFormat="1" ht="38.25">
      <c r="A104" s="18"/>
      <c r="B104" s="234"/>
      <c r="C104" s="218"/>
      <c r="D104" s="218"/>
      <c r="E104" s="207"/>
      <c r="F104" s="201"/>
      <c r="G104" s="22" t="s">
        <v>69</v>
      </c>
      <c r="H104" s="45" t="s">
        <v>258</v>
      </c>
      <c r="I104" s="44"/>
      <c r="J104" s="45">
        <v>100</v>
      </c>
      <c r="K104" s="198"/>
      <c r="L104" s="25"/>
      <c r="M104" s="25"/>
      <c r="N104" s="25"/>
      <c r="O104" s="198"/>
      <c r="P104" s="22"/>
      <c r="Q104" s="73"/>
      <c r="R104" s="16"/>
      <c r="S104" s="16"/>
      <c r="T104" s="16"/>
      <c r="U104" s="16"/>
      <c r="V104" s="16"/>
      <c r="W104" s="16"/>
    </row>
    <row r="105" spans="1:23" s="17" customFormat="1" ht="51">
      <c r="A105" s="18"/>
      <c r="B105" s="234"/>
      <c r="C105" s="218"/>
      <c r="D105" s="218"/>
      <c r="E105" s="208"/>
      <c r="F105" s="209"/>
      <c r="G105" s="22" t="s">
        <v>70</v>
      </c>
      <c r="H105" s="45" t="s">
        <v>258</v>
      </c>
      <c r="I105" s="44"/>
      <c r="J105" s="45">
        <v>100</v>
      </c>
      <c r="K105" s="199"/>
      <c r="L105" s="25"/>
      <c r="M105" s="25"/>
      <c r="N105" s="25"/>
      <c r="O105" s="199"/>
      <c r="P105" s="22"/>
      <c r="Q105" s="73"/>
      <c r="R105" s="16"/>
      <c r="S105" s="16"/>
      <c r="T105" s="16"/>
      <c r="U105" s="16"/>
      <c r="V105" s="16"/>
      <c r="W105" s="16"/>
    </row>
    <row r="106" spans="1:23" s="17" customFormat="1" ht="38.25">
      <c r="A106" s="18"/>
      <c r="B106" s="234"/>
      <c r="C106" s="218"/>
      <c r="D106" s="218"/>
      <c r="E106" s="149"/>
      <c r="F106" s="150"/>
      <c r="G106" s="74" t="s">
        <v>21</v>
      </c>
      <c r="H106" s="45" t="s">
        <v>285</v>
      </c>
      <c r="I106" s="44"/>
      <c r="J106" s="45">
        <v>95</v>
      </c>
      <c r="K106" s="152"/>
      <c r="L106" s="25"/>
      <c r="M106" s="25"/>
      <c r="N106" s="25"/>
      <c r="O106" s="152"/>
      <c r="P106" s="22"/>
      <c r="Q106" s="73"/>
      <c r="R106" s="16"/>
      <c r="S106" s="16"/>
      <c r="T106" s="16"/>
      <c r="U106" s="16"/>
      <c r="V106" s="16"/>
      <c r="W106" s="16"/>
    </row>
    <row r="107" spans="1:23" s="17" customFormat="1" ht="25.5">
      <c r="A107" s="18"/>
      <c r="B107" s="234"/>
      <c r="C107" s="218"/>
      <c r="D107" s="218"/>
      <c r="E107" s="149"/>
      <c r="F107" s="150"/>
      <c r="G107" s="74" t="s">
        <v>284</v>
      </c>
      <c r="H107" s="45" t="s">
        <v>258</v>
      </c>
      <c r="I107" s="44"/>
      <c r="J107" s="45">
        <v>100</v>
      </c>
      <c r="K107" s="152"/>
      <c r="L107" s="25"/>
      <c r="M107" s="25"/>
      <c r="N107" s="25"/>
      <c r="O107" s="152"/>
      <c r="P107" s="22"/>
      <c r="Q107" s="73"/>
      <c r="R107" s="16"/>
      <c r="S107" s="16"/>
      <c r="T107" s="16"/>
      <c r="U107" s="16"/>
      <c r="V107" s="16"/>
      <c r="W107" s="16"/>
    </row>
    <row r="108" spans="1:23" s="17" customFormat="1" ht="38.25">
      <c r="A108" s="18"/>
      <c r="B108" s="234"/>
      <c r="C108" s="218"/>
      <c r="D108" s="218"/>
      <c r="E108" s="75" t="s">
        <v>22</v>
      </c>
      <c r="F108" s="22" t="s">
        <v>23</v>
      </c>
      <c r="H108" s="151"/>
      <c r="I108" s="20"/>
      <c r="J108" s="151"/>
      <c r="K108" s="25">
        <v>273850000</v>
      </c>
      <c r="L108" s="25"/>
      <c r="M108" s="25"/>
      <c r="N108" s="25"/>
      <c r="O108" s="25">
        <f>K108*15%+K108</f>
        <v>314927500</v>
      </c>
      <c r="P108" s="14"/>
      <c r="Q108" s="20" t="s">
        <v>75</v>
      </c>
      <c r="R108" s="16"/>
      <c r="S108" s="16"/>
      <c r="T108" s="16"/>
      <c r="U108" s="16"/>
      <c r="V108" s="16"/>
      <c r="W108" s="16"/>
    </row>
    <row r="109" spans="1:23" s="17" customFormat="1" ht="25.5">
      <c r="A109" s="18"/>
      <c r="B109" s="234"/>
      <c r="C109" s="218"/>
      <c r="D109" s="218"/>
      <c r="E109" s="20"/>
      <c r="F109" s="76"/>
      <c r="G109" s="77" t="s">
        <v>286</v>
      </c>
      <c r="H109" s="78" t="s">
        <v>83</v>
      </c>
      <c r="I109" s="24" t="s">
        <v>82</v>
      </c>
      <c r="J109" s="24">
        <v>12</v>
      </c>
      <c r="K109" s="31"/>
      <c r="L109" s="24" t="s">
        <v>85</v>
      </c>
      <c r="M109" s="24"/>
      <c r="N109" s="24" t="s">
        <v>84</v>
      </c>
      <c r="O109" s="31"/>
      <c r="P109" s="24"/>
      <c r="Q109" s="26" t="s">
        <v>14</v>
      </c>
      <c r="R109" s="16"/>
      <c r="S109" s="16"/>
      <c r="T109" s="16"/>
      <c r="U109" s="16"/>
      <c r="V109" s="16"/>
      <c r="W109" s="16"/>
    </row>
    <row r="110" spans="1:23" s="17" customFormat="1" ht="12.75">
      <c r="A110" s="18"/>
      <c r="B110" s="234"/>
      <c r="C110" s="218"/>
      <c r="D110" s="218"/>
      <c r="E110" s="20"/>
      <c r="F110" s="76"/>
      <c r="G110" s="77" t="s">
        <v>287</v>
      </c>
      <c r="H110" s="78" t="s">
        <v>86</v>
      </c>
      <c r="I110" s="24" t="s">
        <v>82</v>
      </c>
      <c r="J110" s="24">
        <v>12</v>
      </c>
      <c r="K110" s="31"/>
      <c r="L110" s="24" t="s">
        <v>85</v>
      </c>
      <c r="M110" s="24"/>
      <c r="N110" s="24" t="s">
        <v>84</v>
      </c>
      <c r="O110" s="31"/>
      <c r="P110" s="24"/>
      <c r="Q110" s="26"/>
      <c r="R110" s="16"/>
      <c r="S110" s="16"/>
      <c r="T110" s="16"/>
      <c r="U110" s="16"/>
      <c r="V110" s="16"/>
      <c r="W110" s="16"/>
    </row>
    <row r="111" spans="1:23" s="17" customFormat="1" ht="12.75">
      <c r="A111" s="18"/>
      <c r="B111" s="234"/>
      <c r="C111" s="218"/>
      <c r="D111" s="218"/>
      <c r="E111" s="20"/>
      <c r="F111" s="76"/>
      <c r="G111" s="77" t="s">
        <v>24</v>
      </c>
      <c r="H111" s="78" t="s">
        <v>83</v>
      </c>
      <c r="I111" s="24" t="s">
        <v>82</v>
      </c>
      <c r="J111" s="24">
        <v>12</v>
      </c>
      <c r="K111" s="31"/>
      <c r="L111" s="24" t="s">
        <v>85</v>
      </c>
      <c r="M111" s="24"/>
      <c r="N111" s="24" t="s">
        <v>84</v>
      </c>
      <c r="O111" s="31"/>
      <c r="P111" s="24"/>
      <c r="Q111" s="26"/>
      <c r="R111" s="16"/>
      <c r="S111" s="16"/>
      <c r="T111" s="16"/>
      <c r="U111" s="16"/>
      <c r="V111" s="16"/>
      <c r="W111" s="16"/>
    </row>
    <row r="112" spans="1:23" s="17" customFormat="1" ht="25.5">
      <c r="A112" s="18"/>
      <c r="B112" s="234"/>
      <c r="C112" s="218"/>
      <c r="D112" s="218"/>
      <c r="E112" s="20"/>
      <c r="F112" s="76"/>
      <c r="G112" s="77" t="s">
        <v>288</v>
      </c>
      <c r="H112" s="78" t="s">
        <v>86</v>
      </c>
      <c r="I112" s="24" t="s">
        <v>82</v>
      </c>
      <c r="J112" s="24">
        <v>12</v>
      </c>
      <c r="K112" s="31"/>
      <c r="L112" s="24" t="s">
        <v>85</v>
      </c>
      <c r="M112" s="24"/>
      <c r="N112" s="24" t="s">
        <v>84</v>
      </c>
      <c r="O112" s="31"/>
      <c r="P112" s="24"/>
      <c r="Q112" s="26"/>
      <c r="R112" s="16"/>
      <c r="S112" s="16"/>
      <c r="T112" s="16"/>
      <c r="U112" s="16"/>
      <c r="V112" s="16"/>
      <c r="W112" s="16"/>
    </row>
    <row r="113" spans="1:23" s="17" customFormat="1" ht="33.75" customHeight="1">
      <c r="A113" s="18"/>
      <c r="B113" s="234"/>
      <c r="C113" s="218"/>
      <c r="D113" s="218"/>
      <c r="E113" s="20"/>
      <c r="F113" s="76"/>
      <c r="G113" s="77" t="s">
        <v>25</v>
      </c>
      <c r="H113" s="78" t="s">
        <v>86</v>
      </c>
      <c r="I113" s="24" t="s">
        <v>82</v>
      </c>
      <c r="J113" s="24">
        <v>12</v>
      </c>
      <c r="K113" s="31"/>
      <c r="L113" s="24" t="s">
        <v>85</v>
      </c>
      <c r="M113" s="24"/>
      <c r="N113" s="24" t="s">
        <v>87</v>
      </c>
      <c r="O113" s="31"/>
      <c r="P113" s="24"/>
      <c r="Q113" s="26"/>
      <c r="R113" s="16"/>
      <c r="S113" s="16"/>
      <c r="T113" s="16"/>
      <c r="U113" s="16"/>
      <c r="V113" s="16"/>
      <c r="W113" s="16"/>
    </row>
    <row r="114" spans="1:23" s="17" customFormat="1" ht="37.5" customHeight="1">
      <c r="A114" s="18"/>
      <c r="B114" s="234"/>
      <c r="C114" s="218"/>
      <c r="D114" s="218"/>
      <c r="E114" s="20"/>
      <c r="F114" s="76"/>
      <c r="G114" s="77" t="s">
        <v>26</v>
      </c>
      <c r="H114" s="78" t="s">
        <v>83</v>
      </c>
      <c r="I114" s="24" t="s">
        <v>82</v>
      </c>
      <c r="J114" s="24">
        <v>12</v>
      </c>
      <c r="K114" s="31"/>
      <c r="L114" s="24" t="s">
        <v>85</v>
      </c>
      <c r="M114" s="24"/>
      <c r="N114" s="24" t="s">
        <v>84</v>
      </c>
      <c r="O114" s="31"/>
      <c r="P114" s="24"/>
      <c r="Q114" s="26"/>
      <c r="R114" s="16"/>
      <c r="S114" s="16"/>
      <c r="T114" s="16"/>
      <c r="U114" s="16"/>
      <c r="V114" s="16"/>
      <c r="W114" s="16"/>
    </row>
    <row r="115" spans="1:23" s="17" customFormat="1" ht="36" customHeight="1">
      <c r="A115" s="18"/>
      <c r="B115" s="234"/>
      <c r="C115" s="218"/>
      <c r="D115" s="218"/>
      <c r="E115" s="20"/>
      <c r="F115" s="76"/>
      <c r="G115" s="77" t="s">
        <v>27</v>
      </c>
      <c r="H115" s="78" t="s">
        <v>86</v>
      </c>
      <c r="I115" s="24" t="s">
        <v>82</v>
      </c>
      <c r="J115" s="24">
        <v>12</v>
      </c>
      <c r="K115" s="31"/>
      <c r="L115" s="24" t="s">
        <v>85</v>
      </c>
      <c r="M115" s="24"/>
      <c r="N115" s="24" t="s">
        <v>87</v>
      </c>
      <c r="O115" s="31"/>
      <c r="P115" s="24"/>
      <c r="Q115" s="26"/>
      <c r="R115" s="16"/>
      <c r="S115" s="16"/>
      <c r="T115" s="16"/>
      <c r="U115" s="16"/>
      <c r="V115" s="16"/>
      <c r="W115" s="16"/>
    </row>
    <row r="116" spans="1:23" s="17" customFormat="1" ht="34.5" customHeight="1">
      <c r="A116" s="18"/>
      <c r="B116" s="234"/>
      <c r="C116" s="218"/>
      <c r="D116" s="218"/>
      <c r="E116" s="79" t="s">
        <v>29</v>
      </c>
      <c r="F116" s="80" t="s">
        <v>28</v>
      </c>
      <c r="G116" s="20"/>
      <c r="H116" s="78"/>
      <c r="I116" s="24"/>
      <c r="J116" s="24"/>
      <c r="K116" s="42">
        <f>K117</f>
        <v>107770000</v>
      </c>
      <c r="L116" s="42"/>
      <c r="M116" s="42"/>
      <c r="N116" s="42"/>
      <c r="O116" s="42">
        <f>K116*15%+K116</f>
        <v>123935500</v>
      </c>
      <c r="P116" s="24"/>
      <c r="Q116" s="26"/>
      <c r="R116" s="16"/>
      <c r="S116" s="16"/>
      <c r="T116" s="16"/>
      <c r="U116" s="16"/>
      <c r="V116" s="16"/>
      <c r="W116" s="16"/>
    </row>
    <row r="117" spans="1:23" s="17" customFormat="1" ht="38.25" customHeight="1">
      <c r="A117" s="18"/>
      <c r="B117" s="234"/>
      <c r="C117" s="218"/>
      <c r="D117" s="218"/>
      <c r="E117" s="20"/>
      <c r="F117" s="76"/>
      <c r="G117" s="81" t="s">
        <v>289</v>
      </c>
      <c r="H117" s="78" t="s">
        <v>290</v>
      </c>
      <c r="I117" s="24" t="s">
        <v>82</v>
      </c>
      <c r="J117" s="24">
        <v>58</v>
      </c>
      <c r="K117" s="31">
        <v>107770000</v>
      </c>
      <c r="L117" s="24" t="s">
        <v>85</v>
      </c>
      <c r="M117" s="24"/>
      <c r="N117" s="24" t="s">
        <v>84</v>
      </c>
      <c r="O117" s="31">
        <f>K117*15%+K117</f>
        <v>123935500</v>
      </c>
      <c r="P117" s="24"/>
      <c r="Q117" s="26"/>
      <c r="R117" s="16"/>
      <c r="S117" s="16"/>
      <c r="T117" s="16"/>
      <c r="U117" s="16"/>
      <c r="V117" s="16"/>
      <c r="W117" s="16"/>
    </row>
    <row r="118" spans="1:23" s="90" customFormat="1" ht="36" customHeight="1">
      <c r="A118" s="82"/>
      <c r="B118" s="234"/>
      <c r="C118" s="218"/>
      <c r="D118" s="218"/>
      <c r="E118" s="83" t="s">
        <v>30</v>
      </c>
      <c r="F118" s="29" t="s">
        <v>31</v>
      </c>
      <c r="G118" s="84"/>
      <c r="H118" s="85"/>
      <c r="I118" s="86"/>
      <c r="J118" s="86"/>
      <c r="K118" s="42">
        <v>250400000</v>
      </c>
      <c r="L118" s="87"/>
      <c r="M118" s="87"/>
      <c r="N118" s="87"/>
      <c r="O118" s="42">
        <f>K118*15%+K118</f>
        <v>287960000</v>
      </c>
      <c r="P118" s="24"/>
      <c r="Q118" s="88"/>
      <c r="R118" s="89"/>
      <c r="S118" s="89"/>
      <c r="T118" s="89"/>
      <c r="U118" s="89"/>
      <c r="V118" s="89"/>
      <c r="W118" s="89"/>
    </row>
    <row r="119" spans="1:23" s="90" customFormat="1" ht="84" customHeight="1">
      <c r="A119" s="82"/>
      <c r="B119" s="234"/>
      <c r="C119" s="218"/>
      <c r="D119" s="218"/>
      <c r="E119" s="83"/>
      <c r="F119" s="91"/>
      <c r="G119" s="30" t="s">
        <v>291</v>
      </c>
      <c r="H119" s="85" t="s">
        <v>88</v>
      </c>
      <c r="I119" s="88" t="s">
        <v>89</v>
      </c>
      <c r="J119" s="86">
        <v>58</v>
      </c>
      <c r="K119" s="92"/>
      <c r="L119" s="86" t="s">
        <v>85</v>
      </c>
      <c r="M119" s="86"/>
      <c r="N119" s="86" t="s">
        <v>306</v>
      </c>
      <c r="O119" s="92"/>
      <c r="P119" s="24"/>
      <c r="Q119" s="88"/>
      <c r="R119" s="89"/>
      <c r="S119" s="89"/>
      <c r="T119" s="89"/>
      <c r="U119" s="89"/>
      <c r="V119" s="89"/>
      <c r="W119" s="89"/>
    </row>
    <row r="120" spans="1:23" s="90" customFormat="1" ht="54.6" customHeight="1">
      <c r="A120" s="82"/>
      <c r="B120" s="234"/>
      <c r="C120" s="218"/>
      <c r="D120" s="218"/>
      <c r="E120" s="83"/>
      <c r="F120" s="91"/>
      <c r="G120" s="93" t="s">
        <v>292</v>
      </c>
      <c r="H120" s="85" t="s">
        <v>88</v>
      </c>
      <c r="I120" s="88" t="s">
        <v>89</v>
      </c>
      <c r="J120" s="86">
        <v>1</v>
      </c>
      <c r="K120" s="92"/>
      <c r="L120" s="86" t="s">
        <v>85</v>
      </c>
      <c r="M120" s="86"/>
      <c r="N120" s="86" t="s">
        <v>305</v>
      </c>
      <c r="O120" s="92"/>
      <c r="P120" s="24"/>
      <c r="Q120" s="88"/>
      <c r="R120" s="89"/>
      <c r="S120" s="89"/>
      <c r="T120" s="89"/>
      <c r="U120" s="89"/>
      <c r="V120" s="89"/>
      <c r="W120" s="89"/>
    </row>
    <row r="121" spans="1:23" s="90" customFormat="1" ht="42.95" customHeight="1">
      <c r="A121" s="82"/>
      <c r="B121" s="234"/>
      <c r="C121" s="218"/>
      <c r="D121" s="218"/>
      <c r="E121" s="83"/>
      <c r="F121" s="91"/>
      <c r="G121" s="93" t="s">
        <v>293</v>
      </c>
      <c r="H121" s="85" t="s">
        <v>90</v>
      </c>
      <c r="I121" s="88" t="s">
        <v>199</v>
      </c>
      <c r="J121" s="86">
        <v>1</v>
      </c>
      <c r="K121" s="92"/>
      <c r="L121" s="86" t="s">
        <v>85</v>
      </c>
      <c r="M121" s="86"/>
      <c r="N121" s="86" t="s">
        <v>305</v>
      </c>
      <c r="O121" s="92"/>
      <c r="P121" s="24"/>
      <c r="Q121" s="88"/>
      <c r="R121" s="89"/>
      <c r="S121" s="89"/>
      <c r="T121" s="89"/>
      <c r="U121" s="89"/>
      <c r="V121" s="89"/>
      <c r="W121" s="89"/>
    </row>
    <row r="122" spans="1:23" s="90" customFormat="1" ht="45.75" customHeight="1">
      <c r="A122" s="82"/>
      <c r="B122" s="234"/>
      <c r="C122" s="218"/>
      <c r="D122" s="218"/>
      <c r="E122" s="83"/>
      <c r="F122" s="91"/>
      <c r="G122" s="93" t="s">
        <v>294</v>
      </c>
      <c r="H122" s="85" t="s">
        <v>122</v>
      </c>
      <c r="I122" s="88" t="s">
        <v>199</v>
      </c>
      <c r="J122" s="86">
        <v>12</v>
      </c>
      <c r="K122" s="92"/>
      <c r="L122" s="86" t="s">
        <v>85</v>
      </c>
      <c r="M122" s="86"/>
      <c r="N122" s="86" t="s">
        <v>304</v>
      </c>
      <c r="O122" s="92"/>
      <c r="P122" s="24"/>
      <c r="Q122" s="88"/>
      <c r="R122" s="89"/>
      <c r="S122" s="89"/>
      <c r="T122" s="89"/>
      <c r="U122" s="89"/>
      <c r="V122" s="89"/>
      <c r="W122" s="89"/>
    </row>
    <row r="123" spans="1:23" s="90" customFormat="1" ht="78" customHeight="1">
      <c r="A123" s="82"/>
      <c r="B123" s="234"/>
      <c r="C123" s="218"/>
      <c r="D123" s="218"/>
      <c r="E123" s="94" t="s">
        <v>32</v>
      </c>
      <c r="F123" s="122" t="s">
        <v>168</v>
      </c>
      <c r="G123" s="30"/>
      <c r="H123" s="78"/>
      <c r="I123" s="24"/>
      <c r="J123" s="24"/>
      <c r="K123" s="42">
        <f>K125</f>
        <v>65570000</v>
      </c>
      <c r="L123" s="42"/>
      <c r="M123" s="42"/>
      <c r="N123" s="42"/>
      <c r="O123" s="42">
        <f t="shared" ref="O123" si="10">O125</f>
        <v>75405500</v>
      </c>
      <c r="P123" s="24"/>
      <c r="Q123" s="88"/>
      <c r="R123" s="89"/>
      <c r="S123" s="89"/>
      <c r="T123" s="89"/>
      <c r="U123" s="89"/>
      <c r="V123" s="89"/>
      <c r="W123" s="89"/>
    </row>
    <row r="124" spans="1:23" s="90" customFormat="1" ht="78" customHeight="1">
      <c r="A124" s="82"/>
      <c r="B124" s="234"/>
      <c r="C124" s="218"/>
      <c r="D124" s="218"/>
      <c r="E124" s="94"/>
      <c r="F124" s="123"/>
      <c r="G124" s="93" t="s">
        <v>292</v>
      </c>
      <c r="H124" s="78" t="s">
        <v>90</v>
      </c>
      <c r="I124" s="24" t="s">
        <v>296</v>
      </c>
      <c r="J124" s="24">
        <v>1</v>
      </c>
      <c r="K124" s="42"/>
      <c r="L124" s="42"/>
      <c r="M124" s="42"/>
      <c r="N124" s="42"/>
      <c r="O124" s="42"/>
      <c r="P124" s="24"/>
      <c r="Q124" s="88"/>
      <c r="R124" s="89"/>
      <c r="S124" s="89"/>
      <c r="T124" s="89"/>
      <c r="U124" s="89"/>
      <c r="V124" s="89"/>
      <c r="W124" s="89"/>
    </row>
    <row r="125" spans="1:23" s="90" customFormat="1" ht="70.5" customHeight="1">
      <c r="A125" s="82"/>
      <c r="B125" s="234"/>
      <c r="C125" s="218"/>
      <c r="D125" s="218"/>
      <c r="E125" s="83"/>
      <c r="F125" s="91"/>
      <c r="G125" s="93" t="s">
        <v>295</v>
      </c>
      <c r="H125" s="85" t="s">
        <v>90</v>
      </c>
      <c r="I125" s="86" t="s">
        <v>91</v>
      </c>
      <c r="J125" s="86">
        <v>1</v>
      </c>
      <c r="K125" s="92">
        <v>65570000</v>
      </c>
      <c r="L125" s="86" t="s">
        <v>85</v>
      </c>
      <c r="M125" s="86"/>
      <c r="N125" s="86" t="s">
        <v>90</v>
      </c>
      <c r="O125" s="92">
        <f>K125*15%+K125</f>
        <v>75405500</v>
      </c>
      <c r="P125" s="24"/>
      <c r="Q125" s="88"/>
      <c r="R125" s="89"/>
      <c r="S125" s="89"/>
      <c r="T125" s="89"/>
      <c r="U125" s="89"/>
      <c r="V125" s="89"/>
      <c r="W125" s="89"/>
    </row>
    <row r="126" spans="1:23" s="90" customFormat="1" ht="70.5" customHeight="1">
      <c r="A126" s="82"/>
      <c r="B126" s="234"/>
      <c r="C126" s="218"/>
      <c r="D126" s="218"/>
      <c r="E126" s="83" t="s">
        <v>53</v>
      </c>
      <c r="F126" s="124" t="s">
        <v>203</v>
      </c>
      <c r="G126" s="30"/>
      <c r="H126" s="78"/>
      <c r="I126" s="24"/>
      <c r="J126" s="24"/>
      <c r="K126" s="42"/>
      <c r="L126" s="24"/>
      <c r="M126" s="24"/>
      <c r="N126" s="24"/>
      <c r="O126" s="42">
        <f>O127</f>
        <v>0</v>
      </c>
      <c r="P126" s="24"/>
      <c r="Q126" s="88"/>
      <c r="R126" s="89"/>
      <c r="S126" s="89"/>
      <c r="T126" s="89"/>
      <c r="U126" s="89"/>
      <c r="V126" s="89"/>
      <c r="W126" s="89"/>
    </row>
    <row r="127" spans="1:23" s="90" customFormat="1" ht="38.450000000000003" customHeight="1">
      <c r="A127" s="82"/>
      <c r="B127" s="234"/>
      <c r="C127" s="218"/>
      <c r="D127" s="218"/>
      <c r="E127" s="83"/>
      <c r="F127" s="91" t="s">
        <v>203</v>
      </c>
      <c r="G127" s="93" t="s">
        <v>200</v>
      </c>
      <c r="H127" s="85" t="s">
        <v>93</v>
      </c>
      <c r="I127" s="88" t="s">
        <v>91</v>
      </c>
      <c r="J127" s="86">
        <v>2</v>
      </c>
      <c r="K127" s="92"/>
      <c r="L127" s="86" t="s">
        <v>85</v>
      </c>
      <c r="M127" s="86"/>
      <c r="N127" s="86" t="s">
        <v>264</v>
      </c>
      <c r="O127" s="92"/>
      <c r="P127" s="24"/>
      <c r="Q127" s="88"/>
      <c r="R127" s="89"/>
      <c r="S127" s="89"/>
      <c r="T127" s="89"/>
      <c r="U127" s="89"/>
      <c r="V127" s="89"/>
      <c r="W127" s="89"/>
    </row>
    <row r="128" spans="1:23" s="90" customFormat="1" ht="38.450000000000003" customHeight="1">
      <c r="A128" s="82"/>
      <c r="B128" s="234"/>
      <c r="C128" s="218"/>
      <c r="D128" s="218"/>
      <c r="E128" s="83" t="s">
        <v>54</v>
      </c>
      <c r="F128" s="124" t="s">
        <v>202</v>
      </c>
      <c r="G128" s="30"/>
      <c r="H128" s="78"/>
      <c r="I128" s="26"/>
      <c r="J128" s="24"/>
      <c r="K128" s="42"/>
      <c r="L128" s="24"/>
      <c r="M128" s="24"/>
      <c r="N128" s="24"/>
      <c r="O128" s="42"/>
      <c r="P128" s="24"/>
      <c r="Q128" s="88"/>
      <c r="R128" s="89"/>
      <c r="S128" s="89"/>
      <c r="T128" s="89"/>
      <c r="U128" s="89"/>
      <c r="V128" s="89"/>
      <c r="W128" s="89"/>
    </row>
    <row r="129" spans="1:23" s="90" customFormat="1" ht="38.450000000000003" customHeight="1">
      <c r="A129" s="82"/>
      <c r="B129" s="234"/>
      <c r="C129" s="218"/>
      <c r="D129" s="218"/>
      <c r="E129" s="83"/>
      <c r="F129" s="91" t="s">
        <v>202</v>
      </c>
      <c r="G129" s="93" t="s">
        <v>201</v>
      </c>
      <c r="H129" s="85" t="s">
        <v>93</v>
      </c>
      <c r="I129" s="88" t="s">
        <v>91</v>
      </c>
      <c r="J129" s="86">
        <v>2</v>
      </c>
      <c r="K129" s="92"/>
      <c r="L129" s="86" t="s">
        <v>85</v>
      </c>
      <c r="M129" s="86"/>
      <c r="N129" s="86"/>
      <c r="O129" s="92"/>
      <c r="P129" s="24"/>
      <c r="Q129" s="88"/>
      <c r="R129" s="89"/>
      <c r="S129" s="89"/>
      <c r="T129" s="89"/>
      <c r="U129" s="89"/>
      <c r="V129" s="89"/>
      <c r="W129" s="89"/>
    </row>
    <row r="130" spans="1:23" s="90" customFormat="1" ht="38.450000000000003" customHeight="1">
      <c r="A130" s="82"/>
      <c r="B130" s="234"/>
      <c r="C130" s="218"/>
      <c r="D130" s="218"/>
      <c r="E130" s="83" t="s">
        <v>36</v>
      </c>
      <c r="F130" s="124" t="s">
        <v>204</v>
      </c>
      <c r="G130" s="30"/>
      <c r="H130" s="78"/>
      <c r="I130" s="26"/>
      <c r="J130" s="24"/>
      <c r="K130" s="42">
        <f>K131</f>
        <v>0</v>
      </c>
      <c r="L130" s="24"/>
      <c r="M130" s="24"/>
      <c r="N130" s="24"/>
      <c r="O130" s="42">
        <f>O131</f>
        <v>0</v>
      </c>
      <c r="P130" s="24"/>
      <c r="Q130" s="88"/>
      <c r="R130" s="89"/>
      <c r="S130" s="89"/>
      <c r="T130" s="89"/>
      <c r="U130" s="89"/>
      <c r="V130" s="89"/>
      <c r="W130" s="89"/>
    </row>
    <row r="131" spans="1:23" s="90" customFormat="1" ht="38.450000000000003" customHeight="1">
      <c r="A131" s="82"/>
      <c r="B131" s="234"/>
      <c r="C131" s="218"/>
      <c r="D131" s="218"/>
      <c r="E131" s="83"/>
      <c r="F131" s="91" t="s">
        <v>204</v>
      </c>
      <c r="G131" s="93" t="s">
        <v>145</v>
      </c>
      <c r="H131" s="85" t="s">
        <v>163</v>
      </c>
      <c r="I131" s="88" t="s">
        <v>164</v>
      </c>
      <c r="J131" s="86" t="s">
        <v>165</v>
      </c>
      <c r="K131" s="92"/>
      <c r="L131" s="86" t="s">
        <v>85</v>
      </c>
      <c r="M131" s="86"/>
      <c r="N131" s="86"/>
      <c r="O131" s="92"/>
      <c r="P131" s="24"/>
      <c r="Q131" s="88"/>
      <c r="R131" s="89"/>
      <c r="S131" s="89"/>
      <c r="T131" s="89"/>
      <c r="U131" s="89"/>
      <c r="V131" s="89"/>
      <c r="W131" s="89"/>
    </row>
    <row r="132" spans="1:23" s="90" customFormat="1" ht="38.450000000000003" customHeight="1">
      <c r="A132" s="82"/>
      <c r="B132" s="234"/>
      <c r="C132" s="218"/>
      <c r="D132" s="218"/>
      <c r="E132" s="83" t="s">
        <v>33</v>
      </c>
      <c r="F132" s="124" t="s">
        <v>205</v>
      </c>
      <c r="G132" s="30"/>
      <c r="H132" s="78"/>
      <c r="I132" s="26"/>
      <c r="J132" s="24"/>
      <c r="K132" s="42">
        <f>K133</f>
        <v>0</v>
      </c>
      <c r="L132" s="24"/>
      <c r="M132" s="24"/>
      <c r="N132" s="24"/>
      <c r="O132" s="42">
        <v>172500000</v>
      </c>
      <c r="P132" s="24"/>
      <c r="Q132" s="88"/>
      <c r="R132" s="89"/>
      <c r="S132" s="89"/>
      <c r="T132" s="89"/>
      <c r="U132" s="89"/>
      <c r="V132" s="89"/>
      <c r="W132" s="89"/>
    </row>
    <row r="133" spans="1:23" s="90" customFormat="1" ht="38.450000000000003" customHeight="1">
      <c r="A133" s="82"/>
      <c r="B133" s="234"/>
      <c r="C133" s="218"/>
      <c r="D133" s="218"/>
      <c r="E133" s="95"/>
      <c r="F133" s="91" t="s">
        <v>205</v>
      </c>
      <c r="G133" s="93" t="s">
        <v>146</v>
      </c>
      <c r="H133" s="85" t="s">
        <v>93</v>
      </c>
      <c r="I133" s="88" t="s">
        <v>91</v>
      </c>
      <c r="J133" s="86">
        <v>2</v>
      </c>
      <c r="K133" s="92"/>
      <c r="L133" s="86" t="s">
        <v>85</v>
      </c>
      <c r="M133" s="86"/>
      <c r="N133" s="86"/>
      <c r="O133" s="136"/>
      <c r="P133" s="24"/>
      <c r="Q133" s="88"/>
      <c r="R133" s="89"/>
      <c r="S133" s="89"/>
      <c r="T133" s="89"/>
      <c r="U133" s="89"/>
      <c r="V133" s="89"/>
      <c r="W133" s="89"/>
    </row>
    <row r="134" spans="1:23" s="90" customFormat="1" ht="38.450000000000003" customHeight="1">
      <c r="A134" s="82"/>
      <c r="B134" s="234"/>
      <c r="C134" s="218"/>
      <c r="D134" s="218"/>
      <c r="E134" s="37" t="s">
        <v>197</v>
      </c>
      <c r="F134" s="41" t="s">
        <v>206</v>
      </c>
      <c r="G134" s="30"/>
      <c r="H134" s="78"/>
      <c r="I134" s="26"/>
      <c r="J134" s="24"/>
      <c r="K134" s="42">
        <f>SUM(K135:K137)</f>
        <v>8293000</v>
      </c>
      <c r="L134" s="24"/>
      <c r="M134" s="24"/>
      <c r="N134" s="24"/>
      <c r="O134" s="42">
        <v>212750000</v>
      </c>
      <c r="P134" s="24"/>
      <c r="Q134" s="88"/>
      <c r="R134" s="89"/>
      <c r="S134" s="89"/>
      <c r="T134" s="89"/>
      <c r="U134" s="89"/>
      <c r="V134" s="89"/>
      <c r="W134" s="89"/>
    </row>
    <row r="135" spans="1:23" s="17" customFormat="1" ht="57.95" customHeight="1">
      <c r="A135" s="27"/>
      <c r="B135" s="234"/>
      <c r="C135" s="218"/>
      <c r="D135" s="218"/>
      <c r="E135" s="33"/>
      <c r="F135" s="96" t="s">
        <v>206</v>
      </c>
      <c r="G135" s="20" t="s">
        <v>207</v>
      </c>
      <c r="H135" s="26" t="s">
        <v>209</v>
      </c>
      <c r="I135" s="86" t="s">
        <v>91</v>
      </c>
      <c r="J135" s="24">
        <v>3</v>
      </c>
      <c r="K135" s="31"/>
      <c r="L135" s="86" t="s">
        <v>85</v>
      </c>
      <c r="M135" s="24"/>
      <c r="N135" s="24" t="s">
        <v>147</v>
      </c>
      <c r="O135" s="40"/>
      <c r="P135" s="24"/>
      <c r="Q135" s="26"/>
      <c r="R135" s="16"/>
      <c r="S135" s="16"/>
      <c r="T135" s="16"/>
      <c r="U135" s="16"/>
      <c r="V135" s="16"/>
      <c r="W135" s="16"/>
    </row>
    <row r="136" spans="1:23" s="17" customFormat="1" ht="57.95" customHeight="1">
      <c r="A136" s="18"/>
      <c r="B136" s="234"/>
      <c r="C136" s="218"/>
      <c r="D136" s="218"/>
      <c r="E136" s="33"/>
      <c r="F136" s="96"/>
      <c r="G136" s="20" t="s">
        <v>154</v>
      </c>
      <c r="H136" s="78" t="s">
        <v>129</v>
      </c>
      <c r="I136" s="86" t="s">
        <v>91</v>
      </c>
      <c r="J136" s="24">
        <v>1</v>
      </c>
      <c r="K136" s="31">
        <v>8293000</v>
      </c>
      <c r="L136" s="86" t="s">
        <v>85</v>
      </c>
      <c r="M136" s="24"/>
      <c r="N136" s="24" t="s">
        <v>127</v>
      </c>
      <c r="O136" s="40">
        <f>K136*15%+K136</f>
        <v>9536950</v>
      </c>
      <c r="P136" s="24"/>
      <c r="Q136" s="26"/>
      <c r="R136" s="16"/>
      <c r="S136" s="16"/>
      <c r="T136" s="16"/>
      <c r="U136" s="16"/>
      <c r="V136" s="16"/>
      <c r="W136" s="16"/>
    </row>
    <row r="137" spans="1:23" s="17" customFormat="1" ht="57.95" customHeight="1">
      <c r="A137" s="18"/>
      <c r="B137" s="234"/>
      <c r="C137" s="218"/>
      <c r="D137" s="218"/>
      <c r="E137" s="33"/>
      <c r="F137" s="96"/>
      <c r="G137" s="20" t="s">
        <v>246</v>
      </c>
      <c r="H137" s="78" t="s">
        <v>129</v>
      </c>
      <c r="I137" s="86" t="s">
        <v>91</v>
      </c>
      <c r="J137" s="24">
        <v>2</v>
      </c>
      <c r="K137" s="31"/>
      <c r="L137" s="86" t="s">
        <v>85</v>
      </c>
      <c r="M137" s="24"/>
      <c r="N137" s="24" t="s">
        <v>149</v>
      </c>
      <c r="O137" s="40"/>
      <c r="P137" s="24"/>
      <c r="Q137" s="26"/>
      <c r="R137" s="16"/>
      <c r="S137" s="16"/>
      <c r="T137" s="16"/>
      <c r="U137" s="16"/>
      <c r="V137" s="16"/>
      <c r="W137" s="16"/>
    </row>
    <row r="138" spans="1:23" s="90" customFormat="1" ht="76.5" customHeight="1">
      <c r="A138" s="82"/>
      <c r="B138" s="234"/>
      <c r="C138" s="218"/>
      <c r="D138" s="218"/>
      <c r="E138" s="94" t="s">
        <v>167</v>
      </c>
      <c r="F138" s="122" t="s">
        <v>208</v>
      </c>
      <c r="G138" s="30"/>
      <c r="H138" s="23"/>
      <c r="I138" s="24"/>
      <c r="J138" s="24"/>
      <c r="K138" s="42">
        <f>K139</f>
        <v>12545000</v>
      </c>
      <c r="L138" s="42"/>
      <c r="M138" s="42"/>
      <c r="N138" s="42"/>
      <c r="O138" s="42">
        <f t="shared" ref="O138" si="11">O139</f>
        <v>0</v>
      </c>
      <c r="P138" s="24"/>
      <c r="Q138" s="88"/>
      <c r="R138" s="89"/>
      <c r="S138" s="89"/>
      <c r="T138" s="89"/>
      <c r="U138" s="89"/>
      <c r="V138" s="89"/>
      <c r="W138" s="89"/>
    </row>
    <row r="139" spans="1:23" s="90" customFormat="1" ht="60.75" customHeight="1">
      <c r="A139" s="82"/>
      <c r="B139" s="234"/>
      <c r="C139" s="218"/>
      <c r="D139" s="218"/>
      <c r="E139" s="94"/>
      <c r="F139" s="97"/>
      <c r="G139" s="93" t="s">
        <v>297</v>
      </c>
      <c r="H139" s="85" t="s">
        <v>129</v>
      </c>
      <c r="I139" s="86" t="s">
        <v>91</v>
      </c>
      <c r="J139" s="86">
        <v>1</v>
      </c>
      <c r="K139" s="92">
        <v>12545000</v>
      </c>
      <c r="L139" s="86" t="s">
        <v>85</v>
      </c>
      <c r="M139" s="86"/>
      <c r="N139" s="86" t="s">
        <v>92</v>
      </c>
      <c r="O139" s="92"/>
      <c r="P139" s="24"/>
      <c r="Q139" s="88"/>
      <c r="R139" s="89"/>
      <c r="S139" s="89"/>
      <c r="T139" s="89"/>
      <c r="U139" s="89"/>
      <c r="V139" s="89"/>
      <c r="W139" s="89"/>
    </row>
    <row r="140" spans="1:23" s="90" customFormat="1" ht="38.450000000000003" customHeight="1">
      <c r="A140" s="82"/>
      <c r="B140" s="234"/>
      <c r="C140" s="218"/>
      <c r="D140" s="218"/>
      <c r="E140" s="94" t="s">
        <v>170</v>
      </c>
      <c r="F140" s="123" t="s">
        <v>34</v>
      </c>
      <c r="G140" s="30"/>
      <c r="H140" s="78"/>
      <c r="I140" s="24"/>
      <c r="J140" s="24"/>
      <c r="K140" s="125">
        <f>K141</f>
        <v>37600000</v>
      </c>
      <c r="L140" s="126"/>
      <c r="M140" s="126"/>
      <c r="N140" s="126"/>
      <c r="O140" s="127">
        <f t="shared" ref="O140" si="12">O141</f>
        <v>43240000</v>
      </c>
      <c r="P140" s="24"/>
      <c r="Q140" s="88"/>
      <c r="R140" s="89"/>
      <c r="S140" s="89"/>
      <c r="T140" s="89"/>
      <c r="U140" s="89"/>
      <c r="V140" s="89"/>
      <c r="W140" s="89"/>
    </row>
    <row r="141" spans="1:23" s="90" customFormat="1" ht="38.450000000000003" customHeight="1">
      <c r="A141" s="82"/>
      <c r="B141" s="234"/>
      <c r="C141" s="218"/>
      <c r="D141" s="218"/>
      <c r="E141" s="98"/>
      <c r="F141" s="97"/>
      <c r="G141" s="99" t="s">
        <v>34</v>
      </c>
      <c r="H141" s="85" t="s">
        <v>93</v>
      </c>
      <c r="I141" s="86" t="s">
        <v>91</v>
      </c>
      <c r="J141" s="86">
        <v>1</v>
      </c>
      <c r="K141" s="92">
        <v>37600000</v>
      </c>
      <c r="L141" s="86" t="s">
        <v>85</v>
      </c>
      <c r="M141" s="86"/>
      <c r="N141" s="86" t="s">
        <v>95</v>
      </c>
      <c r="O141" s="92">
        <f>K141*15%+K141</f>
        <v>43240000</v>
      </c>
      <c r="P141" s="24"/>
      <c r="Q141" s="88"/>
      <c r="R141" s="89"/>
      <c r="S141" s="89"/>
      <c r="T141" s="89"/>
      <c r="U141" s="89"/>
      <c r="V141" s="89"/>
      <c r="W141" s="89"/>
    </row>
    <row r="142" spans="1:23" s="90" customFormat="1" ht="25.5">
      <c r="A142" s="82"/>
      <c r="B142" s="234"/>
      <c r="C142" s="218"/>
      <c r="D142" s="218"/>
      <c r="E142" s="94" t="s">
        <v>171</v>
      </c>
      <c r="F142" s="123" t="s">
        <v>35</v>
      </c>
      <c r="G142" s="30"/>
      <c r="H142" s="78"/>
      <c r="I142" s="24"/>
      <c r="J142" s="24"/>
      <c r="K142" s="128">
        <f>K143</f>
        <v>32370000</v>
      </c>
      <c r="L142" s="125"/>
      <c r="M142" s="125"/>
      <c r="N142" s="125"/>
      <c r="O142" s="127">
        <f t="shared" ref="O142" si="13">O143</f>
        <v>37225500</v>
      </c>
      <c r="P142" s="24"/>
      <c r="Q142" s="88"/>
      <c r="R142" s="89"/>
      <c r="S142" s="89"/>
      <c r="T142" s="89"/>
      <c r="U142" s="89"/>
      <c r="V142" s="89"/>
      <c r="W142" s="89"/>
    </row>
    <row r="143" spans="1:23" s="90" customFormat="1" ht="37.5" customHeight="1">
      <c r="A143" s="82"/>
      <c r="B143" s="234"/>
      <c r="C143" s="218"/>
      <c r="D143" s="218"/>
      <c r="E143" s="94"/>
      <c r="F143" s="97"/>
      <c r="G143" s="93" t="s">
        <v>210</v>
      </c>
      <c r="H143" s="85" t="s">
        <v>86</v>
      </c>
      <c r="I143" s="86" t="s">
        <v>91</v>
      </c>
      <c r="J143" s="86">
        <v>11</v>
      </c>
      <c r="K143" s="31">
        <v>32370000</v>
      </c>
      <c r="L143" s="86" t="s">
        <v>85</v>
      </c>
      <c r="M143" s="86"/>
      <c r="N143" s="86" t="s">
        <v>96</v>
      </c>
      <c r="O143" s="92">
        <f>K143*15%+K143</f>
        <v>37225500</v>
      </c>
      <c r="P143" s="24"/>
      <c r="Q143" s="88"/>
      <c r="R143" s="89"/>
      <c r="S143" s="89"/>
      <c r="T143" s="89"/>
      <c r="U143" s="89"/>
      <c r="V143" s="89"/>
      <c r="W143" s="89"/>
    </row>
    <row r="144" spans="1:23" s="90" customFormat="1" ht="62.25" customHeight="1">
      <c r="A144" s="82"/>
      <c r="B144" s="234"/>
      <c r="C144" s="218"/>
      <c r="D144" s="218"/>
      <c r="E144" s="94" t="s">
        <v>172</v>
      </c>
      <c r="F144" s="123" t="s">
        <v>48</v>
      </c>
      <c r="G144" s="30"/>
      <c r="H144" s="26"/>
      <c r="I144" s="24"/>
      <c r="J144" s="24"/>
      <c r="K144" s="42">
        <f>K145</f>
        <v>133093000</v>
      </c>
      <c r="L144" s="42"/>
      <c r="M144" s="42"/>
      <c r="N144" s="42"/>
      <c r="O144" s="42">
        <f t="shared" ref="O144" si="14">O145</f>
        <v>287500000</v>
      </c>
      <c r="P144" s="24"/>
      <c r="Q144" s="88"/>
      <c r="R144" s="89"/>
      <c r="S144" s="89"/>
      <c r="T144" s="89"/>
      <c r="U144" s="89"/>
      <c r="V144" s="89"/>
      <c r="W144" s="89"/>
    </row>
    <row r="145" spans="1:23" s="90" customFormat="1" ht="60" customHeight="1">
      <c r="A145" s="82"/>
      <c r="B145" s="234"/>
      <c r="C145" s="218"/>
      <c r="D145" s="218"/>
      <c r="E145" s="94"/>
      <c r="F145" s="97"/>
      <c r="G145" s="93" t="s">
        <v>37</v>
      </c>
      <c r="H145" s="85" t="s">
        <v>83</v>
      </c>
      <c r="I145" s="86" t="s">
        <v>91</v>
      </c>
      <c r="J145" s="86">
        <v>12</v>
      </c>
      <c r="K145" s="31">
        <v>133093000</v>
      </c>
      <c r="L145" s="86" t="s">
        <v>85</v>
      </c>
      <c r="M145" s="86"/>
      <c r="N145" s="86" t="s">
        <v>84</v>
      </c>
      <c r="O145" s="92">
        <v>287500000</v>
      </c>
      <c r="P145" s="24"/>
      <c r="Q145" s="88"/>
      <c r="R145" s="89"/>
      <c r="S145" s="89"/>
      <c r="T145" s="89"/>
      <c r="U145" s="89"/>
      <c r="V145" s="89"/>
      <c r="W145" s="89"/>
    </row>
    <row r="146" spans="1:23" s="90" customFormat="1" ht="67.5" customHeight="1">
      <c r="A146" s="82"/>
      <c r="B146" s="234"/>
      <c r="C146" s="218"/>
      <c r="D146" s="218"/>
      <c r="E146" s="221" t="s">
        <v>38</v>
      </c>
      <c r="F146" s="188" t="s">
        <v>66</v>
      </c>
      <c r="G146" s="100" t="s">
        <v>67</v>
      </c>
      <c r="H146" s="101" t="s">
        <v>258</v>
      </c>
      <c r="I146" s="102"/>
      <c r="J146" s="102">
        <v>100</v>
      </c>
      <c r="K146" s="193">
        <f>K148+K150</f>
        <v>34930000</v>
      </c>
      <c r="L146" s="103"/>
      <c r="M146" s="103"/>
      <c r="N146" s="103"/>
      <c r="O146" s="193">
        <f>O148+O150</f>
        <v>56683500</v>
      </c>
      <c r="P146" s="24"/>
      <c r="Q146" s="88"/>
      <c r="R146" s="89"/>
      <c r="S146" s="89"/>
      <c r="T146" s="89"/>
      <c r="U146" s="89"/>
      <c r="V146" s="89"/>
      <c r="W146" s="89"/>
    </row>
    <row r="147" spans="1:23" s="90" customFormat="1" ht="82.5" customHeight="1">
      <c r="A147" s="82"/>
      <c r="B147" s="234"/>
      <c r="C147" s="218"/>
      <c r="D147" s="218"/>
      <c r="E147" s="222"/>
      <c r="F147" s="189"/>
      <c r="G147" s="100" t="s">
        <v>71</v>
      </c>
      <c r="H147" s="101" t="s">
        <v>258</v>
      </c>
      <c r="I147" s="102"/>
      <c r="J147" s="102">
        <v>100</v>
      </c>
      <c r="K147" s="194"/>
      <c r="L147" s="103"/>
      <c r="M147" s="103"/>
      <c r="N147" s="103"/>
      <c r="O147" s="194"/>
      <c r="P147" s="24"/>
      <c r="Q147" s="88"/>
      <c r="R147" s="89"/>
      <c r="S147" s="89"/>
      <c r="T147" s="89"/>
      <c r="U147" s="89"/>
      <c r="V147" s="89"/>
      <c r="W147" s="89"/>
    </row>
    <row r="148" spans="1:23" s="90" customFormat="1" ht="48.75" customHeight="1">
      <c r="A148" s="82"/>
      <c r="B148" s="234"/>
      <c r="C148" s="218"/>
      <c r="D148" s="218"/>
      <c r="E148" s="94" t="s">
        <v>39</v>
      </c>
      <c r="F148" s="122" t="s">
        <v>248</v>
      </c>
      <c r="G148" s="30"/>
      <c r="H148" s="26"/>
      <c r="I148" s="24"/>
      <c r="J148" s="24"/>
      <c r="K148" s="42">
        <f>K149</f>
        <v>15640000</v>
      </c>
      <c r="L148" s="42"/>
      <c r="M148" s="42"/>
      <c r="N148" s="42"/>
      <c r="O148" s="42">
        <f>O149</f>
        <v>34500000</v>
      </c>
      <c r="P148" s="24"/>
      <c r="Q148" s="88"/>
      <c r="R148" s="89"/>
      <c r="S148" s="89"/>
      <c r="T148" s="89"/>
      <c r="U148" s="89"/>
      <c r="V148" s="89"/>
      <c r="W148" s="89"/>
    </row>
    <row r="149" spans="1:23" s="90" customFormat="1" ht="38.450000000000003" customHeight="1">
      <c r="A149" s="82"/>
      <c r="B149" s="234"/>
      <c r="C149" s="218"/>
      <c r="D149" s="218"/>
      <c r="E149" s="104"/>
      <c r="F149" s="105"/>
      <c r="G149" s="93" t="s">
        <v>211</v>
      </c>
      <c r="H149" s="85" t="s">
        <v>93</v>
      </c>
      <c r="I149" s="86" t="s">
        <v>91</v>
      </c>
      <c r="J149" s="86">
        <v>4</v>
      </c>
      <c r="K149" s="92">
        <v>15640000</v>
      </c>
      <c r="L149" s="86" t="s">
        <v>85</v>
      </c>
      <c r="M149" s="86"/>
      <c r="N149" s="86" t="s">
        <v>97</v>
      </c>
      <c r="O149" s="92">
        <v>34500000</v>
      </c>
      <c r="P149" s="24"/>
      <c r="Q149" s="88"/>
      <c r="R149" s="89"/>
      <c r="S149" s="89"/>
      <c r="T149" s="89"/>
      <c r="U149" s="89"/>
      <c r="V149" s="89"/>
      <c r="W149" s="89"/>
    </row>
    <row r="150" spans="1:23" s="90" customFormat="1" ht="51" customHeight="1">
      <c r="A150" s="82"/>
      <c r="B150" s="234"/>
      <c r="C150" s="218"/>
      <c r="D150" s="218"/>
      <c r="E150" s="94" t="s">
        <v>41</v>
      </c>
      <c r="F150" s="122" t="s">
        <v>98</v>
      </c>
      <c r="G150" s="30"/>
      <c r="H150" s="26"/>
      <c r="I150" s="24"/>
      <c r="J150" s="24"/>
      <c r="K150" s="42">
        <f>K151</f>
        <v>19290000</v>
      </c>
      <c r="L150" s="24"/>
      <c r="M150" s="24"/>
      <c r="N150" s="24"/>
      <c r="O150" s="42">
        <f>O151</f>
        <v>22183500</v>
      </c>
      <c r="P150" s="24"/>
      <c r="Q150" s="88"/>
      <c r="R150" s="89"/>
      <c r="S150" s="89"/>
      <c r="T150" s="89"/>
      <c r="U150" s="89"/>
      <c r="V150" s="89"/>
      <c r="W150" s="89"/>
    </row>
    <row r="151" spans="1:23" s="90" customFormat="1" ht="47.25" customHeight="1">
      <c r="A151" s="82"/>
      <c r="B151" s="234"/>
      <c r="C151" s="218"/>
      <c r="D151" s="218"/>
      <c r="E151" s="94"/>
      <c r="F151" s="106" t="s">
        <v>98</v>
      </c>
      <c r="G151" s="93" t="s">
        <v>68</v>
      </c>
      <c r="H151" s="88" t="s">
        <v>93</v>
      </c>
      <c r="I151" s="86" t="s">
        <v>91</v>
      </c>
      <c r="J151" s="86">
        <v>1</v>
      </c>
      <c r="K151" s="92">
        <v>19290000</v>
      </c>
      <c r="L151" s="86" t="s">
        <v>85</v>
      </c>
      <c r="M151" s="86"/>
      <c r="N151" s="86" t="s">
        <v>94</v>
      </c>
      <c r="O151" s="92">
        <f>K151*15%+K151</f>
        <v>22183500</v>
      </c>
      <c r="P151" s="24"/>
      <c r="Q151" s="88"/>
      <c r="R151" s="89"/>
      <c r="S151" s="89"/>
      <c r="T151" s="89"/>
      <c r="U151" s="89"/>
      <c r="V151" s="89"/>
      <c r="W151" s="89"/>
    </row>
    <row r="152" spans="1:23" s="90" customFormat="1" ht="76.5">
      <c r="A152" s="82"/>
      <c r="B152" s="234"/>
      <c r="C152" s="218"/>
      <c r="D152" s="218"/>
      <c r="E152" s="195" t="s">
        <v>42</v>
      </c>
      <c r="F152" s="188" t="s">
        <v>40</v>
      </c>
      <c r="G152" s="107" t="s">
        <v>72</v>
      </c>
      <c r="H152" s="108" t="s">
        <v>258</v>
      </c>
      <c r="I152" s="86" t="s">
        <v>91</v>
      </c>
      <c r="J152" s="102">
        <v>100</v>
      </c>
      <c r="K152" s="190">
        <f>SUM(K154:K158)</f>
        <v>328012000</v>
      </c>
      <c r="L152" s="103"/>
      <c r="M152" s="103"/>
      <c r="N152" s="103"/>
      <c r="O152" s="190">
        <f>SUM(O154:O158)</f>
        <v>377213800</v>
      </c>
      <c r="P152" s="24"/>
      <c r="Q152" s="88"/>
      <c r="R152" s="89"/>
      <c r="S152" s="89"/>
      <c r="T152" s="89"/>
      <c r="U152" s="89"/>
      <c r="V152" s="89"/>
      <c r="W152" s="89"/>
    </row>
    <row r="153" spans="1:23" s="90" customFormat="1" ht="89.25">
      <c r="A153" s="82"/>
      <c r="B153" s="234"/>
      <c r="C153" s="218"/>
      <c r="D153" s="218"/>
      <c r="E153" s="196"/>
      <c r="F153" s="189"/>
      <c r="G153" s="107" t="s">
        <v>73</v>
      </c>
      <c r="H153" s="108" t="s">
        <v>258</v>
      </c>
      <c r="I153" s="86" t="s">
        <v>91</v>
      </c>
      <c r="J153" s="102">
        <v>95</v>
      </c>
      <c r="K153" s="191"/>
      <c r="L153" s="103"/>
      <c r="M153" s="103"/>
      <c r="N153" s="103"/>
      <c r="O153" s="191"/>
      <c r="P153" s="24"/>
      <c r="Q153" s="88"/>
      <c r="R153" s="89"/>
      <c r="S153" s="89"/>
      <c r="T153" s="89"/>
      <c r="U153" s="89"/>
      <c r="V153" s="89"/>
      <c r="W153" s="89"/>
    </row>
    <row r="154" spans="1:23" s="90" customFormat="1" ht="63.75">
      <c r="A154" s="82"/>
      <c r="B154" s="234"/>
      <c r="C154" s="218"/>
      <c r="D154" s="218"/>
      <c r="E154" s="109" t="s">
        <v>43</v>
      </c>
      <c r="F154" s="110" t="s">
        <v>212</v>
      </c>
      <c r="G154" s="93" t="s">
        <v>173</v>
      </c>
      <c r="H154" s="85" t="s">
        <v>93</v>
      </c>
      <c r="I154" s="86" t="s">
        <v>91</v>
      </c>
      <c r="J154" s="86">
        <v>2</v>
      </c>
      <c r="K154" s="92">
        <v>23580000</v>
      </c>
      <c r="L154" s="86" t="s">
        <v>85</v>
      </c>
      <c r="M154" s="86"/>
      <c r="N154" s="86" t="s">
        <v>94</v>
      </c>
      <c r="O154" s="92">
        <f>K154*15%+K154</f>
        <v>27117000</v>
      </c>
      <c r="P154" s="24"/>
      <c r="Q154" s="88"/>
      <c r="R154" s="89"/>
      <c r="S154" s="89"/>
      <c r="T154" s="89"/>
      <c r="U154" s="89"/>
      <c r="V154" s="89"/>
      <c r="W154" s="89"/>
    </row>
    <row r="155" spans="1:23" s="90" customFormat="1" ht="70.5" customHeight="1">
      <c r="A155" s="82"/>
      <c r="B155" s="234"/>
      <c r="C155" s="218"/>
      <c r="D155" s="218"/>
      <c r="E155" s="109" t="s">
        <v>44</v>
      </c>
      <c r="F155" s="110" t="s">
        <v>213</v>
      </c>
      <c r="G155" s="93" t="s">
        <v>150</v>
      </c>
      <c r="H155" s="85" t="s">
        <v>151</v>
      </c>
      <c r="I155" s="86" t="s">
        <v>91</v>
      </c>
      <c r="J155" s="86">
        <v>4</v>
      </c>
      <c r="K155" s="92">
        <v>24927000</v>
      </c>
      <c r="L155" s="86" t="s">
        <v>85</v>
      </c>
      <c r="M155" s="86"/>
      <c r="N155" s="86" t="s">
        <v>97</v>
      </c>
      <c r="O155" s="92">
        <f t="shared" ref="O155:O158" si="15">K155*15%+K155</f>
        <v>28666050</v>
      </c>
      <c r="P155" s="24"/>
      <c r="Q155" s="88"/>
      <c r="R155" s="89"/>
      <c r="S155" s="89"/>
      <c r="T155" s="89"/>
      <c r="U155" s="89"/>
      <c r="V155" s="89"/>
      <c r="W155" s="89"/>
    </row>
    <row r="156" spans="1:23" s="90" customFormat="1" ht="45.6" customHeight="1">
      <c r="A156" s="82"/>
      <c r="B156" s="234"/>
      <c r="C156" s="218"/>
      <c r="D156" s="218"/>
      <c r="E156" s="109" t="s">
        <v>45</v>
      </c>
      <c r="F156" s="110" t="s">
        <v>177</v>
      </c>
      <c r="G156" s="93" t="s">
        <v>214</v>
      </c>
      <c r="H156" s="85" t="s">
        <v>93</v>
      </c>
      <c r="I156" s="88" t="s">
        <v>174</v>
      </c>
      <c r="J156" s="86">
        <v>16</v>
      </c>
      <c r="K156" s="92">
        <v>18450000</v>
      </c>
      <c r="L156" s="86" t="s">
        <v>85</v>
      </c>
      <c r="M156" s="86"/>
      <c r="N156" s="86" t="s">
        <v>263</v>
      </c>
      <c r="O156" s="92">
        <f t="shared" si="15"/>
        <v>21217500</v>
      </c>
      <c r="P156" s="24"/>
      <c r="Q156" s="88"/>
      <c r="R156" s="89"/>
      <c r="S156" s="89"/>
      <c r="T156" s="89"/>
      <c r="U156" s="89"/>
      <c r="V156" s="89"/>
      <c r="W156" s="89"/>
    </row>
    <row r="157" spans="1:23" s="90" customFormat="1" ht="51">
      <c r="A157" s="82"/>
      <c r="B157" s="234"/>
      <c r="C157" s="218"/>
      <c r="D157" s="218"/>
      <c r="E157" s="111" t="s">
        <v>166</v>
      </c>
      <c r="F157" s="107" t="s">
        <v>175</v>
      </c>
      <c r="G157" s="93" t="s">
        <v>176</v>
      </c>
      <c r="H157" s="88" t="s">
        <v>93</v>
      </c>
      <c r="I157" s="86" t="s">
        <v>91</v>
      </c>
      <c r="J157" s="86">
        <v>5</v>
      </c>
      <c r="K157" s="92">
        <v>209855000</v>
      </c>
      <c r="L157" s="86" t="s">
        <v>85</v>
      </c>
      <c r="M157" s="86"/>
      <c r="N157" s="86" t="s">
        <v>158</v>
      </c>
      <c r="O157" s="92">
        <f t="shared" si="15"/>
        <v>241333250</v>
      </c>
      <c r="P157" s="24"/>
      <c r="Q157" s="88"/>
      <c r="R157" s="89"/>
      <c r="S157" s="89"/>
      <c r="T157" s="89"/>
      <c r="U157" s="89"/>
      <c r="V157" s="89"/>
      <c r="W157" s="89"/>
    </row>
    <row r="158" spans="1:23" s="90" customFormat="1" ht="38.25">
      <c r="A158" s="82"/>
      <c r="B158" s="234"/>
      <c r="C158" s="218"/>
      <c r="D158" s="218"/>
      <c r="E158" s="111" t="s">
        <v>178</v>
      </c>
      <c r="F158" s="107" t="s">
        <v>179</v>
      </c>
      <c r="G158" s="93" t="s">
        <v>180</v>
      </c>
      <c r="H158" s="85" t="s">
        <v>181</v>
      </c>
      <c r="I158" s="88" t="s">
        <v>174</v>
      </c>
      <c r="J158" s="86">
        <v>14</v>
      </c>
      <c r="K158" s="112">
        <v>51200000</v>
      </c>
      <c r="L158" s="86" t="s">
        <v>85</v>
      </c>
      <c r="M158" s="113"/>
      <c r="N158" s="113" t="s">
        <v>262</v>
      </c>
      <c r="O158" s="92">
        <f t="shared" si="15"/>
        <v>58880000</v>
      </c>
      <c r="P158" s="24"/>
      <c r="Q158" s="88"/>
      <c r="R158" s="89"/>
      <c r="S158" s="89"/>
      <c r="T158" s="89"/>
      <c r="U158" s="89"/>
      <c r="V158" s="89"/>
      <c r="W158" s="89"/>
    </row>
    <row r="159" spans="1:23" s="90" customFormat="1" ht="51">
      <c r="A159" s="82"/>
      <c r="B159" s="234"/>
      <c r="C159" s="218"/>
      <c r="D159" s="218"/>
      <c r="E159" s="186" t="s">
        <v>46</v>
      </c>
      <c r="F159" s="188" t="s">
        <v>47</v>
      </c>
      <c r="G159" s="107" t="s">
        <v>249</v>
      </c>
      <c r="H159" s="108" t="s">
        <v>258</v>
      </c>
      <c r="I159" s="102" t="s">
        <v>91</v>
      </c>
      <c r="J159" s="102">
        <v>100</v>
      </c>
      <c r="K159" s="190">
        <f>SUM(K161:K173)</f>
        <v>1560000000</v>
      </c>
      <c r="L159" s="103"/>
      <c r="M159" s="103"/>
      <c r="N159" s="103"/>
      <c r="O159" s="190">
        <f>SUM(O161:O173)</f>
        <v>1794000000</v>
      </c>
      <c r="P159" s="24"/>
      <c r="Q159" s="88"/>
      <c r="R159" s="89"/>
      <c r="S159" s="89"/>
      <c r="T159" s="89"/>
      <c r="U159" s="89"/>
      <c r="V159" s="89"/>
      <c r="W159" s="89"/>
    </row>
    <row r="160" spans="1:23" s="90" customFormat="1" ht="51">
      <c r="A160" s="82"/>
      <c r="B160" s="234"/>
      <c r="C160" s="218"/>
      <c r="D160" s="218"/>
      <c r="E160" s="187"/>
      <c r="F160" s="189"/>
      <c r="G160" s="107" t="s">
        <v>74</v>
      </c>
      <c r="H160" s="108" t="s">
        <v>258</v>
      </c>
      <c r="I160" s="102" t="s">
        <v>91</v>
      </c>
      <c r="J160" s="102">
        <v>95</v>
      </c>
      <c r="K160" s="191"/>
      <c r="L160" s="103"/>
      <c r="M160" s="103"/>
      <c r="N160" s="103"/>
      <c r="O160" s="191"/>
      <c r="P160" s="24"/>
      <c r="Q160" s="88"/>
      <c r="R160" s="89"/>
      <c r="S160" s="89"/>
      <c r="T160" s="89"/>
      <c r="U160" s="89"/>
      <c r="V160" s="89"/>
      <c r="W160" s="89"/>
    </row>
    <row r="161" spans="1:23" s="17" customFormat="1" ht="103.5" customHeight="1">
      <c r="A161" s="18"/>
      <c r="B161" s="234"/>
      <c r="C161" s="218"/>
      <c r="D161" s="218"/>
      <c r="E161" s="95" t="s">
        <v>182</v>
      </c>
      <c r="F161" s="41" t="s">
        <v>99</v>
      </c>
      <c r="G161" s="20" t="s">
        <v>215</v>
      </c>
      <c r="H161" s="114" t="s">
        <v>83</v>
      </c>
      <c r="I161" s="14" t="s">
        <v>100</v>
      </c>
      <c r="J161" s="24">
        <v>12</v>
      </c>
      <c r="K161" s="92">
        <v>120000000</v>
      </c>
      <c r="L161" s="86" t="s">
        <v>85</v>
      </c>
      <c r="M161" s="14"/>
      <c r="N161" s="14" t="s">
        <v>84</v>
      </c>
      <c r="O161" s="67">
        <f>K161*15%+K161</f>
        <v>138000000</v>
      </c>
      <c r="P161" s="14"/>
      <c r="Q161" s="14"/>
      <c r="R161" s="16"/>
      <c r="S161" s="16"/>
      <c r="T161" s="16"/>
      <c r="U161" s="16"/>
      <c r="V161" s="16"/>
      <c r="W161" s="16"/>
    </row>
    <row r="162" spans="1:23" s="17" customFormat="1" ht="101.25" customHeight="1">
      <c r="A162" s="18"/>
      <c r="B162" s="234"/>
      <c r="C162" s="218"/>
      <c r="D162" s="218"/>
      <c r="E162" s="95" t="s">
        <v>183</v>
      </c>
      <c r="F162" s="107" t="s">
        <v>101</v>
      </c>
      <c r="G162" s="20" t="s">
        <v>215</v>
      </c>
      <c r="H162" s="114" t="s">
        <v>83</v>
      </c>
      <c r="I162" s="14" t="s">
        <v>102</v>
      </c>
      <c r="J162" s="24">
        <v>12</v>
      </c>
      <c r="K162" s="92">
        <v>120000000</v>
      </c>
      <c r="L162" s="86" t="s">
        <v>85</v>
      </c>
      <c r="M162" s="14"/>
      <c r="N162" s="14" t="s">
        <v>84</v>
      </c>
      <c r="O162" s="67">
        <f t="shared" ref="O162:O173" si="16">K162*15%+K162</f>
        <v>138000000</v>
      </c>
      <c r="P162" s="14"/>
      <c r="Q162" s="14"/>
      <c r="R162" s="16"/>
      <c r="S162" s="16"/>
      <c r="T162" s="16"/>
      <c r="U162" s="16"/>
      <c r="V162" s="16"/>
      <c r="W162" s="16"/>
    </row>
    <row r="163" spans="1:23" s="17" customFormat="1" ht="99.75" customHeight="1">
      <c r="A163" s="18"/>
      <c r="B163" s="234"/>
      <c r="C163" s="218"/>
      <c r="D163" s="218"/>
      <c r="E163" s="95" t="s">
        <v>184</v>
      </c>
      <c r="F163" s="107" t="s">
        <v>103</v>
      </c>
      <c r="G163" s="20" t="s">
        <v>215</v>
      </c>
      <c r="H163" s="114" t="s">
        <v>83</v>
      </c>
      <c r="I163" s="14" t="s">
        <v>104</v>
      </c>
      <c r="J163" s="24">
        <v>12</v>
      </c>
      <c r="K163" s="92">
        <v>120000000</v>
      </c>
      <c r="L163" s="86" t="s">
        <v>85</v>
      </c>
      <c r="M163" s="14"/>
      <c r="N163" s="14" t="s">
        <v>84</v>
      </c>
      <c r="O163" s="67">
        <f t="shared" si="16"/>
        <v>138000000</v>
      </c>
      <c r="P163" s="14"/>
      <c r="Q163" s="14"/>
      <c r="R163" s="16"/>
      <c r="S163" s="16"/>
      <c r="T163" s="16"/>
      <c r="U163" s="16"/>
      <c r="V163" s="16"/>
      <c r="W163" s="16"/>
    </row>
    <row r="164" spans="1:23" s="17" customFormat="1" ht="98.25" customHeight="1">
      <c r="A164" s="18"/>
      <c r="B164" s="234"/>
      <c r="C164" s="218"/>
      <c r="D164" s="218"/>
      <c r="E164" s="95" t="s">
        <v>185</v>
      </c>
      <c r="F164" s="107" t="s">
        <v>105</v>
      </c>
      <c r="G164" s="20" t="s">
        <v>215</v>
      </c>
      <c r="H164" s="114" t="s">
        <v>83</v>
      </c>
      <c r="I164" s="14" t="s">
        <v>106</v>
      </c>
      <c r="J164" s="24">
        <v>12</v>
      </c>
      <c r="K164" s="92">
        <v>120000000</v>
      </c>
      <c r="L164" s="86" t="s">
        <v>85</v>
      </c>
      <c r="M164" s="14"/>
      <c r="N164" s="14" t="s">
        <v>84</v>
      </c>
      <c r="O164" s="67">
        <f t="shared" si="16"/>
        <v>138000000</v>
      </c>
      <c r="P164" s="14"/>
      <c r="Q164" s="14"/>
      <c r="R164" s="16"/>
      <c r="S164" s="16"/>
      <c r="T164" s="16"/>
      <c r="U164" s="16"/>
      <c r="V164" s="16"/>
      <c r="W164" s="16"/>
    </row>
    <row r="165" spans="1:23" s="17" customFormat="1" ht="99.75" customHeight="1">
      <c r="A165" s="18"/>
      <c r="B165" s="234"/>
      <c r="C165" s="218"/>
      <c r="D165" s="218"/>
      <c r="E165" s="95" t="s">
        <v>186</v>
      </c>
      <c r="F165" s="107" t="s">
        <v>107</v>
      </c>
      <c r="G165" s="20" t="s">
        <v>215</v>
      </c>
      <c r="H165" s="114" t="s">
        <v>83</v>
      </c>
      <c r="I165" s="14" t="s">
        <v>108</v>
      </c>
      <c r="J165" s="24">
        <v>12</v>
      </c>
      <c r="K165" s="92">
        <v>120000000</v>
      </c>
      <c r="L165" s="86" t="s">
        <v>85</v>
      </c>
      <c r="M165" s="14"/>
      <c r="N165" s="14" t="s">
        <v>84</v>
      </c>
      <c r="O165" s="67">
        <f t="shared" si="16"/>
        <v>138000000</v>
      </c>
      <c r="P165" s="14"/>
      <c r="Q165" s="14"/>
      <c r="R165" s="16"/>
      <c r="S165" s="16"/>
      <c r="T165" s="16"/>
      <c r="U165" s="16"/>
      <c r="V165" s="16"/>
      <c r="W165" s="16"/>
    </row>
    <row r="166" spans="1:23" s="17" customFormat="1" ht="102.75" customHeight="1">
      <c r="A166" s="18"/>
      <c r="B166" s="234"/>
      <c r="C166" s="218"/>
      <c r="D166" s="218"/>
      <c r="E166" s="95" t="s">
        <v>187</v>
      </c>
      <c r="F166" s="107" t="s">
        <v>109</v>
      </c>
      <c r="G166" s="20" t="s">
        <v>215</v>
      </c>
      <c r="H166" s="114" t="s">
        <v>83</v>
      </c>
      <c r="I166" s="151" t="s">
        <v>110</v>
      </c>
      <c r="J166" s="24">
        <v>12</v>
      </c>
      <c r="K166" s="92">
        <v>120000000</v>
      </c>
      <c r="L166" s="86" t="s">
        <v>85</v>
      </c>
      <c r="M166" s="14"/>
      <c r="N166" s="14" t="s">
        <v>84</v>
      </c>
      <c r="O166" s="67">
        <f t="shared" si="16"/>
        <v>138000000</v>
      </c>
      <c r="P166" s="14"/>
      <c r="Q166" s="14"/>
      <c r="R166" s="16"/>
      <c r="S166" s="16"/>
      <c r="T166" s="16"/>
      <c r="U166" s="16"/>
      <c r="V166" s="16"/>
      <c r="W166" s="16"/>
    </row>
    <row r="167" spans="1:23" s="17" customFormat="1" ht="105" customHeight="1">
      <c r="A167" s="18"/>
      <c r="B167" s="234"/>
      <c r="C167" s="218"/>
      <c r="D167" s="218"/>
      <c r="E167" s="95" t="s">
        <v>188</v>
      </c>
      <c r="F167" s="107" t="s">
        <v>111</v>
      </c>
      <c r="G167" s="20" t="s">
        <v>215</v>
      </c>
      <c r="H167" s="114" t="s">
        <v>83</v>
      </c>
      <c r="I167" s="14" t="s">
        <v>112</v>
      </c>
      <c r="J167" s="24">
        <v>12</v>
      </c>
      <c r="K167" s="92">
        <v>120000000</v>
      </c>
      <c r="L167" s="86" t="s">
        <v>85</v>
      </c>
      <c r="M167" s="14"/>
      <c r="N167" s="14" t="s">
        <v>84</v>
      </c>
      <c r="O167" s="67">
        <f t="shared" si="16"/>
        <v>138000000</v>
      </c>
      <c r="P167" s="14"/>
      <c r="Q167" s="14"/>
      <c r="R167" s="16"/>
      <c r="S167" s="16"/>
      <c r="T167" s="16"/>
      <c r="U167" s="16"/>
      <c r="V167" s="16"/>
      <c r="W167" s="16"/>
    </row>
    <row r="168" spans="1:23" s="17" customFormat="1" ht="98.25" customHeight="1">
      <c r="A168" s="18"/>
      <c r="B168" s="234"/>
      <c r="C168" s="218"/>
      <c r="D168" s="218"/>
      <c r="E168" s="95" t="s">
        <v>189</v>
      </c>
      <c r="F168" s="107" t="s">
        <v>113</v>
      </c>
      <c r="G168" s="20" t="s">
        <v>215</v>
      </c>
      <c r="H168" s="114" t="s">
        <v>83</v>
      </c>
      <c r="I168" s="151" t="s">
        <v>114</v>
      </c>
      <c r="J168" s="24">
        <v>12</v>
      </c>
      <c r="K168" s="92">
        <v>120000000</v>
      </c>
      <c r="L168" s="86" t="s">
        <v>85</v>
      </c>
      <c r="M168" s="24"/>
      <c r="N168" s="14" t="s">
        <v>84</v>
      </c>
      <c r="O168" s="67">
        <f t="shared" si="16"/>
        <v>138000000</v>
      </c>
      <c r="P168" s="26" t="s">
        <v>15</v>
      </c>
      <c r="Q168" s="24"/>
      <c r="R168" s="16"/>
      <c r="S168" s="16"/>
      <c r="T168" s="16"/>
      <c r="U168" s="16"/>
      <c r="V168" s="16"/>
      <c r="W168" s="16"/>
    </row>
    <row r="169" spans="1:23" s="17" customFormat="1" ht="102.75" customHeight="1">
      <c r="A169" s="27"/>
      <c r="B169" s="234"/>
      <c r="C169" s="218"/>
      <c r="D169" s="218"/>
      <c r="E169" s="95" t="s">
        <v>190</v>
      </c>
      <c r="F169" s="107" t="s">
        <v>115</v>
      </c>
      <c r="G169" s="20" t="s">
        <v>215</v>
      </c>
      <c r="H169" s="114" t="s">
        <v>83</v>
      </c>
      <c r="I169" s="151" t="s">
        <v>116</v>
      </c>
      <c r="J169" s="24">
        <v>12</v>
      </c>
      <c r="K169" s="92">
        <v>120000000</v>
      </c>
      <c r="L169" s="86" t="s">
        <v>85</v>
      </c>
      <c r="M169" s="24"/>
      <c r="N169" s="14" t="s">
        <v>84</v>
      </c>
      <c r="O169" s="67">
        <f t="shared" si="16"/>
        <v>138000000</v>
      </c>
      <c r="P169" s="24"/>
      <c r="Q169" s="26" t="s">
        <v>15</v>
      </c>
      <c r="R169" s="16"/>
      <c r="S169" s="16"/>
      <c r="T169" s="16"/>
      <c r="U169" s="16"/>
      <c r="V169" s="16"/>
      <c r="W169" s="16"/>
    </row>
    <row r="170" spans="1:23" s="17" customFormat="1" ht="100.5" customHeight="1">
      <c r="A170" s="27"/>
      <c r="B170" s="234"/>
      <c r="C170" s="218"/>
      <c r="D170" s="218"/>
      <c r="E170" s="95" t="s">
        <v>191</v>
      </c>
      <c r="F170" s="107" t="s">
        <v>117</v>
      </c>
      <c r="G170" s="20" t="s">
        <v>215</v>
      </c>
      <c r="H170" s="114" t="s">
        <v>83</v>
      </c>
      <c r="I170" s="151" t="s">
        <v>118</v>
      </c>
      <c r="J170" s="24">
        <v>12</v>
      </c>
      <c r="K170" s="92">
        <v>120000000</v>
      </c>
      <c r="L170" s="86" t="s">
        <v>85</v>
      </c>
      <c r="M170" s="24"/>
      <c r="N170" s="14" t="s">
        <v>84</v>
      </c>
      <c r="O170" s="67">
        <f t="shared" si="16"/>
        <v>138000000</v>
      </c>
      <c r="P170" s="24"/>
      <c r="Q170" s="26"/>
      <c r="R170" s="16"/>
      <c r="S170" s="16"/>
      <c r="T170" s="16"/>
      <c r="U170" s="16"/>
      <c r="V170" s="16"/>
      <c r="W170" s="16"/>
    </row>
    <row r="171" spans="1:23" s="17" customFormat="1" ht="103.5" customHeight="1">
      <c r="A171" s="27"/>
      <c r="B171" s="234"/>
      <c r="C171" s="218"/>
      <c r="D171" s="218"/>
      <c r="E171" s="95" t="s">
        <v>192</v>
      </c>
      <c r="F171" s="107" t="s">
        <v>119</v>
      </c>
      <c r="G171" s="20" t="s">
        <v>215</v>
      </c>
      <c r="H171" s="114" t="s">
        <v>83</v>
      </c>
      <c r="I171" s="151" t="s">
        <v>120</v>
      </c>
      <c r="J171" s="24">
        <v>12</v>
      </c>
      <c r="K171" s="92">
        <v>120000000</v>
      </c>
      <c r="L171" s="86" t="s">
        <v>85</v>
      </c>
      <c r="M171" s="24"/>
      <c r="N171" s="14" t="s">
        <v>84</v>
      </c>
      <c r="O171" s="67">
        <f t="shared" si="16"/>
        <v>138000000</v>
      </c>
      <c r="P171" s="24"/>
      <c r="Q171" s="26"/>
      <c r="R171" s="16"/>
      <c r="S171" s="16"/>
      <c r="T171" s="16"/>
      <c r="U171" s="16"/>
      <c r="V171" s="16"/>
      <c r="W171" s="16"/>
    </row>
    <row r="172" spans="1:23" s="17" customFormat="1" ht="100.5" customHeight="1">
      <c r="A172" s="18"/>
      <c r="B172" s="234"/>
      <c r="C172" s="218"/>
      <c r="D172" s="218"/>
      <c r="E172" s="115" t="s">
        <v>193</v>
      </c>
      <c r="F172" s="116" t="s">
        <v>121</v>
      </c>
      <c r="G172" s="21" t="s">
        <v>215</v>
      </c>
      <c r="H172" s="117" t="s">
        <v>122</v>
      </c>
      <c r="I172" s="118" t="s">
        <v>123</v>
      </c>
      <c r="J172" s="147">
        <v>12</v>
      </c>
      <c r="K172" s="92">
        <v>120000000</v>
      </c>
      <c r="L172" s="113" t="s">
        <v>85</v>
      </c>
      <c r="M172" s="147"/>
      <c r="N172" s="19" t="s">
        <v>84</v>
      </c>
      <c r="O172" s="67">
        <f t="shared" si="16"/>
        <v>138000000</v>
      </c>
      <c r="P172" s="147"/>
      <c r="Q172" s="36"/>
      <c r="R172" s="16"/>
      <c r="S172" s="16"/>
      <c r="T172" s="16"/>
      <c r="U172" s="16"/>
      <c r="V172" s="16"/>
      <c r="W172" s="16"/>
    </row>
    <row r="173" spans="1:23" s="53" customFormat="1" ht="103.5" customHeight="1">
      <c r="A173" s="14"/>
      <c r="B173" s="235"/>
      <c r="C173" s="219"/>
      <c r="D173" s="219"/>
      <c r="E173" s="95" t="s">
        <v>194</v>
      </c>
      <c r="F173" s="107" t="s">
        <v>124</v>
      </c>
      <c r="G173" s="20" t="s">
        <v>215</v>
      </c>
      <c r="H173" s="14" t="s">
        <v>83</v>
      </c>
      <c r="I173" s="24" t="s">
        <v>125</v>
      </c>
      <c r="J173" s="24">
        <v>12</v>
      </c>
      <c r="K173" s="92">
        <v>120000000</v>
      </c>
      <c r="L173" s="86" t="s">
        <v>85</v>
      </c>
      <c r="M173" s="24"/>
      <c r="N173" s="14" t="s">
        <v>84</v>
      </c>
      <c r="O173" s="67">
        <f t="shared" si="16"/>
        <v>138000000</v>
      </c>
      <c r="P173" s="24"/>
      <c r="Q173" s="26"/>
      <c r="R173" s="14"/>
      <c r="S173" s="14"/>
      <c r="T173" s="14"/>
      <c r="U173" s="14"/>
      <c r="V173" s="14"/>
      <c r="W173" s="14"/>
    </row>
    <row r="174" spans="1:23" s="120" customFormat="1" ht="12.75">
      <c r="A174" s="119"/>
      <c r="B174" s="119"/>
      <c r="C174" s="119"/>
      <c r="D174" s="119"/>
      <c r="E174" s="119"/>
      <c r="F174" s="119"/>
      <c r="G174" s="119"/>
      <c r="H174" s="119"/>
      <c r="I174" s="119"/>
      <c r="J174" s="119"/>
      <c r="K174" s="92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</row>
    <row r="175" spans="1:23" s="120" customFormat="1" ht="12.75">
      <c r="A175" s="119"/>
      <c r="B175" s="119"/>
      <c r="C175" s="119"/>
      <c r="D175" s="119"/>
      <c r="E175" s="119"/>
      <c r="F175" s="119"/>
      <c r="G175" s="119"/>
      <c r="H175" s="119"/>
      <c r="I175" s="119"/>
      <c r="J175" s="119"/>
      <c r="K175" s="92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</row>
    <row r="176" spans="1:23" s="120" customFormat="1" ht="12.75">
      <c r="A176" s="119"/>
      <c r="B176" s="119"/>
      <c r="C176" s="119"/>
      <c r="D176" s="119"/>
      <c r="E176" s="119"/>
      <c r="F176" s="185" t="s">
        <v>265</v>
      </c>
      <c r="G176" s="185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</row>
    <row r="177" spans="1:23" s="120" customFormat="1" ht="12.75">
      <c r="A177" s="119"/>
      <c r="B177" s="119"/>
      <c r="C177" s="119"/>
      <c r="D177" s="119"/>
      <c r="E177" s="119"/>
      <c r="F177" s="185" t="s">
        <v>266</v>
      </c>
      <c r="G177" s="185"/>
      <c r="H177" s="121"/>
      <c r="I177" s="119"/>
      <c r="J177" s="119"/>
      <c r="K177" s="119"/>
      <c r="L177" s="119"/>
      <c r="M177" s="119"/>
      <c r="N177" s="119"/>
      <c r="O177" s="192" t="s">
        <v>269</v>
      </c>
      <c r="P177" s="192"/>
      <c r="Q177" s="192"/>
      <c r="R177" s="119"/>
      <c r="S177" s="119"/>
      <c r="T177" s="119"/>
      <c r="U177" s="119"/>
      <c r="V177" s="119"/>
      <c r="W177" s="119"/>
    </row>
    <row r="178" spans="1:23" s="120" customFormat="1" ht="12.75">
      <c r="A178" s="119"/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</row>
    <row r="179" spans="1:23" s="120" customFormat="1" ht="12.75">
      <c r="A179" s="119"/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</row>
    <row r="180" spans="1:23" s="120" customFormat="1" ht="12.75">
      <c r="A180" s="119"/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</row>
    <row r="181" spans="1:23" s="120" customFormat="1" ht="12.75">
      <c r="A181" s="119"/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</row>
    <row r="182" spans="1:23" s="120" customFormat="1" ht="12.75">
      <c r="A182" s="119"/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</row>
    <row r="183" spans="1:23" s="120" customFormat="1" ht="12.75">
      <c r="A183" s="119"/>
      <c r="B183" s="119"/>
      <c r="C183" s="119"/>
      <c r="D183" s="119"/>
      <c r="E183" s="119"/>
      <c r="F183" s="184" t="s">
        <v>267</v>
      </c>
      <c r="G183" s="184"/>
      <c r="H183" s="119"/>
      <c r="I183" s="119"/>
      <c r="J183" s="119"/>
      <c r="K183" s="119"/>
      <c r="L183" s="119"/>
      <c r="M183" s="119"/>
      <c r="N183" s="119"/>
      <c r="O183" s="184" t="s">
        <v>270</v>
      </c>
      <c r="P183" s="184"/>
      <c r="Q183" s="184"/>
      <c r="R183" s="119"/>
      <c r="S183" s="119"/>
      <c r="T183" s="119"/>
      <c r="U183" s="119"/>
      <c r="V183" s="119"/>
      <c r="W183" s="119"/>
    </row>
    <row r="184" spans="1:23" s="120" customFormat="1" ht="12.75">
      <c r="A184" s="119"/>
      <c r="B184" s="119"/>
      <c r="C184" s="119"/>
      <c r="D184" s="119"/>
      <c r="E184" s="119"/>
      <c r="F184" s="185" t="s">
        <v>268</v>
      </c>
      <c r="G184" s="185"/>
      <c r="H184" s="119"/>
      <c r="I184" s="119"/>
      <c r="J184" s="119"/>
      <c r="K184" s="119"/>
      <c r="L184" s="119"/>
      <c r="M184" s="119"/>
      <c r="N184" s="119"/>
      <c r="O184" s="185" t="s">
        <v>271</v>
      </c>
      <c r="P184" s="185"/>
      <c r="Q184" s="185"/>
      <c r="R184" s="119"/>
      <c r="S184" s="119"/>
      <c r="T184" s="119"/>
      <c r="U184" s="119"/>
      <c r="V184" s="119"/>
      <c r="W184" s="119"/>
    </row>
    <row r="185" spans="1:23" s="3" customForma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s="3" customForma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</sheetData>
  <mergeCells count="49">
    <mergeCell ref="F183:G183"/>
    <mergeCell ref="O183:Q183"/>
    <mergeCell ref="F184:G184"/>
    <mergeCell ref="O184:Q184"/>
    <mergeCell ref="F59:F60"/>
    <mergeCell ref="F176:G176"/>
    <mergeCell ref="F177:G177"/>
    <mergeCell ref="O177:Q177"/>
    <mergeCell ref="O159:O160"/>
    <mergeCell ref="O146:O147"/>
    <mergeCell ref="O152:O153"/>
    <mergeCell ref="O9:O13"/>
    <mergeCell ref="F23:F30"/>
    <mergeCell ref="K23:K30"/>
    <mergeCell ref="O23:O30"/>
    <mergeCell ref="F103:F105"/>
    <mergeCell ref="K103:K105"/>
    <mergeCell ref="O103:O105"/>
    <mergeCell ref="P5:Q5"/>
    <mergeCell ref="A6:A7"/>
    <mergeCell ref="P6:Q6"/>
    <mergeCell ref="B7:C7"/>
    <mergeCell ref="P7:P8"/>
    <mergeCell ref="B9:B173"/>
    <mergeCell ref="C9:C173"/>
    <mergeCell ref="D9:D173"/>
    <mergeCell ref="F9:F13"/>
    <mergeCell ref="K9:K13"/>
    <mergeCell ref="E159:E160"/>
    <mergeCell ref="F159:F160"/>
    <mergeCell ref="K159:K160"/>
    <mergeCell ref="E146:E147"/>
    <mergeCell ref="F146:F147"/>
    <mergeCell ref="K146:K147"/>
    <mergeCell ref="E152:E153"/>
    <mergeCell ref="F152:F153"/>
    <mergeCell ref="K152:K153"/>
    <mergeCell ref="E103:E105"/>
    <mergeCell ref="E59:E60"/>
    <mergeCell ref="A1:Q1"/>
    <mergeCell ref="H2:I2"/>
    <mergeCell ref="A3:A4"/>
    <mergeCell ref="B3:C3"/>
    <mergeCell ref="E3:E4"/>
    <mergeCell ref="H3:H4"/>
    <mergeCell ref="I3:L3"/>
    <mergeCell ref="M3:M4"/>
    <mergeCell ref="N3:O3"/>
    <mergeCell ref="P3:Q4"/>
  </mergeCells>
  <printOptions horizontalCentered="1"/>
  <pageMargins left="0.45" right="0.45" top="0.75" bottom="0.75" header="0.3" footer="0.3"/>
  <pageSetup paperSize="5" scale="65" orientation="landscape" horizontalDpi="4294967293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D18"/>
  <sheetViews>
    <sheetView topLeftCell="A7" zoomScale="175" zoomScaleNormal="175" workbookViewId="0">
      <selection activeCell="E14" sqref="E14"/>
    </sheetView>
  </sheetViews>
  <sheetFormatPr defaultRowHeight="15"/>
  <cols>
    <col min="2" max="2" width="17.85546875" customWidth="1"/>
    <col min="3" max="3" width="19.7109375" customWidth="1"/>
    <col min="4" max="4" width="18.42578125" customWidth="1"/>
  </cols>
  <sheetData>
    <row r="4" spans="2:4">
      <c r="B4" s="240" t="s">
        <v>259</v>
      </c>
      <c r="C4" s="240" t="s">
        <v>375</v>
      </c>
      <c r="D4" s="240" t="s">
        <v>389</v>
      </c>
    </row>
    <row r="5" spans="2:4">
      <c r="B5" s="240"/>
      <c r="C5" s="240"/>
      <c r="D5" s="240"/>
    </row>
    <row r="6" spans="2:4">
      <c r="B6" t="s">
        <v>376</v>
      </c>
      <c r="C6" s="174">
        <f>645558433-120000000-207290000</f>
        <v>318268433</v>
      </c>
      <c r="D6" s="174">
        <v>207290000</v>
      </c>
    </row>
    <row r="7" spans="2:4">
      <c r="B7" t="s">
        <v>377</v>
      </c>
      <c r="C7" s="174">
        <f>645558433-120000000-242080000</f>
        <v>283478433</v>
      </c>
      <c r="D7" s="174">
        <v>242080000</v>
      </c>
    </row>
    <row r="8" spans="2:4">
      <c r="B8" t="s">
        <v>378</v>
      </c>
      <c r="C8" s="174">
        <f>645558433-120000000-158680000</f>
        <v>366878433</v>
      </c>
      <c r="D8" s="174">
        <v>158680000</v>
      </c>
    </row>
    <row r="9" spans="2:4">
      <c r="B9" t="s">
        <v>379</v>
      </c>
      <c r="C9" s="174">
        <f>645558433-120000000-148430000</f>
        <v>377128433</v>
      </c>
      <c r="D9" s="174">
        <v>148430000</v>
      </c>
    </row>
    <row r="10" spans="2:4">
      <c r="B10" t="s">
        <v>380</v>
      </c>
      <c r="C10" s="174">
        <f>645558433-120000000-151480000</f>
        <v>374078433</v>
      </c>
      <c r="D10" s="174">
        <v>151480000</v>
      </c>
    </row>
    <row r="11" spans="2:4">
      <c r="B11" t="s">
        <v>381</v>
      </c>
      <c r="C11" s="174">
        <f>645558433-120000000-175440000</f>
        <v>350118433</v>
      </c>
      <c r="D11" s="174">
        <v>175440000</v>
      </c>
    </row>
    <row r="12" spans="2:4">
      <c r="B12" t="s">
        <v>382</v>
      </c>
      <c r="C12" s="174">
        <f>645558433-120000000-190180000</f>
        <v>335378433</v>
      </c>
      <c r="D12" s="174">
        <v>190180000</v>
      </c>
    </row>
    <row r="13" spans="2:4">
      <c r="B13" t="s">
        <v>383</v>
      </c>
      <c r="C13" s="174">
        <f>645558433-120000000-422080000</f>
        <v>103478433</v>
      </c>
      <c r="D13" s="174">
        <v>422080000</v>
      </c>
    </row>
    <row r="14" spans="2:4">
      <c r="B14" t="s">
        <v>384</v>
      </c>
      <c r="C14" s="174">
        <f>645558433-120000000-168340000</f>
        <v>357218433</v>
      </c>
      <c r="D14" s="174">
        <v>168340000</v>
      </c>
    </row>
    <row r="15" spans="2:4">
      <c r="B15" t="s">
        <v>385</v>
      </c>
      <c r="C15" s="174">
        <f>645558433-120000000-288480000</f>
        <v>237078433</v>
      </c>
      <c r="D15" s="174">
        <v>288480000</v>
      </c>
    </row>
    <row r="16" spans="2:4">
      <c r="B16" t="s">
        <v>386</v>
      </c>
      <c r="C16" s="174">
        <f>645558433-120000000-169480000</f>
        <v>356078433</v>
      </c>
      <c r="D16" s="174">
        <v>169480000</v>
      </c>
    </row>
    <row r="17" spans="2:4">
      <c r="B17" t="s">
        <v>387</v>
      </c>
      <c r="C17" s="174">
        <f>645558433-120000000-171290000</f>
        <v>354268433</v>
      </c>
      <c r="D17" s="174">
        <v>171290000</v>
      </c>
    </row>
    <row r="18" spans="2:4">
      <c r="B18" t="s">
        <v>388</v>
      </c>
      <c r="C18" s="174">
        <f>645558433-120000000-135230000</f>
        <v>390328433</v>
      </c>
      <c r="D18" s="174">
        <v>135230000</v>
      </c>
    </row>
  </sheetData>
  <mergeCells count="3">
    <mergeCell ref="B4:B5"/>
    <mergeCell ref="C4:C5"/>
    <mergeCell ref="D4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Renja Revisi</vt:lpstr>
      <vt:lpstr>Renja Awal</vt:lpstr>
      <vt:lpstr>Renja KUA PPAS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asep</dc:creator>
  <cp:lastModifiedBy>login</cp:lastModifiedBy>
  <cp:lastPrinted>2019-07-25T02:10:51Z</cp:lastPrinted>
  <dcterms:created xsi:type="dcterms:W3CDTF">2018-04-16T04:43:23Z</dcterms:created>
  <dcterms:modified xsi:type="dcterms:W3CDTF">2019-12-09T12:27:21Z</dcterms:modified>
</cp:coreProperties>
</file>