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9425" windowHeight="7875"/>
  </bookViews>
  <sheets>
    <sheet name="24. Kesbangpol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AD109_1601">[1]Sheet1!$A$13:$FX$50</definedName>
    <definedName name="AD109_1601_NOMOR">[1]Sheet1!$A$13:$A$50</definedName>
    <definedName name="AE113_2102">[2]Sheet1!$A$13:$FX$50</definedName>
    <definedName name="AE113_2102_NOMOR">[2]Sheet1!$A$13:$A$50</definedName>
    <definedName name="AF119_1801">[3]Sheet1!$A$13:$FX$50</definedName>
    <definedName name="AF119_1801_nomor">[3]Sheet1!$A$13:$A$50</definedName>
    <definedName name="AG120_0101">[4]Sheet1!$A$13:$FX$50</definedName>
    <definedName name="AG120_0101_nomor">[4]Sheet1!$A$13:$A$50</definedName>
    <definedName name="AH120_0102">[5]Sheet1!$A$13:$FX$50</definedName>
    <definedName name="AH120_0102_nomor">[5]Sheet1!$A$13:$A$50</definedName>
    <definedName name="AI120_0103">[6]Sheet1!$A$13:$FX$50</definedName>
    <definedName name="AI120_0103_nomor">[6]Sheet1!$A$13:$A$50</definedName>
    <definedName name="AJ120_0107">[7]Sheet1!$A$13:$FX$50</definedName>
    <definedName name="AJ120_0107_nomor">[7]Sheet1!$A$13:$A$50</definedName>
    <definedName name="AK120_0108">[8]Sheet1!$A$13:$FX$50</definedName>
    <definedName name="AK120_0108_nomor">[8]Sheet1!$A$13:$A$50</definedName>
    <definedName name="AL120_0110">[9]Sheet1!$A$13:$FX$50</definedName>
    <definedName name="AL120_0110_nomor">[9]Sheet1!$A$13:$A$50</definedName>
    <definedName name="AM120_0111">[10]Sheet1!$A$13:$FX$50</definedName>
    <definedName name="AM120_0111_nomor">[10]Sheet1!$A$13:$A$50</definedName>
    <definedName name="AN120_0112">[11]Sheet1!$A$13:$FX$50</definedName>
    <definedName name="AN120_0112_nomor">[11]Sheet1!$A$13:$A$50</definedName>
    <definedName name="Ao120_0117">[12]Sheet1!$A$13:$GR$50</definedName>
    <definedName name="Ao120_0117_nomor">[12]Sheet1!$A$13:$A$50</definedName>
    <definedName name="Ap120_0118">[13]Sheet1!$A$13:$FX$50</definedName>
    <definedName name="Ap120_0118_nomor">[13]Sheet1!$A$13:$A$50</definedName>
    <definedName name="Aq120_0205">[14]Sheet1!$A$13:$FX$51</definedName>
    <definedName name="Aq120_0205_nomor">[14]Sheet1!$A$13:$A$51</definedName>
    <definedName name="Ar120_0207">[15]Sheet1!$A$13:$FX$50</definedName>
    <definedName name="Ar120_0207_nomor">[15]Sheet1!$A$13:$A$50</definedName>
    <definedName name="As120_0209">[16]Sheet1!$A$13:$FX$50</definedName>
    <definedName name="As120_0209_nomor">[16]Sheet1!$A$13:$A$50</definedName>
    <definedName name="At120_0210">[17]Sheet1!$A$13:$FX$49</definedName>
    <definedName name="At120_0210_nomor">[17]Sheet1!$A$13:$A$49</definedName>
    <definedName name="Au120_0211">[18]Sheet1!$A$13:$FX$50</definedName>
    <definedName name="Au120_0211_nomor">[18]Sheet1!$A$13:$A$50</definedName>
    <definedName name="Av120_0212">[19]Sheet1!$A$13:$FX$50</definedName>
    <definedName name="Av120_0212_nomor">[19]Sheet1!$A$13:$A$50</definedName>
    <definedName name="Aw120_0221">[20]Sheet1!$A$13:$FX$50</definedName>
    <definedName name="Aw120_0221_nomor">[20]Sheet1!$A$13:$A$50</definedName>
    <definedName name="Ax120_0222">[21]Sheet1!$A$13:$FX$50</definedName>
    <definedName name="Ax120_0222_nomor">[21]Sheet1!$A$13:$A$50</definedName>
    <definedName name="Ay120_0224">[22]Sheet1!$A$13:$FX$50</definedName>
    <definedName name="Ay120_0224_nomor">[22]Sheet1!$A$13:$A$50</definedName>
    <definedName name="Az120_0226">[23]Sheet1!$A$13:$FX$50</definedName>
    <definedName name="Az120_0226_nomor">[23]Sheet1!$A$13:$A$50</definedName>
    <definedName name="ba120_0228">[24]Sheet1!$A$13:$FX$50</definedName>
    <definedName name="ba120_0228_nomor">[24]Sheet1!$A$13:$A$50</definedName>
    <definedName name="bb120_0242">[25]Sheet1!$A$13:$FX$50</definedName>
    <definedName name="bb120_0242_nomor">[25]Sheet1!$A$13:$A$50</definedName>
    <definedName name="bc120_0302">[26]Sheet1!$A$13:$FX$50</definedName>
    <definedName name="bc120_0302_nomor">[26]Sheet1!$A$13:$A$50</definedName>
    <definedName name="bd120_0601">[27]Sheet1!$A$13:$FX$50</definedName>
    <definedName name="bd120_0601_nomor">[27]Sheet1!$A$13:$A$50</definedName>
    <definedName name="be120_0602">[28]Sheet1!$A$13:$FX$50</definedName>
    <definedName name="be120_0602_nomor">[28]Sheet1!$A$13:$A$50</definedName>
    <definedName name="bf120_0604">[29]Sheet1!$A$13:$FX$50</definedName>
    <definedName name="bf120_0604_nomor">[29]Sheet1!$A$13:$A$50</definedName>
    <definedName name="bg120_1601">[30]Sheet1!$A$13:$FX$50</definedName>
    <definedName name="bg120_1601_nomor">[30]Sheet1!$A$13:$A$50</definedName>
    <definedName name="bh120_1602">[31]Sheet1!$A$13:$FX$50</definedName>
    <definedName name="bh120_1602_nomor">[31]Sheet1!$A$13:$A$50</definedName>
    <definedName name="bi120_1603">[32]Sheet1!$A$13:$FX$50</definedName>
    <definedName name="bi120_1603_nomor">[32]Sheet1!$A$13:$A$50</definedName>
    <definedName name="bj120_1604">[33]Sheet1!$A$13:$FX$51</definedName>
    <definedName name="bj120_1604_nomor">[33]Sheet1!$A$13:$A$51</definedName>
    <definedName name="bk120_1605">[34]Sheet1!$A$13:$FX$50</definedName>
    <definedName name="bk120_1605_nomor">[34]Sheet1!$A$13:$A$50</definedName>
    <definedName name="bl120_1606">[35]Sheet1!$A$13:$FX$50</definedName>
    <definedName name="bl120_1606_nomor">[35]Sheet1!$A$13:$A$50</definedName>
    <definedName name="bm120_1607">[36]Sheet1!$A$13:$FX$50</definedName>
    <definedName name="bm120_1607_nomor">[36]Sheet1!$A$13:$A$50</definedName>
    <definedName name="bn120_1716">[37]Sheet1!$A$13:$FX$50</definedName>
    <definedName name="bn120_1716_nomor">[37]Sheet1!$A$13:$A$50</definedName>
    <definedName name="bo120_2003">[38]Sheet1!$A$13:$FX$49</definedName>
    <definedName name="bo120_2003_nomor">[38]Sheet1!$A$13:$A$49</definedName>
    <definedName name="bp120_2301">[39]Sheet1!$A$13:$FX$50</definedName>
    <definedName name="bp120_2301_nomor">[39]Sheet1!$A$13:$A$50</definedName>
    <definedName name="bq120_2501">[40]Sheet1!$A$13:$FX$50</definedName>
    <definedName name="bq120_2501_nomor">[40]Sheet1!$A$13:$A$50</definedName>
    <definedName name="br120_2603">[41]Sheet1!$A$13:$FX$50</definedName>
    <definedName name="br120_2603_nomor">[41]Sheet1!$A$13:$A$50</definedName>
    <definedName name="bs120_2604">[42]Sheet1!$A$13:$FX$50</definedName>
    <definedName name="bs120_2604_nomor">[42]Sheet1!$A$13:$A$50</definedName>
    <definedName name="bt120_2607">[43]Sheet1!$A$13:$FX$50</definedName>
    <definedName name="bt120_2607_nomor">[43]Sheet1!$A$13:$A$50</definedName>
    <definedName name="bu120_2701">[44]Sheet1!$A$13:$FX$50</definedName>
    <definedName name="bu120_2701_nomor">[44]Sheet1!$A$13:$A$50</definedName>
    <definedName name="bv120_2704">[45]Sheet1!$A$13:$FX$50</definedName>
    <definedName name="bv120_2704_nomor">[45]Sheet1!$A$13:$A$50</definedName>
    <definedName name="bw120_2801">[46]Sheet1!$A$13:$FX$50</definedName>
    <definedName name="bw120_2801_nomor">[46]Sheet1!$A$13:$A$50</definedName>
    <definedName name="bx120_2803">[47]Sheet1!$A$13:$FX$50</definedName>
    <definedName name="bx120_2803_nomor">[47]Sheet1!$A$13:$A$50</definedName>
    <definedName name="by120_2807">[48]Sheet1!$A$13:$FX$50</definedName>
    <definedName name="by120_2807_nomor">[48]Sheet1!$A$13:$A$50</definedName>
    <definedName name="bz120_2811">[49]Sheet1!$A$13:$FX$50</definedName>
    <definedName name="bz120_2811_nomor">[49]Sheet1!$A$13:$A$50</definedName>
    <definedName name="ca120_2813">[50]Sheet1!$A$13:$FX$50</definedName>
    <definedName name="ca120_2813_nomor">[50]Sheet1!$A$13:$A$50</definedName>
    <definedName name="cb120_3001">[51]Sheet1!$A$13:$FX$50</definedName>
    <definedName name="cb120_3001_nomor">[51]Sheet1!$A$13:$A$50</definedName>
    <definedName name="cd120_3101">[52]Sheet1!$A$13:$FX$50</definedName>
    <definedName name="cd120_3101_nomor">[52]Sheet1!$A$13:$A$50</definedName>
    <definedName name="ce120_3202">[53]Sheet1!$A$13:$FX$50</definedName>
    <definedName name="ce120_3202_nomor">[53]Sheet1!$A$13:$A$50</definedName>
    <definedName name="cf121_1706">[54]Sheet1!$A$13:$FX$50</definedName>
    <definedName name="cf121_1706_nomor">[54]Sheet1!$A$13:$A$50</definedName>
    <definedName name="cg121_1804">[55]Sheet1!$A$13:$FX$50</definedName>
    <definedName name="cg121_1804_nomor">[55]Sheet1!$A$13:$A$50</definedName>
    <definedName name="ch125_1802">[56]Sheet1!$A$13:$FX$50</definedName>
    <definedName name="ch125_1802_nomor">[56]Sheet1!$A$13:$A$50</definedName>
    <definedName name="ci206_1804">[57]Sheet1!$A$13:$FX$50</definedName>
    <definedName name="ci206_1804_nomor">[57]Sheet1!$A$13:$A$50</definedName>
    <definedName name="ekonomi_106_1904">[58]Sheet1!$A$13:$FX$50</definedName>
    <definedName name="ekonomi_106_1904_NOMOR">[58]Sheet1!$A$13:$A$50</definedName>
    <definedName name="gaji120_0000">[59]Sheet1!$A$13:$FX$50</definedName>
    <definedName name="gaji120_0000_nomor">[59]Sheet1!$A$13:$A$50</definedName>
    <definedName name="MONEV_106_2208">[60]Sheet1!$A$13:$FX$34</definedName>
    <definedName name="MONEV_106_2208_NOMOR">[60]Sheet1!$A$13:$A$34</definedName>
    <definedName name="persampahan_108_1502">[61]Sheet1!$A$13:$FP$50</definedName>
    <definedName name="persampahan_108_1502_nomor">[61]Sheet1!$A$13:$A$50</definedName>
    <definedName name="_xlnm.Print_Area" localSheetId="0">'24. Kesbangpol'!$A$1:$AB$84</definedName>
    <definedName name="_xlnm.Print_Titles" localSheetId="0">'24. Kesbangpol'!$5:$8</definedName>
  </definedNames>
  <calcPr calcId="145621"/>
</workbook>
</file>

<file path=xl/calcChain.xml><?xml version="1.0" encoding="utf-8"?>
<calcChain xmlns="http://schemas.openxmlformats.org/spreadsheetml/2006/main">
  <c r="W73" i="2" l="1"/>
  <c r="W72" i="2"/>
  <c r="V70" i="2"/>
  <c r="V71" i="2"/>
  <c r="V73" i="2"/>
  <c r="V72" i="2"/>
  <c r="L46" i="2" l="1"/>
  <c r="N37" i="2"/>
  <c r="M9" i="2"/>
  <c r="Y9" i="2" l="1"/>
  <c r="W9" i="2"/>
  <c r="T9" i="2" l="1"/>
  <c r="X9" i="2" s="1"/>
  <c r="U63" i="2"/>
  <c r="U62" i="2"/>
  <c r="S9" i="2"/>
  <c r="V9" i="2" l="1"/>
  <c r="K19" i="2"/>
  <c r="K15" i="2"/>
  <c r="S56" i="2" l="1"/>
  <c r="U56" i="2" s="1"/>
  <c r="U55" i="2"/>
  <c r="U39" i="2"/>
  <c r="O18" i="2" l="1"/>
  <c r="M72" i="2" l="1"/>
  <c r="U67" i="2"/>
  <c r="M45" i="2" l="1"/>
  <c r="M74" i="2"/>
  <c r="U15" i="2" l="1"/>
  <c r="Q15" i="2"/>
  <c r="Q14" i="2"/>
  <c r="O14" i="2"/>
  <c r="U14" i="2" s="1"/>
  <c r="T13" i="2" l="1"/>
  <c r="O30" i="2" l="1"/>
  <c r="M15" i="2"/>
  <c r="M14" i="2"/>
  <c r="U31" i="2"/>
  <c r="U35" i="2"/>
  <c r="U42" i="2"/>
  <c r="O15" i="2"/>
  <c r="Y67" i="2"/>
  <c r="T33" i="2" l="1"/>
  <c r="X33" i="2" s="1"/>
  <c r="O42" i="2" l="1"/>
  <c r="O29" i="2"/>
  <c r="O28" i="2"/>
  <c r="O25" i="2"/>
  <c r="O9" i="2" l="1"/>
  <c r="O45" i="2" l="1"/>
  <c r="G9" i="2"/>
  <c r="U64" i="2" l="1"/>
  <c r="Z9" i="2" l="1"/>
  <c r="I45" i="2"/>
  <c r="Y42" i="2"/>
  <c r="AA42" i="2" s="1"/>
  <c r="T42" i="2"/>
  <c r="V42" i="2" s="1"/>
  <c r="U41" i="2"/>
  <c r="Y41" i="2" s="1"/>
  <c r="AA41" i="2" s="1"/>
  <c r="T41" i="2"/>
  <c r="V41" i="2" s="1"/>
  <c r="U40" i="2"/>
  <c r="Y40" i="2" s="1"/>
  <c r="AA40" i="2" s="1"/>
  <c r="T40" i="2"/>
  <c r="V40" i="2" s="1"/>
  <c r="Y39" i="2"/>
  <c r="AA39" i="2" s="1"/>
  <c r="T39" i="2"/>
  <c r="V39" i="2" s="1"/>
  <c r="S37" i="2"/>
  <c r="Q37" i="2"/>
  <c r="U37" i="2" s="1"/>
  <c r="O37" i="2"/>
  <c r="T37" i="2" s="1"/>
  <c r="V37" i="2" s="1"/>
  <c r="M37" i="2"/>
  <c r="K37" i="2"/>
  <c r="G37" i="2"/>
  <c r="G45" i="2" s="1"/>
  <c r="W35" i="2"/>
  <c r="W36" i="2" s="1"/>
  <c r="T35" i="2"/>
  <c r="X35" i="2" s="1"/>
  <c r="Z35" i="2" s="1"/>
  <c r="Z36" i="2" s="1"/>
  <c r="S33" i="2"/>
  <c r="Q33" i="2"/>
  <c r="U33" i="2" s="1"/>
  <c r="O33" i="2"/>
  <c r="M33" i="2"/>
  <c r="K33" i="2"/>
  <c r="G33" i="2"/>
  <c r="Y31" i="2"/>
  <c r="AA31" i="2" s="1"/>
  <c r="T31" i="2"/>
  <c r="V31" i="2" s="1"/>
  <c r="U30" i="2"/>
  <c r="Y30" i="2" s="1"/>
  <c r="AA30" i="2" s="1"/>
  <c r="T30" i="2"/>
  <c r="X30" i="2" s="1"/>
  <c r="Z30" i="2" s="1"/>
  <c r="U29" i="2"/>
  <c r="Y29" i="2" s="1"/>
  <c r="AA29" i="2" s="1"/>
  <c r="T29" i="2"/>
  <c r="V29" i="2" s="1"/>
  <c r="U28" i="2"/>
  <c r="Y28" i="2" s="1"/>
  <c r="AA28" i="2" s="1"/>
  <c r="T28" i="2"/>
  <c r="V28" i="2" s="1"/>
  <c r="U27" i="2"/>
  <c r="Y27" i="2" s="1"/>
  <c r="AA27" i="2" s="1"/>
  <c r="T27" i="2"/>
  <c r="X27" i="2" s="1"/>
  <c r="Z27" i="2" s="1"/>
  <c r="U26" i="2"/>
  <c r="Y26" i="2" s="1"/>
  <c r="AA26" i="2" s="1"/>
  <c r="T26" i="2"/>
  <c r="X26" i="2" s="1"/>
  <c r="Z26" i="2" s="1"/>
  <c r="U25" i="2"/>
  <c r="Y25" i="2" s="1"/>
  <c r="AA25" i="2" s="1"/>
  <c r="T25" i="2"/>
  <c r="X25" i="2" s="1"/>
  <c r="Z25" i="2" s="1"/>
  <c r="U24" i="2"/>
  <c r="Y24" i="2" s="1"/>
  <c r="AA24" i="2" s="1"/>
  <c r="T24" i="2"/>
  <c r="V24" i="2" s="1"/>
  <c r="U23" i="2"/>
  <c r="W23" i="2" s="1"/>
  <c r="T23" i="2"/>
  <c r="V23" i="2" s="1"/>
  <c r="U22" i="2"/>
  <c r="Y22" i="2" s="1"/>
  <c r="AA22" i="2" s="1"/>
  <c r="T22" i="2"/>
  <c r="V22" i="2" s="1"/>
  <c r="U21" i="2"/>
  <c r="Y21" i="2" s="1"/>
  <c r="AA21" i="2" s="1"/>
  <c r="T21" i="2"/>
  <c r="X21" i="2" s="1"/>
  <c r="Z21" i="2" s="1"/>
  <c r="U20" i="2"/>
  <c r="Y20" i="2" s="1"/>
  <c r="AA20" i="2" s="1"/>
  <c r="T20" i="2"/>
  <c r="X20" i="2" s="1"/>
  <c r="Z20" i="2" s="1"/>
  <c r="U19" i="2"/>
  <c r="Y19" i="2" s="1"/>
  <c r="AA19" i="2" s="1"/>
  <c r="T19" i="2"/>
  <c r="X19" i="2" s="1"/>
  <c r="Z19" i="2" s="1"/>
  <c r="U18" i="2"/>
  <c r="Y18" i="2" s="1"/>
  <c r="AA18" i="2" s="1"/>
  <c r="T18" i="2"/>
  <c r="X18" i="2" s="1"/>
  <c r="Z18" i="2" s="1"/>
  <c r="U17" i="2"/>
  <c r="Y17" i="2" s="1"/>
  <c r="AA17" i="2" s="1"/>
  <c r="T17" i="2"/>
  <c r="X17" i="2" s="1"/>
  <c r="Z17" i="2" s="1"/>
  <c r="U16" i="2"/>
  <c r="Y16" i="2" s="1"/>
  <c r="AA16" i="2" s="1"/>
  <c r="T16" i="2"/>
  <c r="X16" i="2" s="1"/>
  <c r="Z16" i="2" s="1"/>
  <c r="T15" i="2"/>
  <c r="X15" i="2" s="1"/>
  <c r="Z15" i="2" s="1"/>
  <c r="Y14" i="2"/>
  <c r="AA14" i="2" s="1"/>
  <c r="T14" i="2"/>
  <c r="X14" i="2" s="1"/>
  <c r="Z14" i="2" s="1"/>
  <c r="X13" i="2"/>
  <c r="Z13" i="2" s="1"/>
  <c r="K9" i="2"/>
  <c r="U69" i="2"/>
  <c r="Y69" i="2" s="1"/>
  <c r="AA69" i="2" s="1"/>
  <c r="T69" i="2"/>
  <c r="V69" i="2" s="1"/>
  <c r="T68" i="2"/>
  <c r="V68" i="2" s="1"/>
  <c r="U66" i="2"/>
  <c r="Y66" i="2" s="1"/>
  <c r="AA66" i="2" s="1"/>
  <c r="T66" i="2"/>
  <c r="V66" i="2" s="1"/>
  <c r="T65" i="2"/>
  <c r="V65" i="2" s="1"/>
  <c r="G64" i="2"/>
  <c r="K64" i="2"/>
  <c r="I62" i="2"/>
  <c r="I72" i="2" s="1"/>
  <c r="U59" i="2"/>
  <c r="Y59" i="2" s="1"/>
  <c r="AA59" i="2" s="1"/>
  <c r="T59" i="2"/>
  <c r="V59" i="2" s="1"/>
  <c r="U58" i="2"/>
  <c r="Y58" i="2" s="1"/>
  <c r="AA58" i="2" s="1"/>
  <c r="T58" i="2"/>
  <c r="V58" i="2" s="1"/>
  <c r="U57" i="2"/>
  <c r="Y57" i="2" s="1"/>
  <c r="AA57" i="2" s="1"/>
  <c r="T57" i="2"/>
  <c r="V57" i="2" s="1"/>
  <c r="W55" i="2"/>
  <c r="T55" i="2"/>
  <c r="X55" i="2" s="1"/>
  <c r="Z55" i="2" s="1"/>
  <c r="T54" i="2"/>
  <c r="V54" i="2" s="1"/>
  <c r="S46" i="2"/>
  <c r="Q46" i="2"/>
  <c r="Q72" i="2" s="1"/>
  <c r="O46" i="2"/>
  <c r="O72" i="2" s="1"/>
  <c r="O74" i="2" s="1"/>
  <c r="K45" i="2" l="1"/>
  <c r="Z33" i="2"/>
  <c r="V33" i="2"/>
  <c r="I74" i="2"/>
  <c r="V43" i="2"/>
  <c r="S45" i="2"/>
  <c r="W20" i="2"/>
  <c r="W16" i="2"/>
  <c r="V35" i="2"/>
  <c r="V36" i="2" s="1"/>
  <c r="Y33" i="2"/>
  <c r="AA33" i="2" s="1"/>
  <c r="Y37" i="2"/>
  <c r="AA37" i="2" s="1"/>
  <c r="X66" i="2"/>
  <c r="Z66" i="2" s="1"/>
  <c r="X69" i="2"/>
  <c r="Z69" i="2" s="1"/>
  <c r="W19" i="2"/>
  <c r="V55" i="2"/>
  <c r="W66" i="2"/>
  <c r="W69" i="2"/>
  <c r="X65" i="2"/>
  <c r="Z65" i="2" s="1"/>
  <c r="X68" i="2"/>
  <c r="Z68" i="2" s="1"/>
  <c r="W17" i="2"/>
  <c r="W18" i="2"/>
  <c r="Y15" i="2"/>
  <c r="AA15" i="2" s="1"/>
  <c r="W15" i="2"/>
  <c r="W33" i="2"/>
  <c r="AA43" i="2"/>
  <c r="Y23" i="2"/>
  <c r="AA23" i="2" s="1"/>
  <c r="X28" i="2"/>
  <c r="Z28" i="2" s="1"/>
  <c r="X29" i="2"/>
  <c r="Z29" i="2" s="1"/>
  <c r="X31" i="2"/>
  <c r="Z31" i="2" s="1"/>
  <c r="X37" i="2"/>
  <c r="Z37" i="2" s="1"/>
  <c r="X39" i="2"/>
  <c r="Z39" i="2" s="1"/>
  <c r="X40" i="2"/>
  <c r="Z40" i="2" s="1"/>
  <c r="X41" i="2"/>
  <c r="Z41" i="2" s="1"/>
  <c r="X42" i="2"/>
  <c r="Z42" i="2" s="1"/>
  <c r="W14" i="2"/>
  <c r="V15" i="2"/>
  <c r="V16" i="2"/>
  <c r="V17" i="2"/>
  <c r="V18" i="2"/>
  <c r="V19" i="2"/>
  <c r="V20" i="2"/>
  <c r="X22" i="2"/>
  <c r="Z22" i="2" s="1"/>
  <c r="X23" i="2"/>
  <c r="Z23" i="2" s="1"/>
  <c r="X24" i="2"/>
  <c r="Z24" i="2" s="1"/>
  <c r="W25" i="2"/>
  <c r="W26" i="2"/>
  <c r="W27" i="2"/>
  <c r="W28" i="2"/>
  <c r="W29" i="2"/>
  <c r="W30" i="2"/>
  <c r="W31" i="2"/>
  <c r="Y35" i="2"/>
  <c r="AA35" i="2" s="1"/>
  <c r="AA36" i="2" s="1"/>
  <c r="W39" i="2"/>
  <c r="W40" i="2"/>
  <c r="W41" i="2"/>
  <c r="W42" i="2"/>
  <c r="V13" i="2"/>
  <c r="V14" i="2"/>
  <c r="W22" i="2"/>
  <c r="W24" i="2"/>
  <c r="V25" i="2"/>
  <c r="V26" i="2"/>
  <c r="V27" i="2"/>
  <c r="V30" i="2"/>
  <c r="X57" i="2"/>
  <c r="Z57" i="2" s="1"/>
  <c r="X58" i="2"/>
  <c r="Z58" i="2" s="1"/>
  <c r="X59" i="2"/>
  <c r="Z59" i="2" s="1"/>
  <c r="W57" i="2"/>
  <c r="W58" i="2"/>
  <c r="W59" i="2"/>
  <c r="X54" i="2"/>
  <c r="Z54" i="2" s="1"/>
  <c r="Y55" i="2"/>
  <c r="AA55" i="2" s="1"/>
  <c r="G46" i="2"/>
  <c r="W37" i="2" l="1"/>
  <c r="V45" i="2"/>
  <c r="W43" i="2"/>
  <c r="Z45" i="2"/>
  <c r="Z43" i="2"/>
  <c r="Z32" i="2"/>
  <c r="V32" i="2"/>
  <c r="V44" i="2" s="1"/>
  <c r="M62" i="2"/>
  <c r="L62" i="2" s="1"/>
  <c r="M46" i="2"/>
  <c r="W67" i="2"/>
  <c r="T67" i="2"/>
  <c r="X67" i="2" s="1"/>
  <c r="Z67" i="2" s="1"/>
  <c r="Y64" i="2"/>
  <c r="AA64" i="2" s="1"/>
  <c r="T64" i="2"/>
  <c r="X64" i="2" s="1"/>
  <c r="Z64" i="2" s="1"/>
  <c r="Y63" i="2"/>
  <c r="AA63" i="2" s="1"/>
  <c r="T63" i="2"/>
  <c r="V63" i="2" s="1"/>
  <c r="S62" i="2"/>
  <c r="S72" i="2" s="1"/>
  <c r="S74" i="2" s="1"/>
  <c r="Q62" i="2"/>
  <c r="O62" i="2"/>
  <c r="K62" i="2"/>
  <c r="G62" i="2"/>
  <c r="G72" i="2" s="1"/>
  <c r="G74" i="2" s="1"/>
  <c r="U60" i="2"/>
  <c r="W60" i="2" s="1"/>
  <c r="T60" i="2"/>
  <c r="X60" i="2" s="1"/>
  <c r="Z60" i="2" s="1"/>
  <c r="W56" i="2"/>
  <c r="T56" i="2"/>
  <c r="X56" i="2" s="1"/>
  <c r="Z56" i="2" s="1"/>
  <c r="U53" i="2"/>
  <c r="Y53" i="2" s="1"/>
  <c r="AA53" i="2" s="1"/>
  <c r="T53" i="2"/>
  <c r="X53" i="2" s="1"/>
  <c r="Z53" i="2" s="1"/>
  <c r="U52" i="2"/>
  <c r="Y52" i="2" s="1"/>
  <c r="AA52" i="2" s="1"/>
  <c r="T52" i="2"/>
  <c r="X52" i="2" s="1"/>
  <c r="Z52" i="2" s="1"/>
  <c r="T51" i="2"/>
  <c r="X51" i="2" s="1"/>
  <c r="Z51" i="2" s="1"/>
  <c r="U50" i="2"/>
  <c r="Y50" i="2" s="1"/>
  <c r="AA50" i="2" s="1"/>
  <c r="T50" i="2"/>
  <c r="X50" i="2" s="1"/>
  <c r="Z50" i="2" s="1"/>
  <c r="U49" i="2"/>
  <c r="Y49" i="2" s="1"/>
  <c r="AA49" i="2" s="1"/>
  <c r="T49" i="2"/>
  <c r="V49" i="2" s="1"/>
  <c r="K46" i="2"/>
  <c r="K72" i="2" l="1"/>
  <c r="K74" i="2" s="1"/>
  <c r="T62" i="2"/>
  <c r="V62" i="2" s="1"/>
  <c r="Z44" i="2"/>
  <c r="V50" i="2"/>
  <c r="V64" i="2"/>
  <c r="W62" i="2"/>
  <c r="Y56" i="2"/>
  <c r="AA56" i="2" s="1"/>
  <c r="U46" i="2"/>
  <c r="U72" i="2" s="1"/>
  <c r="W63" i="2"/>
  <c r="V60" i="2"/>
  <c r="V51" i="2"/>
  <c r="W50" i="2"/>
  <c r="V52" i="2"/>
  <c r="X49" i="2"/>
  <c r="Z49" i="2" s="1"/>
  <c r="Z61" i="2" s="1"/>
  <c r="Y60" i="2"/>
  <c r="AA60" i="2" s="1"/>
  <c r="W52" i="2"/>
  <c r="W49" i="2"/>
  <c r="X63" i="2"/>
  <c r="Z63" i="2" s="1"/>
  <c r="Z70" i="2" s="1"/>
  <c r="AA67" i="2"/>
  <c r="AA70" i="2" s="1"/>
  <c r="V53" i="2"/>
  <c r="W53" i="2"/>
  <c r="V67" i="2"/>
  <c r="W64" i="2"/>
  <c r="V56" i="2"/>
  <c r="T46" i="2" l="1"/>
  <c r="V46" i="2" s="1"/>
  <c r="V75" i="2" s="1"/>
  <c r="X62" i="2"/>
  <c r="Z62" i="2" s="1"/>
  <c r="Z71" i="2"/>
  <c r="Z73" i="2" s="1"/>
  <c r="Y46" i="2"/>
  <c r="AA61" i="2"/>
  <c r="AA71" i="2" s="1"/>
  <c r="W61" i="2"/>
  <c r="W70" i="2"/>
  <c r="W46" i="2"/>
  <c r="Y62" i="2"/>
  <c r="AA62" i="2" s="1"/>
  <c r="V61" i="2"/>
  <c r="V76" i="2" l="1"/>
  <c r="AA46" i="2"/>
  <c r="AA72" i="2" s="1"/>
  <c r="Y72" i="2"/>
  <c r="X46" i="2"/>
  <c r="Z46" i="2" s="1"/>
  <c r="Z72" i="2" s="1"/>
  <c r="Z75" i="2" s="1"/>
  <c r="Z76" i="2" s="1"/>
  <c r="W71" i="2"/>
  <c r="Q45" i="2"/>
  <c r="Q74" i="2" s="1"/>
  <c r="O79" i="2" s="1"/>
  <c r="U9" i="2"/>
  <c r="W45" i="2" s="1"/>
  <c r="W75" i="2" s="1"/>
  <c r="Y45" i="2"/>
  <c r="Y74" i="2" s="1"/>
  <c r="Q9" i="2"/>
  <c r="U13" i="2"/>
  <c r="Y13" i="2" s="1"/>
  <c r="AA13" i="2" s="1"/>
  <c r="AA32" i="2" s="1"/>
  <c r="AA44" i="2" s="1"/>
  <c r="AA73" i="2" s="1"/>
  <c r="W13" i="2" l="1"/>
  <c r="W32" i="2" s="1"/>
  <c r="W44" i="2" s="1"/>
  <c r="W76" i="2" s="1"/>
  <c r="U45" i="2"/>
  <c r="U74" i="2" s="1"/>
  <c r="AA9" i="2"/>
  <c r="AA45" i="2" s="1"/>
  <c r="AA75" i="2" s="1"/>
  <c r="AA76" i="2" s="1"/>
</calcChain>
</file>

<file path=xl/sharedStrings.xml><?xml version="1.0" encoding="utf-8"?>
<sst xmlns="http://schemas.openxmlformats.org/spreadsheetml/2006/main" count="265" uniqueCount="171">
  <si>
    <t>%</t>
  </si>
  <si>
    <t>PREDIKAT KINERJA PROGRAM</t>
  </si>
  <si>
    <t>Kasubag TU</t>
  </si>
  <si>
    <t>Dok</t>
  </si>
  <si>
    <t>dok</t>
  </si>
  <si>
    <t>Jumlah Dokumen Penyusunan Laporan Kinerja OPD (LKPJ, LRA, Lap. Keuangan Akhir Tahun, LK ip, PK, LPPD, PA, Operator SPKD dan Evaluasi Tri wulan)</t>
  </si>
  <si>
    <t>Penyusunan Pelaporan Capaian Kimerja Tahunan Perangkat Daerah</t>
  </si>
  <si>
    <t>5.01.01.501.03.004</t>
  </si>
  <si>
    <t>Jumlah Dokumen Lap. Monev per triwulan</t>
  </si>
  <si>
    <t>Pengendalian dan Evaluasi Kinerja</t>
  </si>
  <si>
    <t>5.01.01.501.03.003</t>
  </si>
  <si>
    <t>Jumlah Dokumen (RKA dan DPA murni dan Perubahan)</t>
  </si>
  <si>
    <t xml:space="preserve">Penyusunan Rencana Kerja dan Anggaran Perangkat Daerah </t>
  </si>
  <si>
    <t>5.01.01.501.03.002</t>
  </si>
  <si>
    <t>Jumlah Dokumen Renja dan Renstra</t>
  </si>
  <si>
    <t>Penyusunan Dokumen Perencanaan Prangkat Daerah</t>
  </si>
  <si>
    <t>5.01.01.501.03.001</t>
  </si>
  <si>
    <t xml:space="preserve">Tersedianya Dokumen Perencanaan dan Pelaporan Capaian Kinerja </t>
  </si>
  <si>
    <t>Program peningkatan Perencanaan, Pengendalian dan Pelaporan Capaian Kinerja</t>
  </si>
  <si>
    <t>5.01.01.501.03</t>
  </si>
  <si>
    <t>Tesedianya Dokumen laporan keuangan triwulan dan semesteran</t>
  </si>
  <si>
    <t>Penyusunan Pelaporan Keuangan Triwulan dan Semesteran</t>
  </si>
  <si>
    <t>5.01.01.501.02.001</t>
  </si>
  <si>
    <t>Program Pengelolaan dan Pelaporan keuangan</t>
  </si>
  <si>
    <t>5.01.01.501.02</t>
  </si>
  <si>
    <t>bln</t>
  </si>
  <si>
    <t>Jumlah Bulan Undangan dan Rapat-rapat dalam daerah</t>
  </si>
  <si>
    <t>Jumlah Bulan Rapat-rapat Koordinasi dan Konsultasi ke Luar Daerah</t>
  </si>
  <si>
    <t>Rapat-rapat Koordinasi dan Konsultasi dalam dan Luar Daerah</t>
  </si>
  <si>
    <t>5.01.01.501.01.013</t>
  </si>
  <si>
    <t>Jumlah Bulan Kebutuhan Makanan dan Minuman Harian Rapat</t>
  </si>
  <si>
    <t>Penyediaan Makanan dan Minuman</t>
  </si>
  <si>
    <t>5.01.01.501.01.012</t>
  </si>
  <si>
    <t>Jumlah Data Aset Barang Milik Daerah</t>
  </si>
  <si>
    <t xml:space="preserve">Pengelolaan Barang Milik Daerah </t>
  </si>
  <si>
    <t>5.01.01.501.01.011</t>
  </si>
  <si>
    <t>Jumlah Publikasi Dokumentasi Informatika dan Komunikasi OPD</t>
  </si>
  <si>
    <t>Penyediaan Dokumentasi, Informatika dan Komunikasi OPD</t>
  </si>
  <si>
    <t>5.01.01.501.01.010</t>
  </si>
  <si>
    <t>unit</t>
  </si>
  <si>
    <t>Jumlah Unit Pemeliharaan Peralatan Kantor</t>
  </si>
  <si>
    <t>Jumlah Unit Pemeliharaan Kendaraan Operasional Dinas</t>
  </si>
  <si>
    <t>Jumlah Unit Pemeliharaan Gedung Kantor</t>
  </si>
  <si>
    <t>Pemeliharaan Sarana dan Prasarana Kantor</t>
  </si>
  <si>
    <t>5.01.01.501.01.003</t>
  </si>
  <si>
    <t>Jumlah Unit Sewa Gedung Kantor</t>
  </si>
  <si>
    <t>Jumlah Unit Perlengkapan Kantor</t>
  </si>
  <si>
    <t>Jumlah Unit Pengadaan Kendaraan Dinas</t>
  </si>
  <si>
    <t>Jumlah Unit Peralatan Kantor</t>
  </si>
  <si>
    <t>Pengadaan Sarana dan Prasarana Kantor</t>
  </si>
  <si>
    <t>5.01.01.501.01.002</t>
  </si>
  <si>
    <t>Jumlah Bulan Pengamanan Kantor</t>
  </si>
  <si>
    <t xml:space="preserve">Jumlah Bulan Kebutuhan Koran Harian dan Majalah Bulanan </t>
  </si>
  <si>
    <t xml:space="preserve">Jumlah Bulan Kebutuhan Barang Cetakan dan Pengadaan </t>
  </si>
  <si>
    <t>Jumlah Bulan Kebutuhan Alat Tulis Kantor per Bulan</t>
  </si>
  <si>
    <t>Jumlah Bulan Kebutuhan  Peralatan Kebersihan Dapur dan Petugas Kebersihan</t>
  </si>
  <si>
    <t>Jumlah Bulan Kebutuhan Jasa Telepon, Internet dan Lisrik</t>
  </si>
  <si>
    <t>lbr</t>
  </si>
  <si>
    <t>Jumlah Kebutuhan Materai</t>
  </si>
  <si>
    <t>Pelayanan Administrasi Perkantoran</t>
  </si>
  <si>
    <t>5.01.01.501.01.001</t>
  </si>
  <si>
    <t>Program Pelayanan dan Peningkatan Kapasitas dan Aparatur</t>
  </si>
  <si>
    <t>5.01.01.501.01</t>
  </si>
  <si>
    <t>Kasi Bangpol</t>
  </si>
  <si>
    <t>Jumlah Data Ormas Terdaftar di Kota Serang</t>
  </si>
  <si>
    <t>Pendataan Ormas</t>
  </si>
  <si>
    <t>5001.500102.12.005</t>
  </si>
  <si>
    <t>Jumlah Rapat Koordinasi Tim Verifikasi Bantuan Keuangan Partai Politik</t>
  </si>
  <si>
    <t>Jumlah Rapat Koordinasi Pemantauan Pileg dan Pilpres di Kota Serang</t>
  </si>
  <si>
    <t>Monitoring, Evaluasi dan Pelaporan</t>
  </si>
  <si>
    <t>5001.500102.12.004</t>
  </si>
  <si>
    <t>Jumlah Rapat Diskusi Politik dan Demokrasi</t>
  </si>
  <si>
    <t>Koordiansi Forum Forum Diskusi Politik Ormas dan Parpol Tokoh Masyarakat dan Mahasiswa</t>
  </si>
  <si>
    <t>5001.500102.12.003</t>
  </si>
  <si>
    <t>org</t>
  </si>
  <si>
    <t>Jumlah Orang Mengikuti Sosialisasi Pendidikan Politik Kkepada Ormas</t>
  </si>
  <si>
    <t>Jumlah Orang Mengikuti Sosialisasi Pendidikan Politik kepada Parpol</t>
  </si>
  <si>
    <t>Sosialisasi Pendidikan Politik kepada Parpol dan Ormas</t>
  </si>
  <si>
    <t>5001.500102.12.002</t>
  </si>
  <si>
    <t>Jumlah Orang mengikuti Penyuluhan Pendidikan Politik</t>
  </si>
  <si>
    <t>Penyuluhan kepada masyarakat</t>
  </si>
  <si>
    <t>5001.500102.12.001</t>
  </si>
  <si>
    <t>Program pendidikan politik masyarakat</t>
  </si>
  <si>
    <t>5001.500102.12</t>
  </si>
  <si>
    <t>kgt</t>
  </si>
  <si>
    <t>Jumlah Kegiatan Raapat Koordinasi FKDM (Forum Kewaspadaan Dini Masyarakat</t>
  </si>
  <si>
    <t>Kasi Kesbang</t>
  </si>
  <si>
    <t>Jumlah Kegiatan Sosialisasi tentang Penanganan Konflik Sosial</t>
  </si>
  <si>
    <t>Fasilitas Kewaspadaan Dini</t>
  </si>
  <si>
    <t>5001.500102.11.008</t>
  </si>
  <si>
    <t>lap</t>
  </si>
  <si>
    <t>Jumlah Laporan Kegiatan Konflik Sosial</t>
  </si>
  <si>
    <t xml:space="preserve">Jumlah Laporan Kegiatan Rapat SIPORA </t>
  </si>
  <si>
    <t>Jumlah Laporan Kegiatan Rapat KOMINDA</t>
  </si>
  <si>
    <t>Pemantapan tim Bakorinda</t>
  </si>
  <si>
    <t>5001.500102.11.007</t>
  </si>
  <si>
    <t>Jumlah Orang Mengikuti Sosialisasi Naarkoba</t>
  </si>
  <si>
    <t>Fasilitas Pencegahan Penyalahgunaan Narkotika</t>
  </si>
  <si>
    <t>5001.500102.11.005</t>
  </si>
  <si>
    <t>Jumlah Kegiatan Peningkatan hari besar nassional</t>
  </si>
  <si>
    <t>0rg</t>
  </si>
  <si>
    <t xml:space="preserve">Jumlah Orang Mengikuti Sosialisasi Wawassan Kebangsaan </t>
  </si>
  <si>
    <t>Peningkatan kesadaran masyarakat akan nilai nilai luhur Bangsa</t>
  </si>
  <si>
    <t>5001.500102.11.004</t>
  </si>
  <si>
    <t>Jumlah Orang Mengikuti Pelatihan Kesadaran Bela Negara</t>
  </si>
  <si>
    <t>Peningkatan Rasa Solidaritas dan Ikatan sosial dikalangan masyarakat</t>
  </si>
  <si>
    <t>5001.500102.11.003</t>
  </si>
  <si>
    <t>Jumlah Kegiatan Rapat Koordinasi Internal FKUB</t>
  </si>
  <si>
    <t>Jumlah Kegiatan Rpat Koordinasi Internal FPK</t>
  </si>
  <si>
    <t>5001.500102.11.002</t>
  </si>
  <si>
    <t>Jumlah Orang Mengikuti Sosialisasi Kerukunan Umat Beragama</t>
  </si>
  <si>
    <t>Peningkatan Toleransi dan Kerukunan dalam kehidupan beragama</t>
  </si>
  <si>
    <t>5001.500102.11.001</t>
  </si>
  <si>
    <t>Capaian Pengandalian Potensi Konflik</t>
  </si>
  <si>
    <t>Capaian Pembinaan Organisasi Kemasyarakatan</t>
  </si>
  <si>
    <t xml:space="preserve">Capaian Hormonisasi antar lembaga </t>
  </si>
  <si>
    <t>Program pengembangan wawasan kebangsaan</t>
  </si>
  <si>
    <t>5001.500102.11</t>
  </si>
  <si>
    <t>Rp</t>
  </si>
  <si>
    <t>K</t>
  </si>
  <si>
    <t>26=24/6*100</t>
  </si>
  <si>
    <t>25=23/5*100</t>
  </si>
  <si>
    <t>24=20</t>
  </si>
  <si>
    <t>23=19</t>
  </si>
  <si>
    <t>22=20/10*100</t>
  </si>
  <si>
    <t>21=19/9*100</t>
  </si>
  <si>
    <t>20=12+114+16+18</t>
  </si>
  <si>
    <t>19=11+13+15+17</t>
  </si>
  <si>
    <t>IV</t>
  </si>
  <si>
    <t>III</t>
  </si>
  <si>
    <t>II</t>
  </si>
  <si>
    <t>I</t>
  </si>
  <si>
    <t>Penanggung Jawab</t>
  </si>
  <si>
    <t xml:space="preserve">Capaian Kinerja dan Realisasi Anggaran Renstra OPD s/d Tahun 2023 (Akhir Pelaks. Resntra 2019-2023) (%) </t>
  </si>
  <si>
    <t>Realisasi Kinerja dan Anggaran Renstra OPD s/d Thun 2023 (Akhir Tahun Pelaksanaan Renstra OPD Tahun 2019-2023)</t>
  </si>
  <si>
    <t>Tingkat Capaian Kinerja dan Realisasi Anggaran Renja OPD Tahun 2019 (%)</t>
  </si>
  <si>
    <t>Realisasi Capaian Kinerja dan Anggaran Renja OPD yang dievaluasi (2019)</t>
  </si>
  <si>
    <t>Realisasi Kinerja Pada Triwulan</t>
  </si>
  <si>
    <t>Target Kinerja dan Anggaran Renja OPD tahun berjalan yang dievaluasi (2019)</t>
  </si>
  <si>
    <t>Realisasi Capaian Kinerja Renstra OPD Tahun lalu  (2018) (Baseline)</t>
  </si>
  <si>
    <t>Target Renstra OPD pada Tahun 2023 (Akhir Periode Renstra SKPD)</t>
  </si>
  <si>
    <t xml:space="preserve">Satuan </t>
  </si>
  <si>
    <t>Indikator Kinerja Program (outcome)/ Kegiatan (output)</t>
  </si>
  <si>
    <t>Urusan/Bidang Urusan Pemerintahan Daerah dan Program/Kegiatan</t>
  </si>
  <si>
    <t>Kede Rek</t>
  </si>
  <si>
    <t>No</t>
  </si>
  <si>
    <t>Periode Pelaksanaan : 2019</t>
  </si>
  <si>
    <t>SKPD Kantor Kesatuan Bangsa dan Politik Kota Serang</t>
  </si>
  <si>
    <t xml:space="preserve">Evaluasi Hasil Renja SKPD </t>
  </si>
  <si>
    <t>Tingkat Pemahaman Politik Masyarakat</t>
  </si>
  <si>
    <t>Indeks Kepuasan Pelayanan Kesekertaariatan</t>
  </si>
  <si>
    <t>Persentase Sarana dan Prasarana Kantor dlam Kondisi Baik</t>
  </si>
  <si>
    <t>Tingkat Ketersediaaan Dokumen</t>
  </si>
  <si>
    <t>Persentase Kebutuhan Administrasi Perkantoran</t>
  </si>
  <si>
    <t>Capaian Kualitas Perencanaan Keuangan Perangkat Daerah</t>
  </si>
  <si>
    <t xml:space="preserve">Tingkat Ketepatan Waktu Penyampaian Dokumen Perencanaan, Pengendalian dan Pelaporan Capaian Kinerja  </t>
  </si>
  <si>
    <t xml:space="preserve"> Tingkat Ketepatan Waktu Penyampaian Dokumen Pengelolaan dan Pelaporan Keuangan </t>
  </si>
  <si>
    <t>RATA-RATA CAPAIAN PER KEGIATAN (%)</t>
  </si>
  <si>
    <t>RATA-RATA CAPAIAN KINERJA KEGIATAN NON URUSAN (%)</t>
  </si>
  <si>
    <t>JUMLAH DAN RATA-RATA CAPAIAN KINERJA PROGRAM NON URUSAN</t>
  </si>
  <si>
    <t>RATA-RATA CAPAIAN KINERJA KEGIATAN URUSAN (%)</t>
  </si>
  <si>
    <t>JUMLAH DAN RATA-RATA CAPAIAN KINERJA PROGRAM URUSAN</t>
  </si>
  <si>
    <t>JUMLAH ANGGARAN DAN REALISASI DARI SELURUH PROGRAM OPD</t>
  </si>
  <si>
    <t>RATA-RATA CAPAIAN KINERJA KEGIATAN OPD (%)</t>
  </si>
  <si>
    <t>TOTAL RATA-RATA CAPAIAN KINERJA DAN ANGGARAN PROGRAM OPD</t>
  </si>
  <si>
    <t xml:space="preserve">Peningkatan Sinerginitas antar FPK dan FKUB </t>
  </si>
  <si>
    <t xml:space="preserve">                </t>
  </si>
  <si>
    <t>DR. Alpedi, M.Pd</t>
  </si>
  <si>
    <t>NIP. 19640712 199203 1 010</t>
  </si>
  <si>
    <t>Selaku Pengguna Anggaran</t>
  </si>
  <si>
    <t xml:space="preserve">         Serang,      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</si>
</sst>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trike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0"/>
      <name val="Arial Narrow"/>
      <family val="2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2"/>
    <xf numFmtId="0" fontId="2" fillId="0" borderId="0" xfId="2" applyFont="1" applyAlignment="1">
      <alignment horizontal="center" vertical="center"/>
    </xf>
    <xf numFmtId="0" fontId="2" fillId="0" borderId="0" xfId="2" applyFont="1"/>
    <xf numFmtId="0" fontId="1" fillId="0" borderId="0" xfId="2" applyAlignment="1">
      <alignment wrapText="1"/>
    </xf>
    <xf numFmtId="0" fontId="1" fillId="0" borderId="0" xfId="2" applyAlignment="1"/>
    <xf numFmtId="0" fontId="1" fillId="0" borderId="0" xfId="2" applyAlignment="1">
      <alignment vertical="center"/>
    </xf>
    <xf numFmtId="0" fontId="1" fillId="0" borderId="0" xfId="2" applyFont="1"/>
    <xf numFmtId="0" fontId="3" fillId="0" borderId="0" xfId="2" applyFont="1"/>
    <xf numFmtId="0" fontId="1" fillId="0" borderId="0" xfId="2" applyFont="1" applyAlignment="1">
      <alignment wrapText="1"/>
    </xf>
    <xf numFmtId="0" fontId="1" fillId="0" borderId="0" xfId="2" applyFont="1" applyAlignment="1"/>
    <xf numFmtId="0" fontId="1" fillId="0" borderId="0" xfId="2" applyFont="1" applyAlignment="1">
      <alignment vertical="center"/>
    </xf>
    <xf numFmtId="0" fontId="5" fillId="0" borderId="0" xfId="2" applyFont="1" applyAlignment="1"/>
    <xf numFmtId="0" fontId="6" fillId="0" borderId="0" xfId="2" applyFont="1" applyAlignment="1"/>
    <xf numFmtId="0" fontId="1" fillId="2" borderId="0" xfId="2" applyFont="1" applyFill="1" applyBorder="1"/>
    <xf numFmtId="0" fontId="4" fillId="2" borderId="0" xfId="2" applyFont="1" applyFill="1" applyBorder="1" applyAlignment="1"/>
    <xf numFmtId="0" fontId="8" fillId="2" borderId="0" xfId="2" applyFont="1" applyFill="1" applyBorder="1" applyAlignment="1">
      <alignment horizontal="left" vertical="center" wrapText="1"/>
    </xf>
    <xf numFmtId="43" fontId="8" fillId="2" borderId="0" xfId="2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0" xfId="2" applyFont="1" applyFill="1" applyBorder="1"/>
    <xf numFmtId="2" fontId="8" fillId="2" borderId="0" xfId="3" applyNumberFormat="1" applyFont="1" applyFill="1" applyBorder="1" applyAlignment="1">
      <alignment vertical="center"/>
    </xf>
    <xf numFmtId="41" fontId="8" fillId="2" borderId="0" xfId="4" applyFont="1" applyFill="1" applyBorder="1" applyAlignment="1">
      <alignment vertical="center"/>
    </xf>
    <xf numFmtId="0" fontId="5" fillId="2" borderId="0" xfId="2" applyFont="1" applyFill="1" applyBorder="1" applyAlignment="1"/>
    <xf numFmtId="0" fontId="2" fillId="2" borderId="0" xfId="2" applyFont="1" applyFill="1" applyBorder="1"/>
    <xf numFmtId="0" fontId="2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wrapText="1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vertical="center"/>
    </xf>
    <xf numFmtId="0" fontId="11" fillId="0" borderId="0" xfId="2" applyFont="1" applyAlignment="1">
      <alignment vertical="top"/>
    </xf>
    <xf numFmtId="0" fontId="9" fillId="0" borderId="1" xfId="2" applyFont="1" applyBorder="1" applyAlignment="1">
      <alignment horizontal="center"/>
    </xf>
    <xf numFmtId="41" fontId="9" fillId="3" borderId="1" xfId="3" applyNumberFormat="1" applyFont="1" applyFill="1" applyBorder="1" applyAlignment="1">
      <alignment vertical="center"/>
    </xf>
    <xf numFmtId="0" fontId="4" fillId="0" borderId="0" xfId="2" applyFont="1" applyBorder="1"/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43" fontId="9" fillId="3" borderId="1" xfId="2" applyNumberFormat="1" applyFont="1" applyFill="1" applyBorder="1" applyAlignment="1">
      <alignment vertical="center"/>
    </xf>
    <xf numFmtId="3" fontId="12" fillId="3" borderId="1" xfId="2" applyNumberFormat="1" applyFont="1" applyFill="1" applyBorder="1" applyAlignment="1">
      <alignment vertical="center"/>
    </xf>
    <xf numFmtId="41" fontId="16" fillId="0" borderId="1" xfId="2" applyNumberFormat="1" applyFont="1" applyBorder="1" applyAlignment="1">
      <alignment horizontal="center" vertical="center"/>
    </xf>
    <xf numFmtId="41" fontId="14" fillId="0" borderId="1" xfId="2" quotePrefix="1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3" fontId="12" fillId="0" borderId="1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1" fillId="2" borderId="0" xfId="2" applyFont="1" applyFill="1" applyAlignment="1">
      <alignment vertical="top"/>
    </xf>
    <xf numFmtId="43" fontId="9" fillId="5" borderId="1" xfId="2" applyNumberFormat="1" applyFont="1" applyFill="1" applyBorder="1" applyAlignment="1">
      <alignment vertical="center"/>
    </xf>
    <xf numFmtId="0" fontId="9" fillId="5" borderId="1" xfId="2" applyNumberFormat="1" applyFont="1" applyFill="1" applyBorder="1" applyAlignment="1">
      <alignment horizontal="center" vertical="center"/>
    </xf>
    <xf numFmtId="3" fontId="12" fillId="5" borderId="1" xfId="2" applyNumberFormat="1" applyFont="1" applyFill="1" applyBorder="1" applyAlignment="1">
      <alignment vertical="center"/>
    </xf>
    <xf numFmtId="164" fontId="14" fillId="0" borderId="1" xfId="5" applyNumberFormat="1" applyFont="1" applyBorder="1" applyAlignment="1">
      <alignment horizontal="right" vertical="center"/>
    </xf>
    <xf numFmtId="41" fontId="14" fillId="0" borderId="1" xfId="2" applyNumberFormat="1" applyFont="1" applyBorder="1" applyAlignment="1">
      <alignment vertical="center"/>
    </xf>
    <xf numFmtId="164" fontId="14" fillId="0" borderId="1" xfId="5" applyNumberFormat="1" applyFont="1" applyBorder="1" applyAlignment="1">
      <alignment vertical="center"/>
    </xf>
    <xf numFmtId="3" fontId="12" fillId="0" borderId="1" xfId="2" applyNumberFormat="1" applyFont="1" applyBorder="1" applyAlignment="1">
      <alignment vertical="center"/>
    </xf>
    <xf numFmtId="0" fontId="14" fillId="0" borderId="1" xfId="2" applyFont="1" applyBorder="1" applyAlignment="1">
      <alignment vertical="top" wrapText="1"/>
    </xf>
    <xf numFmtId="0" fontId="11" fillId="0" borderId="0" xfId="2" applyFont="1"/>
    <xf numFmtId="0" fontId="9" fillId="0" borderId="1" xfId="2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wrapText="1"/>
    </xf>
    <xf numFmtId="0" fontId="14" fillId="0" borderId="0" xfId="2" applyFont="1" applyAlignment="1"/>
    <xf numFmtId="0" fontId="14" fillId="0" borderId="0" xfId="2" applyFont="1" applyAlignment="1">
      <alignment vertical="center"/>
    </xf>
    <xf numFmtId="0" fontId="19" fillId="0" borderId="0" xfId="2" applyFont="1" applyAlignment="1"/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5" fillId="6" borderId="1" xfId="2" applyFont="1" applyFill="1" applyBorder="1" applyAlignment="1">
      <alignment horizontal="left" vertical="center" wrapText="1"/>
    </xf>
    <xf numFmtId="0" fontId="21" fillId="0" borderId="0" xfId="2" applyFont="1" applyAlignment="1">
      <alignment vertical="top"/>
    </xf>
    <xf numFmtId="0" fontId="15" fillId="6" borderId="1" xfId="2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41" fontId="12" fillId="4" borderId="1" xfId="4" applyFont="1" applyFill="1" applyBorder="1" applyAlignment="1">
      <alignment vertical="center"/>
    </xf>
    <xf numFmtId="0" fontId="14" fillId="0" borderId="1" xfId="2" applyFont="1" applyBorder="1" applyAlignment="1">
      <alignment horizontal="right" vertical="center" wrapText="1"/>
    </xf>
    <xf numFmtId="164" fontId="9" fillId="0" borderId="1" xfId="5" applyNumberFormat="1" applyFont="1" applyBorder="1" applyAlignment="1">
      <alignment horizontal="right" vertical="center"/>
    </xf>
    <xf numFmtId="3" fontId="14" fillId="0" borderId="1" xfId="2" applyNumberFormat="1" applyFont="1" applyBorder="1" applyAlignment="1">
      <alignment horizontal="right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41" fontId="12" fillId="4" borderId="1" xfId="4" applyFont="1" applyFill="1" applyBorder="1" applyAlignment="1">
      <alignment horizontal="right" vertical="center"/>
    </xf>
    <xf numFmtId="41" fontId="12" fillId="0" borderId="1" xfId="4" applyFont="1" applyBorder="1" applyAlignment="1">
      <alignment horizontal="right" vertical="center"/>
    </xf>
    <xf numFmtId="0" fontId="14" fillId="0" borderId="1" xfId="2" applyFont="1" applyBorder="1" applyAlignment="1">
      <alignment horizontal="right" vertical="center"/>
    </xf>
    <xf numFmtId="1" fontId="14" fillId="0" borderId="1" xfId="2" applyNumberFormat="1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 wrapText="1"/>
    </xf>
    <xf numFmtId="164" fontId="14" fillId="0" borderId="1" xfId="5" applyNumberFormat="1" applyFont="1" applyBorder="1" applyAlignment="1">
      <alignment horizontal="left" vertical="center" wrapText="1"/>
    </xf>
    <xf numFmtId="3" fontId="12" fillId="4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vertical="top"/>
    </xf>
    <xf numFmtId="3" fontId="12" fillId="4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Border="1" applyAlignment="1">
      <alignment horizontal="center" vertical="center" wrapText="1"/>
    </xf>
    <xf numFmtId="41" fontId="9" fillId="0" borderId="1" xfId="2" applyNumberFormat="1" applyFont="1" applyBorder="1" applyAlignment="1">
      <alignment horizontal="left" vertical="center"/>
    </xf>
    <xf numFmtId="43" fontId="9" fillId="5" borderId="1" xfId="2" applyNumberFormat="1" applyFont="1" applyFill="1" applyBorder="1" applyAlignment="1">
      <alignment horizontal="center" vertical="center"/>
    </xf>
    <xf numFmtId="41" fontId="9" fillId="0" borderId="1" xfId="2" applyNumberFormat="1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right" vertical="center"/>
    </xf>
    <xf numFmtId="3" fontId="13" fillId="4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Border="1" applyAlignment="1">
      <alignment horizontal="right" vertical="center"/>
    </xf>
    <xf numFmtId="43" fontId="9" fillId="3" borderId="1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41" fontId="9" fillId="3" borderId="1" xfId="3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2" fontId="9" fillId="5" borderId="1" xfId="2" applyNumberFormat="1" applyFont="1" applyFill="1" applyBorder="1" applyAlignment="1">
      <alignment vertical="center"/>
    </xf>
    <xf numFmtId="2" fontId="9" fillId="5" borderId="1" xfId="2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41" fontId="14" fillId="0" borderId="1" xfId="4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right" vertical="center"/>
    </xf>
    <xf numFmtId="0" fontId="14" fillId="0" borderId="1" xfId="4" applyNumberFormat="1" applyFont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/>
    </xf>
    <xf numFmtId="0" fontId="15" fillId="6" borderId="1" xfId="2" applyFont="1" applyFill="1" applyBorder="1" applyAlignment="1">
      <alignment horizontal="center" vertical="center"/>
    </xf>
    <xf numFmtId="9" fontId="20" fillId="6" borderId="1" xfId="1" applyFont="1" applyFill="1" applyBorder="1" applyAlignment="1">
      <alignment horizontal="center" vertical="center"/>
    </xf>
    <xf numFmtId="3" fontId="15" fillId="6" borderId="1" xfId="2" applyNumberFormat="1" applyFont="1" applyFill="1" applyBorder="1" applyAlignment="1">
      <alignment horizontal="right" vertical="center"/>
    </xf>
    <xf numFmtId="41" fontId="15" fillId="6" borderId="1" xfId="2" applyNumberFormat="1" applyFont="1" applyFill="1" applyBorder="1" applyAlignment="1">
      <alignment vertical="center"/>
    </xf>
    <xf numFmtId="41" fontId="15" fillId="6" borderId="1" xfId="2" applyNumberFormat="1" applyFont="1" applyFill="1" applyBorder="1" applyAlignment="1">
      <alignment horizontal="right" vertical="center"/>
    </xf>
    <xf numFmtId="41" fontId="15" fillId="6" borderId="1" xfId="2" applyNumberFormat="1" applyFont="1" applyFill="1" applyBorder="1" applyAlignment="1">
      <alignment horizontal="center" vertical="center"/>
    </xf>
    <xf numFmtId="2" fontId="15" fillId="6" borderId="1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top"/>
    </xf>
    <xf numFmtId="3" fontId="15" fillId="6" borderId="1" xfId="2" applyNumberFormat="1" applyFont="1" applyFill="1" applyBorder="1" applyAlignment="1">
      <alignment horizontal="left" vertical="center" wrapText="1"/>
    </xf>
    <xf numFmtId="3" fontId="15" fillId="6" borderId="1" xfId="2" applyNumberFormat="1" applyFont="1" applyFill="1" applyBorder="1" applyAlignment="1">
      <alignment horizontal="center" vertical="center"/>
    </xf>
    <xf numFmtId="3" fontId="15" fillId="6" borderId="1" xfId="2" applyNumberFormat="1" applyFont="1" applyFill="1" applyBorder="1" applyAlignment="1">
      <alignment vertical="center"/>
    </xf>
    <xf numFmtId="41" fontId="14" fillId="0" borderId="1" xfId="4" applyNumberFormat="1" applyFont="1" applyBorder="1" applyAlignment="1">
      <alignment horizontal="right" vertical="center"/>
    </xf>
    <xf numFmtId="0" fontId="14" fillId="0" borderId="1" xfId="4" applyNumberFormat="1" applyFont="1" applyBorder="1" applyAlignment="1">
      <alignment horizontal="right" vertical="center"/>
    </xf>
    <xf numFmtId="0" fontId="14" fillId="0" borderId="1" xfId="2" applyNumberFormat="1" applyFont="1" applyBorder="1" applyAlignment="1">
      <alignment vertical="center" wrapText="1"/>
    </xf>
    <xf numFmtId="0" fontId="9" fillId="5" borderId="1" xfId="2" applyNumberFormat="1" applyFont="1" applyFill="1" applyBorder="1" applyAlignment="1">
      <alignment horizontal="right" vertical="center"/>
    </xf>
    <xf numFmtId="0" fontId="21" fillId="0" borderId="0" xfId="2" applyFont="1" applyAlignment="1">
      <alignment vertical="top" wrapText="1"/>
    </xf>
    <xf numFmtId="0" fontId="14" fillId="0" borderId="0" xfId="2" applyFont="1" applyFill="1"/>
    <xf numFmtId="3" fontId="13" fillId="7" borderId="1" xfId="2" applyNumberFormat="1" applyFont="1" applyFill="1" applyBorder="1" applyAlignment="1">
      <alignment vertical="center"/>
    </xf>
    <xf numFmtId="3" fontId="12" fillId="7" borderId="1" xfId="2" applyNumberFormat="1" applyFont="1" applyFill="1" applyBorder="1" applyAlignment="1">
      <alignment vertical="center"/>
    </xf>
    <xf numFmtId="2" fontId="9" fillId="7" borderId="1" xfId="2" applyNumberFormat="1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9" fillId="7" borderId="1" xfId="2" applyNumberFormat="1" applyFont="1" applyFill="1" applyBorder="1" applyAlignment="1">
      <alignment vertical="center"/>
    </xf>
    <xf numFmtId="41" fontId="9" fillId="8" borderId="1" xfId="3" applyNumberFormat="1" applyFont="1" applyFill="1" applyBorder="1" applyAlignment="1">
      <alignment vertical="center"/>
    </xf>
    <xf numFmtId="2" fontId="9" fillId="8" borderId="1" xfId="2" applyNumberFormat="1" applyFont="1" applyFill="1" applyBorder="1" applyAlignment="1">
      <alignment horizontal="center" vertical="center"/>
    </xf>
    <xf numFmtId="2" fontId="10" fillId="8" borderId="1" xfId="3" applyNumberFormat="1" applyFont="1" applyFill="1" applyBorder="1" applyAlignment="1">
      <alignment horizontal="center" vertical="center"/>
    </xf>
    <xf numFmtId="2" fontId="10" fillId="8" borderId="1" xfId="2" applyNumberFormat="1" applyFont="1" applyFill="1" applyBorder="1" applyAlignment="1">
      <alignment horizontal="center" vertical="center"/>
    </xf>
    <xf numFmtId="2" fontId="10" fillId="8" borderId="1" xfId="2" applyNumberFormat="1" applyFont="1" applyFill="1" applyBorder="1" applyAlignment="1">
      <alignment vertical="center"/>
    </xf>
    <xf numFmtId="164" fontId="14" fillId="2" borderId="1" xfId="5" applyNumberFormat="1" applyFont="1" applyFill="1" applyBorder="1" applyAlignment="1">
      <alignment horizontal="righ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" fillId="0" borderId="1" xfId="2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9" fontId="14" fillId="0" borderId="1" xfId="2" applyNumberFormat="1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center" vertical="center"/>
    </xf>
    <xf numFmtId="41" fontId="16" fillId="0" borderId="1" xfId="2" applyNumberFormat="1" applyFont="1" applyBorder="1" applyAlignment="1">
      <alignment horizontal="center" vertical="center"/>
    </xf>
    <xf numFmtId="164" fontId="14" fillId="2" borderId="1" xfId="5" applyNumberFormat="1" applyFont="1" applyFill="1" applyBorder="1" applyAlignment="1">
      <alignment vertical="center"/>
    </xf>
    <xf numFmtId="4" fontId="0" fillId="0" borderId="1" xfId="0" applyNumberFormat="1" applyBorder="1"/>
    <xf numFmtId="3" fontId="12" fillId="0" borderId="1" xfId="2" applyNumberFormat="1" applyFont="1" applyBorder="1" applyAlignment="1">
      <alignment horizontal="center" vertical="center"/>
    </xf>
    <xf numFmtId="1" fontId="10" fillId="8" borderId="1" xfId="3" applyNumberFormat="1" applyFont="1" applyFill="1" applyBorder="1" applyAlignment="1">
      <alignment horizontal="center" vertical="center"/>
    </xf>
    <xf numFmtId="1" fontId="15" fillId="6" borderId="1" xfId="2" applyNumberFormat="1" applyFont="1" applyFill="1" applyBorder="1" applyAlignment="1">
      <alignment horizontal="center" vertical="center"/>
    </xf>
    <xf numFmtId="1" fontId="15" fillId="6" borderId="1" xfId="4" applyNumberFormat="1" applyFont="1" applyFill="1" applyBorder="1" applyAlignment="1">
      <alignment horizontal="center" vertical="center"/>
    </xf>
    <xf numFmtId="1" fontId="15" fillId="6" borderId="1" xfId="2" applyNumberFormat="1" applyFont="1" applyFill="1" applyBorder="1" applyAlignment="1">
      <alignment vertical="center"/>
    </xf>
    <xf numFmtId="1" fontId="15" fillId="6" borderId="1" xfId="5" applyNumberFormat="1" applyFont="1" applyFill="1" applyBorder="1" applyAlignment="1">
      <alignment horizontal="right" vertical="center"/>
    </xf>
    <xf numFmtId="1" fontId="9" fillId="7" borderId="1" xfId="2" applyNumberFormat="1" applyFont="1" applyFill="1" applyBorder="1" applyAlignment="1">
      <alignment horizontal="center" vertical="center"/>
    </xf>
    <xf numFmtId="164" fontId="14" fillId="2" borderId="1" xfId="5" applyNumberFormat="1" applyFont="1" applyFill="1" applyBorder="1" applyAlignment="1">
      <alignment horizontal="center" vertical="center"/>
    </xf>
    <xf numFmtId="164" fontId="9" fillId="0" borderId="1" xfId="5" applyNumberFormat="1" applyFont="1" applyBorder="1" applyAlignment="1">
      <alignment horizontal="center" vertical="center"/>
    </xf>
    <xf numFmtId="43" fontId="9" fillId="8" borderId="1" xfId="2" applyNumberFormat="1" applyFont="1" applyFill="1" applyBorder="1" applyAlignment="1">
      <alignment vertical="center"/>
    </xf>
    <xf numFmtId="0" fontId="9" fillId="8" borderId="1" xfId="2" applyFont="1" applyFill="1" applyBorder="1" applyAlignment="1"/>
    <xf numFmtId="0" fontId="9" fillId="8" borderId="1" xfId="2" applyFont="1" applyFill="1" applyBorder="1" applyAlignment="1">
      <alignment horizontal="center"/>
    </xf>
    <xf numFmtId="0" fontId="9" fillId="8" borderId="1" xfId="2" applyFont="1" applyFill="1" applyBorder="1"/>
    <xf numFmtId="1" fontId="15" fillId="6" borderId="7" xfId="2" applyNumberFormat="1" applyFont="1" applyFill="1" applyBorder="1" applyAlignment="1">
      <alignment vertical="center"/>
    </xf>
    <xf numFmtId="41" fontId="14" fillId="0" borderId="1" xfId="2" applyNumberFormat="1" applyFont="1" applyBorder="1" applyAlignment="1">
      <alignment horizontal="center" vertical="center"/>
    </xf>
    <xf numFmtId="41" fontId="24" fillId="2" borderId="0" xfId="3" applyNumberFormat="1" applyFont="1" applyFill="1" applyBorder="1" applyAlignment="1">
      <alignment vertical="center"/>
    </xf>
    <xf numFmtId="9" fontId="11" fillId="0" borderId="0" xfId="2" applyNumberFormat="1" applyFont="1" applyAlignment="1">
      <alignment vertical="top"/>
    </xf>
    <xf numFmtId="0" fontId="5" fillId="0" borderId="0" xfId="2" applyFont="1" applyBorder="1" applyAlignment="1">
      <alignment horizontal="left"/>
    </xf>
    <xf numFmtId="0" fontId="25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1" fontId="15" fillId="6" borderId="7" xfId="2" applyNumberFormat="1" applyFont="1" applyFill="1" applyBorder="1" applyAlignment="1">
      <alignment horizontal="center" vertical="center"/>
    </xf>
    <xf numFmtId="1" fontId="15" fillId="6" borderId="6" xfId="2" applyNumberFormat="1" applyFont="1" applyFill="1" applyBorder="1" applyAlignment="1">
      <alignment horizontal="center" vertical="center"/>
    </xf>
    <xf numFmtId="1" fontId="15" fillId="6" borderId="8" xfId="2" applyNumberFormat="1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right" vertical="center"/>
    </xf>
    <xf numFmtId="3" fontId="13" fillId="7" borderId="1" xfId="2" applyNumberFormat="1" applyFont="1" applyFill="1" applyBorder="1" applyAlignment="1">
      <alignment horizontal="right" vertical="center"/>
    </xf>
    <xf numFmtId="0" fontId="14" fillId="0" borderId="1" xfId="2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10" fillId="8" borderId="1" xfId="3" applyFont="1" applyFill="1" applyBorder="1" applyAlignment="1">
      <alignment horizontal="right" vertical="center"/>
    </xf>
    <xf numFmtId="3" fontId="13" fillId="8" borderId="1" xfId="2" applyNumberFormat="1" applyFont="1" applyFill="1" applyBorder="1" applyAlignment="1">
      <alignment horizontal="right" vertical="center"/>
    </xf>
    <xf numFmtId="0" fontId="7" fillId="8" borderId="3" xfId="3" applyFont="1" applyFill="1" applyBorder="1" applyAlignment="1">
      <alignment horizontal="right" vertical="center"/>
    </xf>
    <xf numFmtId="0" fontId="7" fillId="8" borderId="4" xfId="3" applyFont="1" applyFill="1" applyBorder="1" applyAlignment="1">
      <alignment horizontal="right" vertical="center"/>
    </xf>
    <xf numFmtId="0" fontId="7" fillId="8" borderId="2" xfId="3" applyFont="1" applyFill="1" applyBorder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41" fontId="14" fillId="0" borderId="7" xfId="2" applyNumberFormat="1" applyFont="1" applyBorder="1" applyAlignment="1">
      <alignment horizontal="center" vertical="center"/>
    </xf>
    <xf numFmtId="41" fontId="14" fillId="0" borderId="6" xfId="2" applyNumberFormat="1" applyFont="1" applyBorder="1" applyAlignment="1">
      <alignment horizontal="center" vertical="center"/>
    </xf>
    <xf numFmtId="41" fontId="15" fillId="6" borderId="1" xfId="2" applyNumberFormat="1" applyFont="1" applyFill="1" applyBorder="1" applyAlignment="1">
      <alignment horizontal="center" vertical="center"/>
    </xf>
    <xf numFmtId="41" fontId="16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 vertical="center"/>
    </xf>
    <xf numFmtId="0" fontId="15" fillId="6" borderId="1" xfId="2" applyFont="1" applyFill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/>
    </xf>
    <xf numFmtId="3" fontId="16" fillId="6" borderId="1" xfId="2" applyNumberFormat="1" applyFont="1" applyFill="1" applyBorder="1" applyAlignment="1">
      <alignment horizontal="center" vertical="center"/>
    </xf>
    <xf numFmtId="2" fontId="15" fillId="6" borderId="1" xfId="2" applyNumberFormat="1" applyFont="1" applyFill="1" applyBorder="1" applyAlignment="1">
      <alignment horizontal="center" vertical="center" wrapText="1"/>
    </xf>
    <xf numFmtId="2" fontId="15" fillId="6" borderId="1" xfId="2" applyNumberFormat="1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/>
    </xf>
    <xf numFmtId="164" fontId="14" fillId="0" borderId="1" xfId="5" applyNumberFormat="1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3" fontId="15" fillId="6" borderId="1" xfId="2" applyNumberFormat="1" applyFont="1" applyFill="1" applyBorder="1" applyAlignment="1">
      <alignment horizontal="center" vertical="center" wrapText="1"/>
    </xf>
    <xf numFmtId="41" fontId="15" fillId="6" borderId="1" xfId="2" applyNumberFormat="1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3" fontId="14" fillId="0" borderId="7" xfId="2" applyNumberFormat="1" applyFont="1" applyBorder="1" applyAlignment="1">
      <alignment horizontal="center" vertical="center" wrapText="1"/>
    </xf>
    <xf numFmtId="3" fontId="14" fillId="0" borderId="6" xfId="2" applyNumberFormat="1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5" fillId="6" borderId="7" xfId="2" applyFont="1" applyFill="1" applyBorder="1" applyAlignment="1">
      <alignment horizontal="center" vertical="center" wrapText="1"/>
    </xf>
    <xf numFmtId="0" fontId="15" fillId="6" borderId="6" xfId="2" applyFont="1" applyFill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/>
    </xf>
    <xf numFmtId="164" fontId="14" fillId="0" borderId="7" xfId="5" applyNumberFormat="1" applyFont="1" applyBorder="1" applyAlignment="1">
      <alignment horizontal="center" vertical="center"/>
    </xf>
    <xf numFmtId="164" fontId="14" fillId="0" borderId="6" xfId="5" applyNumberFormat="1" applyFont="1" applyBorder="1" applyAlignment="1">
      <alignment horizontal="center" vertical="center"/>
    </xf>
    <xf numFmtId="3" fontId="12" fillId="0" borderId="7" xfId="2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41" fontId="16" fillId="0" borderId="7" xfId="2" applyNumberFormat="1" applyFont="1" applyBorder="1" applyAlignment="1">
      <alignment horizontal="center" vertical="center"/>
    </xf>
    <xf numFmtId="41" fontId="16" fillId="0" borderId="6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2" fontId="16" fillId="0" borderId="6" xfId="2" applyNumberFormat="1" applyFont="1" applyBorder="1" applyAlignment="1">
      <alignment horizontal="center" vertical="center"/>
    </xf>
    <xf numFmtId="41" fontId="14" fillId="0" borderId="1" xfId="2" quotePrefix="1" applyNumberFormat="1" applyFont="1" applyBorder="1" applyAlignment="1">
      <alignment horizontal="center" vertical="center"/>
    </xf>
    <xf numFmtId="2" fontId="14" fillId="0" borderId="7" xfId="2" applyNumberFormat="1" applyFont="1" applyBorder="1" applyAlignment="1">
      <alignment horizontal="center" vertical="center"/>
    </xf>
    <xf numFmtId="2" fontId="14" fillId="0" borderId="6" xfId="2" applyNumberFormat="1" applyFont="1" applyBorder="1" applyAlignment="1">
      <alignment horizontal="center" vertical="center"/>
    </xf>
    <xf numFmtId="1" fontId="15" fillId="6" borderId="7" xfId="2" quotePrefix="1" applyNumberFormat="1" applyFont="1" applyFill="1" applyBorder="1" applyAlignment="1">
      <alignment horizontal="center" vertical="center"/>
    </xf>
    <xf numFmtId="1" fontId="15" fillId="6" borderId="6" xfId="2" quotePrefix="1" applyNumberFormat="1" applyFont="1" applyFill="1" applyBorder="1" applyAlignment="1">
      <alignment horizontal="center" vertical="center"/>
    </xf>
    <xf numFmtId="1" fontId="15" fillId="6" borderId="7" xfId="4" applyNumberFormat="1" applyFont="1" applyFill="1" applyBorder="1" applyAlignment="1">
      <alignment horizontal="center" vertical="center"/>
    </xf>
    <xf numFmtId="1" fontId="15" fillId="6" borderId="8" xfId="4" applyNumberFormat="1" applyFont="1" applyFill="1" applyBorder="1" applyAlignment="1">
      <alignment horizontal="center" vertical="center"/>
    </xf>
    <xf numFmtId="1" fontId="15" fillId="6" borderId="6" xfId="4" applyNumberFormat="1" applyFont="1" applyFill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 wrapText="1"/>
    </xf>
  </cellXfs>
  <cellStyles count="6">
    <cellStyle name="Comma [0] 2" xfId="4"/>
    <cellStyle name="Comma 2 2" xfId="5"/>
    <cellStyle name="Normal" xfId="0" builtinId="0"/>
    <cellStyle name="Normal 10 2" xfId="2"/>
    <cellStyle name="Normal 2 3" xfId="3"/>
    <cellStyle name="Percent" xfId="1" builtinId="5"/>
  </cellStyles>
  <dxfs count="0"/>
  <tableStyles count="0" defaultTableStyle="TableStyleMedium2" defaultPivotStyle="PivotStyleLight16"/>
  <colors>
    <mruColors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9_1601a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1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2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7a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8a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5a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7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9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0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1a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2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13_2102a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1a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2a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4a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6a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8b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42b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302b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1b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2b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4b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19_1801a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1b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2b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3b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4b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5b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6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7b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716b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003b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301b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1a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501bq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3b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4b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7b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701bu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704bv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1b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3b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7b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11b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2ah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13c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001c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101c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202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1_1706cf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2_1804c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5_1802ch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206_1804c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6_1904a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3a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6_2208a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7a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8a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0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showGridLines="0" tabSelected="1" showWhiteSpace="0" topLeftCell="E1" zoomScale="91" zoomScaleNormal="91" zoomScalePageLayoutView="91" workbookViewId="0">
      <pane ySplit="3075" topLeftCell="A7" activePane="bottomLeft"/>
      <selection activeCell="K4" sqref="K1:R1048576"/>
      <selection pane="bottomLeft" activeCell="R9" sqref="R9:R12"/>
    </sheetView>
  </sheetViews>
  <sheetFormatPr defaultColWidth="8.85546875" defaultRowHeight="15" x14ac:dyDescent="0.25"/>
  <cols>
    <col min="1" max="1" width="5.7109375" style="1" customWidth="1"/>
    <col min="2" max="2" width="7.5703125" style="4" customWidth="1"/>
    <col min="3" max="3" width="15.28515625" style="1" customWidth="1"/>
    <col min="4" max="4" width="21.140625" style="4" customWidth="1"/>
    <col min="5" max="5" width="6.42578125" style="4" customWidth="1"/>
    <col min="6" max="6" width="5.28515625" style="4" customWidth="1"/>
    <col min="7" max="7" width="15.5703125" style="6" customWidth="1"/>
    <col min="8" max="8" width="5.5703125" style="6" customWidth="1"/>
    <col min="9" max="9" width="12.5703125" style="1" customWidth="1"/>
    <col min="10" max="10" width="5.28515625" style="1" customWidth="1"/>
    <col min="11" max="11" width="14.28515625" style="1" customWidth="1"/>
    <col min="12" max="12" width="5.5703125" style="1" customWidth="1"/>
    <col min="13" max="13" width="11.5703125" style="1" customWidth="1"/>
    <col min="14" max="14" width="5.85546875" style="1" customWidth="1"/>
    <col min="15" max="15" width="14.42578125" style="5" customWidth="1"/>
    <col min="16" max="16" width="5.7109375" style="1" customWidth="1"/>
    <col min="17" max="17" width="11.5703125" style="1" customWidth="1"/>
    <col min="18" max="18" width="5" style="1" customWidth="1"/>
    <col min="19" max="19" width="12.5703125" style="2" customWidth="1"/>
    <col min="20" max="20" width="5.85546875" style="1" customWidth="1"/>
    <col min="21" max="21" width="13" style="3" customWidth="1"/>
    <col min="22" max="22" width="7.140625" style="3" customWidth="1"/>
    <col min="23" max="23" width="7.28515625" style="3" customWidth="1"/>
    <col min="24" max="24" width="5.28515625" style="3" customWidth="1"/>
    <col min="25" max="25" width="12.85546875" style="3" customWidth="1"/>
    <col min="26" max="26" width="5.5703125" style="3" customWidth="1"/>
    <col min="27" max="27" width="7.42578125" style="3" customWidth="1"/>
    <col min="28" max="28" width="8.28515625" style="1" customWidth="1"/>
    <col min="29" max="16384" width="8.85546875" style="1"/>
  </cols>
  <sheetData>
    <row r="1" spans="1:30" ht="18.75" x14ac:dyDescent="0.3">
      <c r="A1" s="203" t="s">
        <v>148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63"/>
      <c r="AD1" s="56"/>
    </row>
    <row r="2" spans="1:30" ht="18.75" x14ac:dyDescent="0.3">
      <c r="A2" s="203" t="s">
        <v>147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63"/>
      <c r="AD2" s="56"/>
    </row>
    <row r="3" spans="1:30" ht="18.75" x14ac:dyDescent="0.3">
      <c r="A3" s="203" t="s">
        <v>146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63"/>
      <c r="AD3" s="56"/>
    </row>
    <row r="4" spans="1:30" x14ac:dyDescent="0.25">
      <c r="A4" s="126"/>
      <c r="B4" s="60"/>
      <c r="C4" s="58"/>
      <c r="D4" s="60"/>
      <c r="E4" s="60"/>
      <c r="F4" s="60"/>
      <c r="G4" s="62"/>
      <c r="H4" s="62"/>
      <c r="I4" s="58"/>
      <c r="J4" s="58"/>
      <c r="K4" s="58"/>
      <c r="L4" s="58"/>
      <c r="M4" s="58"/>
      <c r="N4" s="58"/>
      <c r="O4" s="61"/>
      <c r="P4" s="58"/>
      <c r="Q4" s="58"/>
      <c r="R4" s="58"/>
      <c r="S4" s="59"/>
      <c r="T4" s="58"/>
      <c r="U4" s="58"/>
      <c r="V4" s="58"/>
      <c r="W4" s="58"/>
      <c r="X4" s="58"/>
      <c r="Y4" s="58"/>
      <c r="Z4" s="58"/>
      <c r="AA4" s="58"/>
      <c r="AB4" s="58"/>
      <c r="AC4" s="56"/>
      <c r="AD4" s="56"/>
    </row>
    <row r="5" spans="1:30" s="56" customFormat="1" ht="34.5" customHeight="1" x14ac:dyDescent="0.2">
      <c r="A5" s="204" t="s">
        <v>145</v>
      </c>
      <c r="B5" s="205" t="s">
        <v>144</v>
      </c>
      <c r="C5" s="205" t="s">
        <v>143</v>
      </c>
      <c r="D5" s="205" t="s">
        <v>142</v>
      </c>
      <c r="E5" s="205" t="s">
        <v>141</v>
      </c>
      <c r="F5" s="205" t="s">
        <v>140</v>
      </c>
      <c r="G5" s="205"/>
      <c r="H5" s="205" t="s">
        <v>139</v>
      </c>
      <c r="I5" s="205"/>
      <c r="J5" s="205" t="s">
        <v>138</v>
      </c>
      <c r="K5" s="205"/>
      <c r="L5" s="206" t="s">
        <v>137</v>
      </c>
      <c r="M5" s="207"/>
      <c r="N5" s="207"/>
      <c r="O5" s="207"/>
      <c r="P5" s="207"/>
      <c r="Q5" s="207"/>
      <c r="R5" s="207"/>
      <c r="S5" s="208"/>
      <c r="T5" s="205" t="s">
        <v>136</v>
      </c>
      <c r="U5" s="205"/>
      <c r="V5" s="205" t="s">
        <v>135</v>
      </c>
      <c r="W5" s="205"/>
      <c r="X5" s="205" t="s">
        <v>134</v>
      </c>
      <c r="Y5" s="205"/>
      <c r="Z5" s="205" t="s">
        <v>133</v>
      </c>
      <c r="AA5" s="205"/>
      <c r="AB5" s="205" t="s">
        <v>132</v>
      </c>
    </row>
    <row r="6" spans="1:30" s="56" customFormat="1" ht="72" customHeight="1" x14ac:dyDescent="0.2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4" t="s">
        <v>131</v>
      </c>
      <c r="M6" s="204"/>
      <c r="N6" s="204" t="s">
        <v>130</v>
      </c>
      <c r="O6" s="204"/>
      <c r="P6" s="204" t="s">
        <v>129</v>
      </c>
      <c r="Q6" s="204"/>
      <c r="R6" s="204" t="s">
        <v>128</v>
      </c>
      <c r="S6" s="204"/>
      <c r="T6" s="205"/>
      <c r="U6" s="205"/>
      <c r="V6" s="205"/>
      <c r="W6" s="205"/>
      <c r="X6" s="205"/>
      <c r="Y6" s="205"/>
      <c r="Z6" s="205"/>
      <c r="AA6" s="205"/>
      <c r="AB6" s="205"/>
    </row>
    <row r="7" spans="1:30" s="56" customFormat="1" ht="39.75" customHeight="1" x14ac:dyDescent="0.2">
      <c r="A7" s="209">
        <v>1</v>
      </c>
      <c r="B7" s="210">
        <v>2</v>
      </c>
      <c r="C7" s="209">
        <v>3</v>
      </c>
      <c r="D7" s="210">
        <v>4</v>
      </c>
      <c r="E7" s="64"/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  <c r="T7" s="64" t="s">
        <v>127</v>
      </c>
      <c r="U7" s="64" t="s">
        <v>126</v>
      </c>
      <c r="V7" s="64" t="s">
        <v>125</v>
      </c>
      <c r="W7" s="64" t="s">
        <v>124</v>
      </c>
      <c r="X7" s="65" t="s">
        <v>123</v>
      </c>
      <c r="Y7" s="65" t="s">
        <v>122</v>
      </c>
      <c r="Z7" s="64" t="s">
        <v>121</v>
      </c>
      <c r="AA7" s="64" t="s">
        <v>120</v>
      </c>
      <c r="AB7" s="209">
        <v>18</v>
      </c>
    </row>
    <row r="8" spans="1:30" s="56" customFormat="1" ht="15" customHeight="1" x14ac:dyDescent="0.2">
      <c r="A8" s="209"/>
      <c r="B8" s="210"/>
      <c r="C8" s="209"/>
      <c r="D8" s="210"/>
      <c r="E8" s="64"/>
      <c r="F8" s="57" t="s">
        <v>119</v>
      </c>
      <c r="G8" s="57" t="s">
        <v>118</v>
      </c>
      <c r="H8" s="30" t="s">
        <v>119</v>
      </c>
      <c r="I8" s="30" t="s">
        <v>118</v>
      </c>
      <c r="J8" s="30" t="s">
        <v>119</v>
      </c>
      <c r="K8" s="30" t="s">
        <v>118</v>
      </c>
      <c r="L8" s="30" t="s">
        <v>119</v>
      </c>
      <c r="M8" s="57" t="s">
        <v>118</v>
      </c>
      <c r="N8" s="30" t="s">
        <v>119</v>
      </c>
      <c r="O8" s="30" t="s">
        <v>118</v>
      </c>
      <c r="P8" s="57" t="s">
        <v>119</v>
      </c>
      <c r="Q8" s="57" t="s">
        <v>118</v>
      </c>
      <c r="R8" s="57" t="s">
        <v>119</v>
      </c>
      <c r="S8" s="57" t="s">
        <v>118</v>
      </c>
      <c r="T8" s="30" t="s">
        <v>119</v>
      </c>
      <c r="U8" s="30" t="s">
        <v>118</v>
      </c>
      <c r="V8" s="30" t="s">
        <v>119</v>
      </c>
      <c r="W8" s="30" t="s">
        <v>118</v>
      </c>
      <c r="X8" s="57" t="s">
        <v>119</v>
      </c>
      <c r="Y8" s="30" t="s">
        <v>118</v>
      </c>
      <c r="Z8" s="30" t="s">
        <v>119</v>
      </c>
      <c r="AA8" s="30" t="s">
        <v>118</v>
      </c>
      <c r="AB8" s="209"/>
    </row>
    <row r="9" spans="1:30" s="29" customFormat="1" ht="42" customHeight="1" x14ac:dyDescent="0.25">
      <c r="A9" s="193">
        <v>3</v>
      </c>
      <c r="B9" s="169" t="s">
        <v>62</v>
      </c>
      <c r="C9" s="169" t="s">
        <v>61</v>
      </c>
      <c r="D9" s="118" t="s">
        <v>150</v>
      </c>
      <c r="E9" s="119" t="s">
        <v>0</v>
      </c>
      <c r="F9" s="120">
        <v>100</v>
      </c>
      <c r="G9" s="189">
        <f>SUM(G13:G31)</f>
        <v>10759634803</v>
      </c>
      <c r="H9" s="190">
        <v>100</v>
      </c>
      <c r="I9" s="189"/>
      <c r="J9" s="115">
        <v>90</v>
      </c>
      <c r="K9" s="189">
        <f>SUM(K13:K31)</f>
        <v>718949803</v>
      </c>
      <c r="L9" s="166">
        <v>26</v>
      </c>
      <c r="M9" s="182">
        <f>SUM(M13:M31)</f>
        <v>185640200</v>
      </c>
      <c r="N9" s="166">
        <v>27</v>
      </c>
      <c r="O9" s="189">
        <f>SUM(O13:O31)</f>
        <v>194932300</v>
      </c>
      <c r="P9" s="166">
        <v>15</v>
      </c>
      <c r="Q9" s="189">
        <f>SUM(Q13:Q31)</f>
        <v>107674400</v>
      </c>
      <c r="R9" s="166">
        <v>30</v>
      </c>
      <c r="S9" s="189">
        <f>SUM(S13:S31)</f>
        <v>215801040</v>
      </c>
      <c r="T9" s="166">
        <f>L9+N9+P9+R9</f>
        <v>98</v>
      </c>
      <c r="U9" s="182">
        <f>M9+O9+Q9+S9</f>
        <v>704047940</v>
      </c>
      <c r="V9" s="166">
        <f>T9/J9*100</f>
        <v>108.88888888888889</v>
      </c>
      <c r="W9" s="192">
        <f>U9/K9*100</f>
        <v>97.92727351230667</v>
      </c>
      <c r="X9" s="227">
        <f>T9</f>
        <v>98</v>
      </c>
      <c r="Y9" s="182">
        <f>U9</f>
        <v>704047940</v>
      </c>
      <c r="Z9" s="166">
        <f>X9/F12*100</f>
        <v>98</v>
      </c>
      <c r="AA9" s="192">
        <f>Y9/G9*100</f>
        <v>6.54341855360832</v>
      </c>
      <c r="AB9" s="169" t="s">
        <v>2</v>
      </c>
      <c r="AC9" s="47"/>
    </row>
    <row r="10" spans="1:30" s="29" customFormat="1" ht="42" customHeight="1" x14ac:dyDescent="0.25">
      <c r="A10" s="193"/>
      <c r="B10" s="169"/>
      <c r="C10" s="169"/>
      <c r="D10" s="118" t="s">
        <v>151</v>
      </c>
      <c r="E10" s="119" t="s">
        <v>0</v>
      </c>
      <c r="F10" s="120">
        <v>100</v>
      </c>
      <c r="G10" s="189"/>
      <c r="H10" s="190"/>
      <c r="I10" s="189"/>
      <c r="J10" s="115">
        <v>90</v>
      </c>
      <c r="K10" s="189"/>
      <c r="L10" s="168"/>
      <c r="M10" s="182"/>
      <c r="N10" s="168"/>
      <c r="O10" s="189"/>
      <c r="P10" s="168"/>
      <c r="Q10" s="189"/>
      <c r="R10" s="168"/>
      <c r="S10" s="189"/>
      <c r="T10" s="168"/>
      <c r="U10" s="182"/>
      <c r="V10" s="168"/>
      <c r="W10" s="192"/>
      <c r="X10" s="228"/>
      <c r="Y10" s="182"/>
      <c r="Z10" s="168"/>
      <c r="AA10" s="192"/>
      <c r="AB10" s="169"/>
      <c r="AC10" s="47"/>
      <c r="AD10" s="162"/>
    </row>
    <row r="11" spans="1:30" s="29" customFormat="1" ht="30" customHeight="1" x14ac:dyDescent="0.25">
      <c r="A11" s="193"/>
      <c r="B11" s="169"/>
      <c r="C11" s="169"/>
      <c r="D11" s="118" t="s">
        <v>153</v>
      </c>
      <c r="E11" s="119" t="s">
        <v>0</v>
      </c>
      <c r="F11" s="120">
        <v>100</v>
      </c>
      <c r="G11" s="189"/>
      <c r="H11" s="190"/>
      <c r="I11" s="189"/>
      <c r="J11" s="115">
        <v>90</v>
      </c>
      <c r="K11" s="189"/>
      <c r="L11" s="168"/>
      <c r="M11" s="182"/>
      <c r="N11" s="168"/>
      <c r="O11" s="189"/>
      <c r="P11" s="168"/>
      <c r="Q11" s="189"/>
      <c r="R11" s="168"/>
      <c r="S11" s="189"/>
      <c r="T11" s="168"/>
      <c r="U11" s="182"/>
      <c r="V11" s="168"/>
      <c r="W11" s="192"/>
      <c r="X11" s="228"/>
      <c r="Y11" s="182"/>
      <c r="Z11" s="168"/>
      <c r="AA11" s="192"/>
      <c r="AB11" s="169"/>
      <c r="AC11" s="47"/>
      <c r="AD11" s="162"/>
    </row>
    <row r="12" spans="1:30" s="29" customFormat="1" ht="34.5" customHeight="1" x14ac:dyDescent="0.25">
      <c r="A12" s="193"/>
      <c r="B12" s="169"/>
      <c r="C12" s="169"/>
      <c r="D12" s="66" t="s">
        <v>152</v>
      </c>
      <c r="E12" s="119" t="s">
        <v>0</v>
      </c>
      <c r="F12" s="120">
        <v>100</v>
      </c>
      <c r="G12" s="189"/>
      <c r="H12" s="190"/>
      <c r="I12" s="189"/>
      <c r="J12" s="115">
        <v>90</v>
      </c>
      <c r="K12" s="189"/>
      <c r="L12" s="167"/>
      <c r="M12" s="182"/>
      <c r="N12" s="167"/>
      <c r="O12" s="189"/>
      <c r="P12" s="167"/>
      <c r="Q12" s="189"/>
      <c r="R12" s="167"/>
      <c r="S12" s="189"/>
      <c r="T12" s="167"/>
      <c r="U12" s="182"/>
      <c r="V12" s="167"/>
      <c r="W12" s="192"/>
      <c r="X12" s="229"/>
      <c r="Y12" s="182"/>
      <c r="Z12" s="167"/>
      <c r="AA12" s="192"/>
      <c r="AB12" s="169"/>
    </row>
    <row r="13" spans="1:30" s="29" customFormat="1" ht="35.25" customHeight="1" x14ac:dyDescent="0.25">
      <c r="A13" s="179">
        <v>1</v>
      </c>
      <c r="B13" s="186" t="s">
        <v>60</v>
      </c>
      <c r="C13" s="187" t="s">
        <v>59</v>
      </c>
      <c r="D13" s="41" t="s">
        <v>58</v>
      </c>
      <c r="E13" s="76" t="s">
        <v>57</v>
      </c>
      <c r="F13" s="70">
        <v>6882</v>
      </c>
      <c r="G13" s="42">
        <v>37000000</v>
      </c>
      <c r="H13" s="81">
        <v>1000</v>
      </c>
      <c r="I13" s="141"/>
      <c r="J13" s="86">
        <v>1182</v>
      </c>
      <c r="K13" s="45">
        <v>3000000</v>
      </c>
      <c r="L13" s="45">
        <v>100</v>
      </c>
      <c r="M13" s="45">
        <v>600000</v>
      </c>
      <c r="N13" s="45">
        <v>150</v>
      </c>
      <c r="O13" s="139">
        <v>900000</v>
      </c>
      <c r="P13" s="45"/>
      <c r="Q13" s="45">
        <v>0</v>
      </c>
      <c r="R13" s="45">
        <v>50</v>
      </c>
      <c r="S13" s="45">
        <v>1500000</v>
      </c>
      <c r="T13" s="91">
        <f>L13+N13+P13+R13</f>
        <v>300</v>
      </c>
      <c r="U13" s="52">
        <f>M13+O13+Q13+S13</f>
        <v>3000000</v>
      </c>
      <c r="V13" s="105">
        <f t="shared" ref="V13:W19" si="0">T13/J13*100</f>
        <v>25.380710659898476</v>
      </c>
      <c r="W13" s="105">
        <f t="shared" si="0"/>
        <v>100</v>
      </c>
      <c r="X13" s="121">
        <f t="shared" ref="X13:X19" si="1">T13</f>
        <v>300</v>
      </c>
      <c r="Y13" s="39">
        <f t="shared" ref="Y13:Y31" si="2">U13</f>
        <v>3000000</v>
      </c>
      <c r="Z13" s="105">
        <f t="shared" ref="Z13:AA19" si="3">X13/F13*100</f>
        <v>4.3591979075850045</v>
      </c>
      <c r="AA13" s="105">
        <f t="shared" si="3"/>
        <v>8.1081081081081088</v>
      </c>
      <c r="AB13" s="188" t="s">
        <v>2</v>
      </c>
    </row>
    <row r="14" spans="1:30" s="29" customFormat="1" ht="49.5" customHeight="1" x14ac:dyDescent="0.25">
      <c r="A14" s="179"/>
      <c r="B14" s="186"/>
      <c r="C14" s="187"/>
      <c r="D14" s="41" t="s">
        <v>56</v>
      </c>
      <c r="E14" s="76" t="s">
        <v>25</v>
      </c>
      <c r="F14" s="70">
        <v>60</v>
      </c>
      <c r="G14" s="42">
        <v>414000000</v>
      </c>
      <c r="H14" s="86">
        <v>12</v>
      </c>
      <c r="I14" s="45"/>
      <c r="J14" s="86">
        <v>12</v>
      </c>
      <c r="K14" s="45">
        <v>48000000</v>
      </c>
      <c r="L14" s="45">
        <v>3</v>
      </c>
      <c r="M14" s="45">
        <f>9094400-M18</f>
        <v>8014400</v>
      </c>
      <c r="N14" s="45">
        <v>3</v>
      </c>
      <c r="O14" s="75">
        <f>23412900-M14-O18-M18</f>
        <v>12698500</v>
      </c>
      <c r="P14" s="45">
        <v>3</v>
      </c>
      <c r="Q14" s="45">
        <f>3298700+5547700</f>
        <v>8846400</v>
      </c>
      <c r="R14" s="45">
        <v>3</v>
      </c>
      <c r="S14" s="45">
        <v>17864700</v>
      </c>
      <c r="T14" s="91">
        <f t="shared" ref="T14:T19" si="4">L14+N14+P14+R14</f>
        <v>12</v>
      </c>
      <c r="U14" s="52">
        <f>M14+O14+Q14+S14</f>
        <v>47424000</v>
      </c>
      <c r="V14" s="105">
        <f t="shared" si="0"/>
        <v>100</v>
      </c>
      <c r="W14" s="105">
        <f t="shared" si="0"/>
        <v>98.8</v>
      </c>
      <c r="X14" s="122">
        <f t="shared" si="1"/>
        <v>12</v>
      </c>
      <c r="Y14" s="39">
        <f t="shared" si="2"/>
        <v>47424000</v>
      </c>
      <c r="Z14" s="105">
        <f t="shared" si="3"/>
        <v>20</v>
      </c>
      <c r="AA14" s="105">
        <f t="shared" si="3"/>
        <v>11.455072463768117</v>
      </c>
      <c r="AB14" s="188"/>
    </row>
    <row r="15" spans="1:30" s="29" customFormat="1" ht="49.5" customHeight="1" x14ac:dyDescent="0.25">
      <c r="A15" s="179"/>
      <c r="B15" s="186"/>
      <c r="C15" s="187"/>
      <c r="D15" s="41" t="s">
        <v>55</v>
      </c>
      <c r="E15" s="76" t="s">
        <v>25</v>
      </c>
      <c r="F15" s="70">
        <v>60</v>
      </c>
      <c r="G15" s="42">
        <v>343530000</v>
      </c>
      <c r="H15" s="86">
        <v>12</v>
      </c>
      <c r="I15" s="45"/>
      <c r="J15" s="86">
        <v>12</v>
      </c>
      <c r="K15" s="45">
        <f>46875000+770000</f>
        <v>47645000</v>
      </c>
      <c r="L15" s="45">
        <v>3</v>
      </c>
      <c r="M15" s="45">
        <f>1749000+6200000</f>
        <v>7949000</v>
      </c>
      <c r="N15" s="45">
        <v>3</v>
      </c>
      <c r="O15" s="75">
        <f>18998000-M15</f>
        <v>11049000</v>
      </c>
      <c r="P15" s="45">
        <v>3</v>
      </c>
      <c r="Q15" s="45">
        <f>9300000+1745000</f>
        <v>11045000</v>
      </c>
      <c r="R15" s="45">
        <v>3</v>
      </c>
      <c r="S15" s="45">
        <v>16832000</v>
      </c>
      <c r="T15" s="91">
        <f t="shared" si="4"/>
        <v>12</v>
      </c>
      <c r="U15" s="52">
        <f>M15+O15+Q15+S15</f>
        <v>46875000</v>
      </c>
      <c r="V15" s="105">
        <f t="shared" si="0"/>
        <v>100</v>
      </c>
      <c r="W15" s="105">
        <f t="shared" si="0"/>
        <v>98.383880784972192</v>
      </c>
      <c r="X15" s="122">
        <f t="shared" si="1"/>
        <v>12</v>
      </c>
      <c r="Y15" s="39">
        <f t="shared" si="2"/>
        <v>46875000</v>
      </c>
      <c r="Z15" s="105">
        <f t="shared" si="3"/>
        <v>20</v>
      </c>
      <c r="AA15" s="105">
        <f t="shared" si="3"/>
        <v>13.645096498122436</v>
      </c>
      <c r="AB15" s="188"/>
    </row>
    <row r="16" spans="1:30" s="29" customFormat="1" ht="39" customHeight="1" x14ac:dyDescent="0.25">
      <c r="A16" s="179"/>
      <c r="B16" s="186"/>
      <c r="C16" s="187"/>
      <c r="D16" s="41" t="s">
        <v>54</v>
      </c>
      <c r="E16" s="76" t="s">
        <v>25</v>
      </c>
      <c r="F16" s="70">
        <v>60</v>
      </c>
      <c r="G16" s="42">
        <v>200000000</v>
      </c>
      <c r="H16" s="86">
        <v>12</v>
      </c>
      <c r="I16" s="45"/>
      <c r="J16" s="86">
        <v>12</v>
      </c>
      <c r="K16" s="45">
        <v>20005000</v>
      </c>
      <c r="L16" s="45">
        <v>3</v>
      </c>
      <c r="M16" s="45">
        <v>2518800</v>
      </c>
      <c r="N16" s="45">
        <v>3</v>
      </c>
      <c r="O16" s="75">
        <v>7483000</v>
      </c>
      <c r="P16" s="45">
        <v>3</v>
      </c>
      <c r="Q16" s="45">
        <v>5000000</v>
      </c>
      <c r="R16" s="45">
        <v>3</v>
      </c>
      <c r="S16" s="45">
        <v>5000000</v>
      </c>
      <c r="T16" s="91">
        <f t="shared" si="4"/>
        <v>12</v>
      </c>
      <c r="U16" s="52">
        <f t="shared" ref="U16:U30" si="5">M16+O16+Q16+S16</f>
        <v>20001800</v>
      </c>
      <c r="V16" s="105">
        <f t="shared" si="0"/>
        <v>100</v>
      </c>
      <c r="W16" s="105">
        <f t="shared" si="0"/>
        <v>99.984003999000251</v>
      </c>
      <c r="X16" s="122">
        <f t="shared" si="1"/>
        <v>12</v>
      </c>
      <c r="Y16" s="39">
        <f t="shared" si="2"/>
        <v>20001800</v>
      </c>
      <c r="Z16" s="105">
        <f t="shared" si="3"/>
        <v>20</v>
      </c>
      <c r="AA16" s="105">
        <f t="shared" si="3"/>
        <v>10.0009</v>
      </c>
      <c r="AB16" s="188"/>
    </row>
    <row r="17" spans="1:28" s="29" customFormat="1" ht="49.5" customHeight="1" x14ac:dyDescent="0.25">
      <c r="A17" s="179"/>
      <c r="B17" s="186"/>
      <c r="C17" s="187"/>
      <c r="D17" s="41" t="s">
        <v>53</v>
      </c>
      <c r="E17" s="76" t="s">
        <v>25</v>
      </c>
      <c r="F17" s="70">
        <v>60</v>
      </c>
      <c r="G17" s="42">
        <v>200000000</v>
      </c>
      <c r="H17" s="86">
        <v>12</v>
      </c>
      <c r="I17" s="45"/>
      <c r="J17" s="86">
        <v>12</v>
      </c>
      <c r="K17" s="45">
        <v>20000000</v>
      </c>
      <c r="L17" s="45">
        <v>3</v>
      </c>
      <c r="M17" s="45">
        <v>2748000</v>
      </c>
      <c r="N17" s="45">
        <v>3</v>
      </c>
      <c r="O17" s="75">
        <v>7254000</v>
      </c>
      <c r="P17" s="45">
        <v>3</v>
      </c>
      <c r="Q17" s="45">
        <v>4970000</v>
      </c>
      <c r="R17" s="45">
        <v>3</v>
      </c>
      <c r="S17" s="45">
        <v>5028000</v>
      </c>
      <c r="T17" s="91">
        <f t="shared" si="4"/>
        <v>12</v>
      </c>
      <c r="U17" s="52">
        <f t="shared" si="5"/>
        <v>20000000</v>
      </c>
      <c r="V17" s="105">
        <f t="shared" si="0"/>
        <v>100</v>
      </c>
      <c r="W17" s="105">
        <f t="shared" si="0"/>
        <v>100</v>
      </c>
      <c r="X17" s="122">
        <f t="shared" si="1"/>
        <v>12</v>
      </c>
      <c r="Y17" s="39">
        <f t="shared" si="2"/>
        <v>20000000</v>
      </c>
      <c r="Z17" s="105">
        <f t="shared" si="3"/>
        <v>20</v>
      </c>
      <c r="AA17" s="105">
        <f t="shared" si="3"/>
        <v>10</v>
      </c>
      <c r="AB17" s="188"/>
    </row>
    <row r="18" spans="1:28" s="29" customFormat="1" ht="55.5" customHeight="1" x14ac:dyDescent="0.25">
      <c r="A18" s="179"/>
      <c r="B18" s="186"/>
      <c r="C18" s="187"/>
      <c r="D18" s="41" t="s">
        <v>52</v>
      </c>
      <c r="E18" s="76" t="s">
        <v>25</v>
      </c>
      <c r="F18" s="70">
        <v>60</v>
      </c>
      <c r="G18" s="42">
        <v>170000000</v>
      </c>
      <c r="H18" s="86">
        <v>12</v>
      </c>
      <c r="I18" s="45"/>
      <c r="J18" s="86">
        <v>12</v>
      </c>
      <c r="K18" s="45">
        <v>6480000</v>
      </c>
      <c r="L18" s="45">
        <v>3</v>
      </c>
      <c r="M18" s="45">
        <v>1080000</v>
      </c>
      <c r="N18" s="45">
        <v>2</v>
      </c>
      <c r="O18" s="75">
        <f>2700000-M18</f>
        <v>1620000</v>
      </c>
      <c r="P18" s="45">
        <v>3</v>
      </c>
      <c r="Q18" s="45">
        <v>1080000</v>
      </c>
      <c r="R18" s="45">
        <v>3</v>
      </c>
      <c r="S18" s="45">
        <v>2700000</v>
      </c>
      <c r="T18" s="91">
        <f t="shared" si="4"/>
        <v>11</v>
      </c>
      <c r="U18" s="52">
        <f t="shared" si="5"/>
        <v>6480000</v>
      </c>
      <c r="V18" s="105">
        <f t="shared" si="0"/>
        <v>91.666666666666657</v>
      </c>
      <c r="W18" s="105">
        <f t="shared" si="0"/>
        <v>100</v>
      </c>
      <c r="X18" s="122">
        <f t="shared" si="1"/>
        <v>11</v>
      </c>
      <c r="Y18" s="39">
        <f t="shared" si="2"/>
        <v>6480000</v>
      </c>
      <c r="Z18" s="105">
        <f t="shared" si="3"/>
        <v>18.333333333333332</v>
      </c>
      <c r="AA18" s="105">
        <f t="shared" si="3"/>
        <v>3.8117647058823527</v>
      </c>
      <c r="AB18" s="188"/>
    </row>
    <row r="19" spans="1:28" s="29" customFormat="1" ht="39" customHeight="1" x14ac:dyDescent="0.25">
      <c r="A19" s="179"/>
      <c r="B19" s="186"/>
      <c r="C19" s="187"/>
      <c r="D19" s="41" t="s">
        <v>51</v>
      </c>
      <c r="E19" s="76" t="s">
        <v>25</v>
      </c>
      <c r="F19" s="70">
        <v>60</v>
      </c>
      <c r="G19" s="91">
        <v>317570000</v>
      </c>
      <c r="H19" s="86">
        <v>12</v>
      </c>
      <c r="I19" s="45"/>
      <c r="J19" s="86">
        <v>12</v>
      </c>
      <c r="K19" s="45">
        <f>37200000+770000</f>
        <v>37970000</v>
      </c>
      <c r="L19" s="45">
        <v>3</v>
      </c>
      <c r="M19" s="45">
        <v>6200000</v>
      </c>
      <c r="N19" s="45">
        <v>3</v>
      </c>
      <c r="O19" s="75">
        <v>9300000</v>
      </c>
      <c r="P19" s="45">
        <v>3</v>
      </c>
      <c r="Q19" s="45">
        <v>9300000</v>
      </c>
      <c r="R19" s="45">
        <v>3</v>
      </c>
      <c r="S19" s="45">
        <v>12400000</v>
      </c>
      <c r="T19" s="91">
        <f t="shared" si="4"/>
        <v>12</v>
      </c>
      <c r="U19" s="52">
        <f t="shared" si="5"/>
        <v>37200000</v>
      </c>
      <c r="V19" s="105">
        <f t="shared" si="0"/>
        <v>100</v>
      </c>
      <c r="W19" s="105">
        <f t="shared" si="0"/>
        <v>97.972083223597579</v>
      </c>
      <c r="X19" s="122">
        <f t="shared" si="1"/>
        <v>12</v>
      </c>
      <c r="Y19" s="39">
        <f t="shared" si="2"/>
        <v>37200000</v>
      </c>
      <c r="Z19" s="105">
        <f t="shared" si="3"/>
        <v>20</v>
      </c>
      <c r="AA19" s="105">
        <f t="shared" si="3"/>
        <v>11.713952829297478</v>
      </c>
      <c r="AB19" s="188"/>
    </row>
    <row r="20" spans="1:28" s="29" customFormat="1" ht="51.75" customHeight="1" x14ac:dyDescent="0.25">
      <c r="A20" s="179">
        <v>2</v>
      </c>
      <c r="B20" s="186" t="s">
        <v>50</v>
      </c>
      <c r="C20" s="187" t="s">
        <v>49</v>
      </c>
      <c r="D20" s="41" t="s">
        <v>48</v>
      </c>
      <c r="E20" s="76" t="s">
        <v>39</v>
      </c>
      <c r="F20" s="70">
        <v>9</v>
      </c>
      <c r="G20" s="42">
        <v>365000000</v>
      </c>
      <c r="H20" s="81">
        <v>3</v>
      </c>
      <c r="I20" s="45"/>
      <c r="J20" s="86">
        <v>1</v>
      </c>
      <c r="K20" s="45">
        <v>20000000</v>
      </c>
      <c r="L20" s="45"/>
      <c r="M20" s="45"/>
      <c r="N20" s="45"/>
      <c r="O20" s="75"/>
      <c r="P20" s="45"/>
      <c r="Q20" s="45"/>
      <c r="R20" s="45">
        <v>1</v>
      </c>
      <c r="S20" s="160">
        <v>20520000</v>
      </c>
      <c r="T20" s="91">
        <f t="shared" ref="T20:T31" si="6">L20+N20+P20+R20</f>
        <v>1</v>
      </c>
      <c r="U20" s="52">
        <f t="shared" si="5"/>
        <v>20520000</v>
      </c>
      <c r="V20" s="105">
        <f>T20/J20*100</f>
        <v>100</v>
      </c>
      <c r="W20" s="105">
        <f>U20/K20*100</f>
        <v>102.60000000000001</v>
      </c>
      <c r="X20" s="122">
        <f>T20</f>
        <v>1</v>
      </c>
      <c r="Y20" s="39">
        <f t="shared" si="2"/>
        <v>20520000</v>
      </c>
      <c r="Z20" s="105">
        <f t="shared" ref="Z20:AA22" si="7">X20/F20*100</f>
        <v>11.111111111111111</v>
      </c>
      <c r="AA20" s="105">
        <f t="shared" si="7"/>
        <v>5.6219178082191785</v>
      </c>
      <c r="AB20" s="188" t="s">
        <v>2</v>
      </c>
    </row>
    <row r="21" spans="1:28" s="29" customFormat="1" ht="51.75" customHeight="1" x14ac:dyDescent="0.25">
      <c r="A21" s="179"/>
      <c r="B21" s="186"/>
      <c r="C21" s="187"/>
      <c r="D21" s="41" t="s">
        <v>47</v>
      </c>
      <c r="E21" s="76" t="s">
        <v>39</v>
      </c>
      <c r="F21" s="70">
        <v>4</v>
      </c>
      <c r="G21" s="42">
        <v>2000000000</v>
      </c>
      <c r="H21" s="81"/>
      <c r="I21" s="45"/>
      <c r="J21" s="86"/>
      <c r="K21" s="45"/>
      <c r="L21" s="45"/>
      <c r="M21" s="45"/>
      <c r="N21" s="45"/>
      <c r="O21" s="75"/>
      <c r="P21" s="45"/>
      <c r="Q21" s="45"/>
      <c r="R21" s="45"/>
      <c r="S21" s="160">
        <v>0</v>
      </c>
      <c r="T21" s="91">
        <f t="shared" si="6"/>
        <v>0</v>
      </c>
      <c r="U21" s="52">
        <f t="shared" si="5"/>
        <v>0</v>
      </c>
      <c r="V21" s="105"/>
      <c r="W21" s="105"/>
      <c r="X21" s="122">
        <f>T21</f>
        <v>0</v>
      </c>
      <c r="Y21" s="39">
        <f t="shared" si="2"/>
        <v>0</v>
      </c>
      <c r="Z21" s="105">
        <f t="shared" si="7"/>
        <v>0</v>
      </c>
      <c r="AA21" s="105">
        <f t="shared" si="7"/>
        <v>0</v>
      </c>
      <c r="AB21" s="188"/>
    </row>
    <row r="22" spans="1:28" s="29" customFormat="1" ht="51.75" customHeight="1" x14ac:dyDescent="0.25">
      <c r="A22" s="179"/>
      <c r="B22" s="186"/>
      <c r="C22" s="187"/>
      <c r="D22" s="41" t="s">
        <v>46</v>
      </c>
      <c r="E22" s="76" t="s">
        <v>39</v>
      </c>
      <c r="F22" s="70">
        <v>12</v>
      </c>
      <c r="G22" s="42">
        <v>625000000</v>
      </c>
      <c r="H22" s="81">
        <v>4</v>
      </c>
      <c r="I22" s="45"/>
      <c r="J22" s="86">
        <v>4</v>
      </c>
      <c r="K22" s="45">
        <v>10000000</v>
      </c>
      <c r="L22" s="45"/>
      <c r="M22" s="45"/>
      <c r="N22" s="45"/>
      <c r="O22" s="75"/>
      <c r="P22" s="45"/>
      <c r="Q22" s="45"/>
      <c r="R22" s="45">
        <v>4</v>
      </c>
      <c r="S22" s="160">
        <v>9200000</v>
      </c>
      <c r="T22" s="91">
        <f t="shared" si="6"/>
        <v>4</v>
      </c>
      <c r="U22" s="52">
        <f t="shared" si="5"/>
        <v>9200000</v>
      </c>
      <c r="V22" s="105">
        <f>T22/J22*100</f>
        <v>100</v>
      </c>
      <c r="W22" s="105">
        <f>U22/K22*100</f>
        <v>92</v>
      </c>
      <c r="X22" s="122">
        <f>T22</f>
        <v>4</v>
      </c>
      <c r="Y22" s="39">
        <f t="shared" si="2"/>
        <v>9200000</v>
      </c>
      <c r="Z22" s="105">
        <f t="shared" si="7"/>
        <v>33.333333333333329</v>
      </c>
      <c r="AA22" s="105">
        <f t="shared" si="7"/>
        <v>1.472</v>
      </c>
      <c r="AB22" s="188"/>
    </row>
    <row r="23" spans="1:28" s="29" customFormat="1" ht="51.75" customHeight="1" x14ac:dyDescent="0.25">
      <c r="A23" s="179"/>
      <c r="B23" s="186"/>
      <c r="C23" s="187"/>
      <c r="D23" s="41" t="s">
        <v>45</v>
      </c>
      <c r="E23" s="76" t="s">
        <v>39</v>
      </c>
      <c r="F23" s="70">
        <v>5</v>
      </c>
      <c r="G23" s="42">
        <v>820000000</v>
      </c>
      <c r="H23" s="81">
        <v>1</v>
      </c>
      <c r="I23" s="45"/>
      <c r="J23" s="86">
        <v>1</v>
      </c>
      <c r="K23" s="45">
        <v>105000000</v>
      </c>
      <c r="L23" s="45">
        <v>1</v>
      </c>
      <c r="M23" s="45">
        <v>104480000</v>
      </c>
      <c r="N23" s="45"/>
      <c r="O23" s="75"/>
      <c r="P23" s="45"/>
      <c r="Q23" s="45"/>
      <c r="R23" s="45"/>
      <c r="S23" s="45">
        <v>0</v>
      </c>
      <c r="T23" s="91">
        <f t="shared" si="6"/>
        <v>1</v>
      </c>
      <c r="U23" s="52">
        <f t="shared" si="5"/>
        <v>104480000</v>
      </c>
      <c r="V23" s="105">
        <f t="shared" ref="V23:V31" si="8">T23/J23*100</f>
        <v>100</v>
      </c>
      <c r="W23" s="105">
        <f t="shared" ref="W23:W31" si="9">U23/K23*100</f>
        <v>99.504761904761907</v>
      </c>
      <c r="X23" s="122">
        <f t="shared" ref="X23:X31" si="10">T23</f>
        <v>1</v>
      </c>
      <c r="Y23" s="39">
        <f t="shared" si="2"/>
        <v>104480000</v>
      </c>
      <c r="Z23" s="105">
        <f t="shared" ref="Z23:Z31" si="11">X23/F23*100</f>
        <v>20</v>
      </c>
      <c r="AA23" s="104">
        <f t="shared" ref="AA23:AA31" si="12">Y23/G23*100</f>
        <v>12.741463414634147</v>
      </c>
      <c r="AB23" s="188"/>
    </row>
    <row r="24" spans="1:28" s="29" customFormat="1" ht="51.75" customHeight="1" x14ac:dyDescent="0.25">
      <c r="A24" s="179">
        <v>3</v>
      </c>
      <c r="B24" s="186" t="s">
        <v>44</v>
      </c>
      <c r="C24" s="187" t="s">
        <v>43</v>
      </c>
      <c r="D24" s="41" t="s">
        <v>42</v>
      </c>
      <c r="E24" s="76" t="s">
        <v>39</v>
      </c>
      <c r="F24" s="70">
        <v>5</v>
      </c>
      <c r="G24" s="42">
        <v>160000000</v>
      </c>
      <c r="H24" s="81">
        <v>1</v>
      </c>
      <c r="I24" s="45"/>
      <c r="J24" s="86">
        <v>1</v>
      </c>
      <c r="K24" s="45">
        <v>5000000</v>
      </c>
      <c r="L24" s="45"/>
      <c r="M24" s="45"/>
      <c r="N24" s="45"/>
      <c r="O24" s="75"/>
      <c r="P24" s="45">
        <v>1</v>
      </c>
      <c r="Q24" s="45">
        <v>5000000</v>
      </c>
      <c r="R24" s="45"/>
      <c r="S24" s="45"/>
      <c r="T24" s="91">
        <f t="shared" si="6"/>
        <v>1</v>
      </c>
      <c r="U24" s="52">
        <f t="shared" si="5"/>
        <v>5000000</v>
      </c>
      <c r="V24" s="105">
        <f t="shared" si="8"/>
        <v>100</v>
      </c>
      <c r="W24" s="105">
        <f t="shared" si="9"/>
        <v>100</v>
      </c>
      <c r="X24" s="122">
        <f t="shared" si="10"/>
        <v>1</v>
      </c>
      <c r="Y24" s="39">
        <f t="shared" si="2"/>
        <v>5000000</v>
      </c>
      <c r="Z24" s="105">
        <f t="shared" si="11"/>
        <v>20</v>
      </c>
      <c r="AA24" s="104">
        <f t="shared" si="12"/>
        <v>3.125</v>
      </c>
      <c r="AB24" s="188" t="s">
        <v>2</v>
      </c>
    </row>
    <row r="25" spans="1:28" s="29" customFormat="1" ht="52.5" customHeight="1" x14ac:dyDescent="0.25">
      <c r="A25" s="179"/>
      <c r="B25" s="186"/>
      <c r="C25" s="187"/>
      <c r="D25" s="41" t="s">
        <v>41</v>
      </c>
      <c r="E25" s="84" t="s">
        <v>39</v>
      </c>
      <c r="F25" s="70">
        <v>60</v>
      </c>
      <c r="G25" s="42">
        <v>1220234803</v>
      </c>
      <c r="H25" s="81">
        <v>12</v>
      </c>
      <c r="I25" s="45"/>
      <c r="J25" s="138">
        <v>12</v>
      </c>
      <c r="K25" s="45">
        <v>150234803</v>
      </c>
      <c r="L25" s="138">
        <v>2</v>
      </c>
      <c r="M25" s="45">
        <v>4550000</v>
      </c>
      <c r="N25" s="45">
        <v>12</v>
      </c>
      <c r="O25" s="75">
        <f>55914800-M25</f>
        <v>51364800</v>
      </c>
      <c r="P25" s="45">
        <v>12</v>
      </c>
      <c r="Q25" s="45">
        <v>23208000</v>
      </c>
      <c r="R25" s="45">
        <v>12</v>
      </c>
      <c r="S25" s="45">
        <v>60206000</v>
      </c>
      <c r="T25" s="91">
        <f t="shared" si="6"/>
        <v>38</v>
      </c>
      <c r="U25" s="52">
        <f t="shared" si="5"/>
        <v>139328800</v>
      </c>
      <c r="V25" s="105">
        <f t="shared" si="8"/>
        <v>316.66666666666663</v>
      </c>
      <c r="W25" s="105">
        <f t="shared" si="9"/>
        <v>92.740694711065046</v>
      </c>
      <c r="X25" s="123">
        <f t="shared" si="10"/>
        <v>38</v>
      </c>
      <c r="Y25" s="39">
        <f t="shared" si="2"/>
        <v>139328800</v>
      </c>
      <c r="Z25" s="105">
        <f t="shared" si="11"/>
        <v>63.333333333333329</v>
      </c>
      <c r="AA25" s="104">
        <f t="shared" si="12"/>
        <v>11.418195879797405</v>
      </c>
      <c r="AB25" s="188"/>
    </row>
    <row r="26" spans="1:28" s="29" customFormat="1" ht="51.75" customHeight="1" x14ac:dyDescent="0.25">
      <c r="A26" s="179"/>
      <c r="B26" s="186"/>
      <c r="C26" s="187"/>
      <c r="D26" s="41" t="s">
        <v>40</v>
      </c>
      <c r="E26" s="84" t="s">
        <v>39</v>
      </c>
      <c r="F26" s="70">
        <v>140</v>
      </c>
      <c r="G26" s="42">
        <v>335000000</v>
      </c>
      <c r="H26" s="81">
        <v>28</v>
      </c>
      <c r="I26" s="45"/>
      <c r="J26" s="86">
        <v>27</v>
      </c>
      <c r="K26" s="45">
        <v>15000000</v>
      </c>
      <c r="L26" s="45"/>
      <c r="M26" s="45"/>
      <c r="N26" s="142">
        <v>18</v>
      </c>
      <c r="O26" s="75">
        <v>14175000</v>
      </c>
      <c r="P26" s="45"/>
      <c r="Q26" s="45"/>
      <c r="R26" s="45">
        <v>1</v>
      </c>
      <c r="S26" s="45">
        <v>825000</v>
      </c>
      <c r="T26" s="91">
        <f t="shared" si="6"/>
        <v>19</v>
      </c>
      <c r="U26" s="52">
        <f t="shared" si="5"/>
        <v>15000000</v>
      </c>
      <c r="V26" s="105">
        <f t="shared" si="8"/>
        <v>70.370370370370367</v>
      </c>
      <c r="W26" s="105">
        <f t="shared" si="9"/>
        <v>100</v>
      </c>
      <c r="X26" s="123">
        <f t="shared" si="10"/>
        <v>19</v>
      </c>
      <c r="Y26" s="39">
        <f t="shared" si="2"/>
        <v>15000000</v>
      </c>
      <c r="Z26" s="105">
        <f t="shared" si="11"/>
        <v>13.571428571428571</v>
      </c>
      <c r="AA26" s="104">
        <f t="shared" si="12"/>
        <v>4.4776119402985071</v>
      </c>
      <c r="AB26" s="188"/>
    </row>
    <row r="27" spans="1:28" s="29" customFormat="1" ht="77.25" customHeight="1" x14ac:dyDescent="0.25">
      <c r="A27" s="44">
        <v>4</v>
      </c>
      <c r="B27" s="46" t="s">
        <v>38</v>
      </c>
      <c r="C27" s="43" t="s">
        <v>37</v>
      </c>
      <c r="D27" s="41" t="s">
        <v>36</v>
      </c>
      <c r="E27" s="76" t="s">
        <v>25</v>
      </c>
      <c r="F27" s="70">
        <v>60</v>
      </c>
      <c r="G27" s="42">
        <v>343200000</v>
      </c>
      <c r="H27" s="81">
        <v>12</v>
      </c>
      <c r="I27" s="45"/>
      <c r="J27" s="86">
        <v>12</v>
      </c>
      <c r="K27" s="45">
        <v>13200000</v>
      </c>
      <c r="L27" s="45">
        <v>3</v>
      </c>
      <c r="M27" s="45">
        <v>2000000</v>
      </c>
      <c r="N27" s="45">
        <v>3</v>
      </c>
      <c r="O27" s="75">
        <v>3000000</v>
      </c>
      <c r="P27" s="45">
        <v>3</v>
      </c>
      <c r="Q27" s="45">
        <v>3000000</v>
      </c>
      <c r="R27" s="45">
        <v>3</v>
      </c>
      <c r="S27" s="45">
        <v>5200000</v>
      </c>
      <c r="T27" s="91">
        <f t="shared" si="6"/>
        <v>12</v>
      </c>
      <c r="U27" s="52">
        <f t="shared" si="5"/>
        <v>13200000</v>
      </c>
      <c r="V27" s="105">
        <f t="shared" si="8"/>
        <v>100</v>
      </c>
      <c r="W27" s="105">
        <f t="shared" si="9"/>
        <v>100</v>
      </c>
      <c r="X27" s="122">
        <f t="shared" si="10"/>
        <v>12</v>
      </c>
      <c r="Y27" s="39">
        <f t="shared" si="2"/>
        <v>13200000</v>
      </c>
      <c r="Z27" s="105">
        <f t="shared" si="11"/>
        <v>20</v>
      </c>
      <c r="AA27" s="104">
        <f t="shared" si="12"/>
        <v>3.8461538461538463</v>
      </c>
      <c r="AB27" s="41" t="s">
        <v>2</v>
      </c>
    </row>
    <row r="28" spans="1:28" s="29" customFormat="1" ht="51.75" customHeight="1" x14ac:dyDescent="0.25">
      <c r="A28" s="44">
        <v>5</v>
      </c>
      <c r="B28" s="46" t="s">
        <v>35</v>
      </c>
      <c r="C28" s="43" t="s">
        <v>34</v>
      </c>
      <c r="D28" s="41" t="s">
        <v>33</v>
      </c>
      <c r="E28" s="76" t="s">
        <v>4</v>
      </c>
      <c r="F28" s="70">
        <v>5</v>
      </c>
      <c r="G28" s="42">
        <v>720000000</v>
      </c>
      <c r="H28" s="81">
        <v>1</v>
      </c>
      <c r="I28" s="45"/>
      <c r="J28" s="86">
        <v>1</v>
      </c>
      <c r="K28" s="45">
        <v>48320000</v>
      </c>
      <c r="L28" s="45">
        <v>1</v>
      </c>
      <c r="M28" s="45">
        <v>2500000</v>
      </c>
      <c r="N28" s="45">
        <v>2</v>
      </c>
      <c r="O28" s="75">
        <f>13600000-M28</f>
        <v>11100000</v>
      </c>
      <c r="P28" s="45">
        <v>1</v>
      </c>
      <c r="Q28" s="45">
        <v>25220000</v>
      </c>
      <c r="R28" s="45"/>
      <c r="S28" s="45">
        <v>9190000</v>
      </c>
      <c r="T28" s="91">
        <f t="shared" si="6"/>
        <v>4</v>
      </c>
      <c r="U28" s="52">
        <f t="shared" si="5"/>
        <v>48010000</v>
      </c>
      <c r="V28" s="105">
        <f t="shared" si="8"/>
        <v>400</v>
      </c>
      <c r="W28" s="105">
        <f t="shared" si="9"/>
        <v>99.358443708609272</v>
      </c>
      <c r="X28" s="122">
        <f t="shared" si="10"/>
        <v>4</v>
      </c>
      <c r="Y28" s="39">
        <f t="shared" si="2"/>
        <v>48010000</v>
      </c>
      <c r="Z28" s="105">
        <f t="shared" si="11"/>
        <v>80</v>
      </c>
      <c r="AA28" s="104">
        <f t="shared" si="12"/>
        <v>6.6680555555555561</v>
      </c>
      <c r="AB28" s="41" t="s">
        <v>2</v>
      </c>
    </row>
    <row r="29" spans="1:28" s="29" customFormat="1" ht="51.75" customHeight="1" x14ac:dyDescent="0.25">
      <c r="A29" s="44">
        <v>6</v>
      </c>
      <c r="B29" s="46" t="s">
        <v>32</v>
      </c>
      <c r="C29" s="46" t="s">
        <v>31</v>
      </c>
      <c r="D29" s="41" t="s">
        <v>30</v>
      </c>
      <c r="E29" s="76" t="s">
        <v>25</v>
      </c>
      <c r="F29" s="70">
        <v>60</v>
      </c>
      <c r="G29" s="42">
        <v>350000000</v>
      </c>
      <c r="H29" s="81">
        <v>12</v>
      </c>
      <c r="I29" s="86"/>
      <c r="J29" s="86">
        <v>12</v>
      </c>
      <c r="K29" s="86">
        <v>20000000</v>
      </c>
      <c r="L29" s="86">
        <v>3</v>
      </c>
      <c r="M29" s="40">
        <v>3510000</v>
      </c>
      <c r="N29" s="86">
        <v>3</v>
      </c>
      <c r="O29" s="75">
        <f>7020000-M29</f>
        <v>3510000</v>
      </c>
      <c r="P29" s="86">
        <v>3</v>
      </c>
      <c r="Q29" s="40">
        <v>5265000</v>
      </c>
      <c r="R29" s="86">
        <v>3</v>
      </c>
      <c r="S29" s="40">
        <v>7020000</v>
      </c>
      <c r="T29" s="91">
        <f t="shared" si="6"/>
        <v>12</v>
      </c>
      <c r="U29" s="52">
        <f t="shared" si="5"/>
        <v>19305000</v>
      </c>
      <c r="V29" s="105">
        <f t="shared" si="8"/>
        <v>100</v>
      </c>
      <c r="W29" s="105">
        <f t="shared" si="9"/>
        <v>96.525000000000006</v>
      </c>
      <c r="X29" s="122">
        <f t="shared" si="10"/>
        <v>12</v>
      </c>
      <c r="Y29" s="39">
        <f t="shared" si="2"/>
        <v>19305000</v>
      </c>
      <c r="Z29" s="105">
        <f t="shared" si="11"/>
        <v>20</v>
      </c>
      <c r="AA29" s="104">
        <f t="shared" si="12"/>
        <v>5.515714285714286</v>
      </c>
      <c r="AB29" s="41" t="s">
        <v>2</v>
      </c>
    </row>
    <row r="30" spans="1:28" s="29" customFormat="1" ht="51.75" customHeight="1" x14ac:dyDescent="0.25">
      <c r="A30" s="179">
        <v>7</v>
      </c>
      <c r="B30" s="186" t="s">
        <v>29</v>
      </c>
      <c r="C30" s="187" t="s">
        <v>28</v>
      </c>
      <c r="D30" s="41" t="s">
        <v>27</v>
      </c>
      <c r="E30" s="76" t="s">
        <v>25</v>
      </c>
      <c r="F30" s="70">
        <v>60</v>
      </c>
      <c r="G30" s="42">
        <v>1789100000</v>
      </c>
      <c r="H30" s="81">
        <v>12</v>
      </c>
      <c r="I30" s="86"/>
      <c r="J30" s="86">
        <v>12</v>
      </c>
      <c r="K30" s="45">
        <v>116800000</v>
      </c>
      <c r="L30" s="86">
        <v>3</v>
      </c>
      <c r="M30" s="40">
        <v>39490000</v>
      </c>
      <c r="N30" s="86">
        <v>3</v>
      </c>
      <c r="O30" s="75">
        <f>82258000-M30</f>
        <v>42768000</v>
      </c>
      <c r="P30" s="86">
        <v>3</v>
      </c>
      <c r="Q30" s="40">
        <v>4850000</v>
      </c>
      <c r="R30" s="86">
        <v>3</v>
      </c>
      <c r="S30" s="40">
        <v>29685340</v>
      </c>
      <c r="T30" s="91">
        <f t="shared" si="6"/>
        <v>12</v>
      </c>
      <c r="U30" s="52">
        <f t="shared" si="5"/>
        <v>116793340</v>
      </c>
      <c r="V30" s="105">
        <f t="shared" si="8"/>
        <v>100</v>
      </c>
      <c r="W30" s="105">
        <f t="shared" si="9"/>
        <v>99.994297945205474</v>
      </c>
      <c r="X30" s="122">
        <f t="shared" si="10"/>
        <v>12</v>
      </c>
      <c r="Y30" s="39">
        <f t="shared" si="2"/>
        <v>116793340</v>
      </c>
      <c r="Z30" s="105">
        <f t="shared" si="11"/>
        <v>20</v>
      </c>
      <c r="AA30" s="104">
        <f t="shared" si="12"/>
        <v>6.5280498574702364</v>
      </c>
      <c r="AB30" s="188" t="s">
        <v>2</v>
      </c>
    </row>
    <row r="31" spans="1:28" s="29" customFormat="1" ht="51.75" customHeight="1" x14ac:dyDescent="0.25">
      <c r="A31" s="179"/>
      <c r="B31" s="186"/>
      <c r="C31" s="187"/>
      <c r="D31" s="41" t="s">
        <v>26</v>
      </c>
      <c r="E31" s="76" t="s">
        <v>25</v>
      </c>
      <c r="F31" s="70">
        <v>60</v>
      </c>
      <c r="G31" s="42">
        <v>350000000</v>
      </c>
      <c r="H31" s="81">
        <v>12</v>
      </c>
      <c r="I31" s="86"/>
      <c r="J31" s="86">
        <v>12</v>
      </c>
      <c r="K31" s="45">
        <v>32295000</v>
      </c>
      <c r="L31" s="86">
        <v>3</v>
      </c>
      <c r="M31" s="40"/>
      <c r="N31" s="86">
        <v>3</v>
      </c>
      <c r="O31" s="75">
        <v>18710000</v>
      </c>
      <c r="P31" s="86">
        <v>3</v>
      </c>
      <c r="Q31" s="40">
        <v>890000</v>
      </c>
      <c r="R31" s="86">
        <v>3</v>
      </c>
      <c r="S31" s="40">
        <v>12630000</v>
      </c>
      <c r="T31" s="91">
        <f t="shared" si="6"/>
        <v>12</v>
      </c>
      <c r="U31" s="52">
        <f>M31+O31+Q31+S31</f>
        <v>32230000</v>
      </c>
      <c r="V31" s="105">
        <f t="shared" si="8"/>
        <v>100</v>
      </c>
      <c r="W31" s="105">
        <f t="shared" si="9"/>
        <v>99.798730453630597</v>
      </c>
      <c r="X31" s="122">
        <f t="shared" si="10"/>
        <v>12</v>
      </c>
      <c r="Y31" s="39">
        <f t="shared" si="2"/>
        <v>32230000</v>
      </c>
      <c r="Z31" s="105">
        <f t="shared" si="11"/>
        <v>20</v>
      </c>
      <c r="AA31" s="104">
        <f t="shared" si="12"/>
        <v>9.2085714285714282</v>
      </c>
      <c r="AB31" s="188"/>
    </row>
    <row r="32" spans="1:28" s="29" customFormat="1" ht="26.25" customHeight="1" x14ac:dyDescent="0.25">
      <c r="A32" s="170" t="s">
        <v>157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50"/>
      <c r="U32" s="50"/>
      <c r="V32" s="100">
        <f>AVERAGE(V13:V31)</f>
        <v>122.44913413131124</v>
      </c>
      <c r="W32" s="100">
        <f>AVERAGE(W13:W31)</f>
        <v>98.758994262824586</v>
      </c>
      <c r="X32" s="124"/>
      <c r="Y32" s="48"/>
      <c r="Z32" s="100">
        <f>AVERAGE(Z13:Z31)</f>
        <v>23.370617767901297</v>
      </c>
      <c r="AA32" s="100">
        <f>AVERAGE(AA13:AA31)</f>
        <v>7.3346120327154241</v>
      </c>
      <c r="AB32" s="48"/>
    </row>
    <row r="33" spans="1:28" s="67" customFormat="1" ht="54.95" customHeight="1" x14ac:dyDescent="0.25">
      <c r="A33" s="193">
        <v>4</v>
      </c>
      <c r="B33" s="169" t="s">
        <v>24</v>
      </c>
      <c r="C33" s="169" t="s">
        <v>23</v>
      </c>
      <c r="D33" s="118" t="s">
        <v>154</v>
      </c>
      <c r="E33" s="68" t="s">
        <v>0</v>
      </c>
      <c r="F33" s="69">
        <v>100</v>
      </c>
      <c r="G33" s="189">
        <f>G35</f>
        <v>340000000</v>
      </c>
      <c r="H33" s="182">
        <v>100</v>
      </c>
      <c r="I33" s="189"/>
      <c r="J33" s="115">
        <v>90</v>
      </c>
      <c r="K33" s="182">
        <f>K35</f>
        <v>7000000</v>
      </c>
      <c r="L33" s="225"/>
      <c r="M33" s="182">
        <f>M35</f>
        <v>0</v>
      </c>
      <c r="N33" s="166">
        <v>86</v>
      </c>
      <c r="O33" s="182">
        <f>O35</f>
        <v>6000000</v>
      </c>
      <c r="P33" s="166">
        <v>0</v>
      </c>
      <c r="Q33" s="182">
        <f>Q35</f>
        <v>0</v>
      </c>
      <c r="R33" s="166">
        <v>14</v>
      </c>
      <c r="S33" s="182">
        <f>S35</f>
        <v>1000000</v>
      </c>
      <c r="T33" s="166">
        <f>L33+N33+P33+R33</f>
        <v>100</v>
      </c>
      <c r="U33" s="182">
        <f>M33+O33+Q33+S33</f>
        <v>7000000</v>
      </c>
      <c r="V33" s="166">
        <f>T33/J33*100</f>
        <v>111.11111111111111</v>
      </c>
      <c r="W33" s="192">
        <f>U33/K33*100</f>
        <v>100</v>
      </c>
      <c r="X33" s="227">
        <f>T33</f>
        <v>100</v>
      </c>
      <c r="Y33" s="182">
        <f>U33</f>
        <v>7000000</v>
      </c>
      <c r="Z33" s="166">
        <f>X33/F33*100</f>
        <v>100</v>
      </c>
      <c r="AA33" s="192">
        <f>Y33/G33*100</f>
        <v>2.0588235294117645</v>
      </c>
      <c r="AB33" s="211" t="s">
        <v>2</v>
      </c>
    </row>
    <row r="34" spans="1:28" s="67" customFormat="1" ht="63.6" customHeight="1" x14ac:dyDescent="0.25">
      <c r="A34" s="193"/>
      <c r="B34" s="169"/>
      <c r="C34" s="169"/>
      <c r="D34" s="66" t="s">
        <v>156</v>
      </c>
      <c r="E34" s="68" t="s">
        <v>0</v>
      </c>
      <c r="F34" s="69">
        <v>100</v>
      </c>
      <c r="G34" s="189"/>
      <c r="H34" s="182"/>
      <c r="I34" s="189"/>
      <c r="J34" s="115">
        <v>90</v>
      </c>
      <c r="K34" s="182"/>
      <c r="L34" s="226"/>
      <c r="M34" s="182"/>
      <c r="N34" s="167"/>
      <c r="O34" s="182"/>
      <c r="P34" s="167"/>
      <c r="Q34" s="182"/>
      <c r="R34" s="167"/>
      <c r="S34" s="182"/>
      <c r="T34" s="167"/>
      <c r="U34" s="182"/>
      <c r="V34" s="167"/>
      <c r="W34" s="192"/>
      <c r="X34" s="229"/>
      <c r="Y34" s="182"/>
      <c r="Z34" s="167"/>
      <c r="AA34" s="192"/>
      <c r="AB34" s="212"/>
    </row>
    <row r="35" spans="1:28" s="29" customFormat="1" ht="74.25" customHeight="1" x14ac:dyDescent="0.25">
      <c r="A35" s="44">
        <v>1</v>
      </c>
      <c r="B35" s="46" t="s">
        <v>22</v>
      </c>
      <c r="C35" s="43" t="s">
        <v>21</v>
      </c>
      <c r="D35" s="71" t="s">
        <v>20</v>
      </c>
      <c r="E35" s="76" t="s">
        <v>4</v>
      </c>
      <c r="F35" s="70">
        <v>20</v>
      </c>
      <c r="G35" s="42">
        <v>340000000</v>
      </c>
      <c r="H35" s="81">
        <v>4</v>
      </c>
      <c r="I35" s="45"/>
      <c r="J35" s="91">
        <v>4</v>
      </c>
      <c r="K35" s="45">
        <v>7000000</v>
      </c>
      <c r="L35" s="45"/>
      <c r="M35" s="45"/>
      <c r="N35" s="93">
        <v>2</v>
      </c>
      <c r="O35" s="82">
        <v>6000000</v>
      </c>
      <c r="P35" s="42"/>
      <c r="Q35" s="45">
        <v>0</v>
      </c>
      <c r="R35" s="42">
        <v>2</v>
      </c>
      <c r="S35" s="45">
        <v>1000000</v>
      </c>
      <c r="T35" s="52">
        <f>L35+N35+P35+R35</f>
        <v>4</v>
      </c>
      <c r="U35" s="52">
        <f>M35+O35+Q35+S35</f>
        <v>7000000</v>
      </c>
      <c r="V35" s="105">
        <f>T35/J35*100</f>
        <v>100</v>
      </c>
      <c r="W35" s="105">
        <f>U35/K35*100</f>
        <v>100</v>
      </c>
      <c r="X35" s="122">
        <f>T35</f>
        <v>4</v>
      </c>
      <c r="Y35" s="39">
        <f>U35</f>
        <v>7000000</v>
      </c>
      <c r="Z35" s="105">
        <f>X35/F35*100</f>
        <v>20</v>
      </c>
      <c r="AA35" s="104">
        <f>Y35/G35*100</f>
        <v>2.0588235294117645</v>
      </c>
      <c r="AB35" s="41" t="s">
        <v>2</v>
      </c>
    </row>
    <row r="36" spans="1:28" s="29" customFormat="1" ht="26.25" customHeight="1" x14ac:dyDescent="0.25">
      <c r="A36" s="170" t="s">
        <v>157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50"/>
      <c r="U36" s="50"/>
      <c r="V36" s="100">
        <f>AVERAGE(V35)</f>
        <v>100</v>
      </c>
      <c r="W36" s="100">
        <f>AVERAGE(W35)</f>
        <v>100</v>
      </c>
      <c r="X36" s="49"/>
      <c r="Y36" s="48"/>
      <c r="Z36" s="100">
        <f>AVERAGE(Z35)</f>
        <v>20</v>
      </c>
      <c r="AA36" s="100">
        <f>AVERAGE(AA35)</f>
        <v>2.0588235294117645</v>
      </c>
      <c r="AB36" s="48"/>
    </row>
    <row r="37" spans="1:28" s="67" customFormat="1" ht="78.95" customHeight="1" x14ac:dyDescent="0.25">
      <c r="A37" s="169">
        <v>5</v>
      </c>
      <c r="B37" s="169" t="s">
        <v>19</v>
      </c>
      <c r="C37" s="185" t="s">
        <v>18</v>
      </c>
      <c r="D37" s="118" t="s">
        <v>155</v>
      </c>
      <c r="E37" s="68" t="s">
        <v>0</v>
      </c>
      <c r="F37" s="69">
        <v>100</v>
      </c>
      <c r="G37" s="197">
        <f>SUM(G39:G42)</f>
        <v>2410000000</v>
      </c>
      <c r="H37" s="189">
        <v>100</v>
      </c>
      <c r="I37" s="189"/>
      <c r="J37" s="115">
        <v>90</v>
      </c>
      <c r="K37" s="197">
        <f>SUM(K39:K42)</f>
        <v>84685000</v>
      </c>
      <c r="L37" s="225">
        <v>9</v>
      </c>
      <c r="M37" s="198">
        <f>SUM(M39:M42)</f>
        <v>7400000</v>
      </c>
      <c r="N37" s="225">
        <f>O37/K37*100%</f>
        <v>8.8563500029521167E-2</v>
      </c>
      <c r="O37" s="198">
        <f>SUM(O39:O42)</f>
        <v>7500000</v>
      </c>
      <c r="P37" s="166">
        <v>59</v>
      </c>
      <c r="Q37" s="198">
        <f>SUM(Q39:Q42)</f>
        <v>49900000</v>
      </c>
      <c r="R37" s="166">
        <v>21</v>
      </c>
      <c r="S37" s="198">
        <f>SUM(S39:S42)</f>
        <v>17495000</v>
      </c>
      <c r="T37" s="166">
        <f>L37+N37+P37+R37</f>
        <v>89.088563500029522</v>
      </c>
      <c r="U37" s="198">
        <f>M37+O37+Q37+S37</f>
        <v>82295000</v>
      </c>
      <c r="V37" s="166">
        <f>T37/J37*100</f>
        <v>98.98729277781058</v>
      </c>
      <c r="W37" s="191">
        <f>U37/K37*100</f>
        <v>97.177776465725927</v>
      </c>
      <c r="X37" s="227">
        <f t="shared" ref="X37:X42" si="13">T37</f>
        <v>89.088563500029522</v>
      </c>
      <c r="Y37" s="198">
        <f>U37</f>
        <v>82295000</v>
      </c>
      <c r="Z37" s="166">
        <f>X37/F37*100</f>
        <v>89.088563500029522</v>
      </c>
      <c r="AA37" s="191">
        <f>Y37/G37*100</f>
        <v>3.4147302904564318</v>
      </c>
      <c r="AB37" s="169" t="s">
        <v>2</v>
      </c>
    </row>
    <row r="38" spans="1:28" s="125" customFormat="1" ht="61.5" customHeight="1" x14ac:dyDescent="0.25">
      <c r="A38" s="169"/>
      <c r="B38" s="169"/>
      <c r="C38" s="185"/>
      <c r="D38" s="66" t="s">
        <v>17</v>
      </c>
      <c r="E38" s="68" t="s">
        <v>0</v>
      </c>
      <c r="F38" s="69">
        <v>100</v>
      </c>
      <c r="G38" s="197"/>
      <c r="H38" s="189"/>
      <c r="I38" s="189"/>
      <c r="J38" s="115">
        <v>90</v>
      </c>
      <c r="K38" s="197"/>
      <c r="L38" s="226"/>
      <c r="M38" s="198"/>
      <c r="N38" s="226"/>
      <c r="O38" s="198"/>
      <c r="P38" s="167"/>
      <c r="Q38" s="198"/>
      <c r="R38" s="167"/>
      <c r="S38" s="198"/>
      <c r="T38" s="167"/>
      <c r="U38" s="198"/>
      <c r="V38" s="167"/>
      <c r="W38" s="191"/>
      <c r="X38" s="229"/>
      <c r="Y38" s="198"/>
      <c r="Z38" s="167"/>
      <c r="AA38" s="191"/>
      <c r="AB38" s="169"/>
    </row>
    <row r="39" spans="1:28" s="29" customFormat="1" ht="71.25" customHeight="1" x14ac:dyDescent="0.25">
      <c r="A39" s="44">
        <v>1</v>
      </c>
      <c r="B39" s="46" t="s">
        <v>16</v>
      </c>
      <c r="C39" s="55" t="s">
        <v>15</v>
      </c>
      <c r="D39" s="41" t="s">
        <v>14</v>
      </c>
      <c r="E39" s="76" t="s">
        <v>3</v>
      </c>
      <c r="F39" s="70">
        <v>10</v>
      </c>
      <c r="G39" s="42">
        <v>700000000</v>
      </c>
      <c r="H39" s="81">
        <v>2</v>
      </c>
      <c r="I39" s="45"/>
      <c r="J39" s="91">
        <v>2</v>
      </c>
      <c r="K39" s="86">
        <v>37300000</v>
      </c>
      <c r="L39" s="90"/>
      <c r="M39" s="45"/>
      <c r="N39" s="45"/>
      <c r="O39" s="75"/>
      <c r="P39" s="45">
        <v>2</v>
      </c>
      <c r="Q39" s="45">
        <v>36600000</v>
      </c>
      <c r="R39" s="45"/>
      <c r="S39" s="45">
        <v>700000</v>
      </c>
      <c r="T39" s="52">
        <f t="shared" ref="T39:U42" si="14">L39+N39+P39+R39</f>
        <v>2</v>
      </c>
      <c r="U39" s="52">
        <f>M39+O39+Q39+S39</f>
        <v>37300000</v>
      </c>
      <c r="V39" s="105">
        <f t="shared" ref="V39:W42" si="15">T39/J39*100</f>
        <v>100</v>
      </c>
      <c r="W39" s="105">
        <f t="shared" si="15"/>
        <v>100</v>
      </c>
      <c r="X39" s="122">
        <f t="shared" si="13"/>
        <v>2</v>
      </c>
      <c r="Y39" s="39">
        <f>U39</f>
        <v>37300000</v>
      </c>
      <c r="Z39" s="105">
        <f t="shared" ref="Z39:AA42" si="16">X39/F39*100</f>
        <v>20</v>
      </c>
      <c r="AA39" s="104">
        <f t="shared" si="16"/>
        <v>5.3285714285714283</v>
      </c>
      <c r="AB39" s="41" t="s">
        <v>2</v>
      </c>
    </row>
    <row r="40" spans="1:28" s="29" customFormat="1" ht="65.25" customHeight="1" x14ac:dyDescent="0.25">
      <c r="A40" s="44">
        <v>2</v>
      </c>
      <c r="B40" s="46" t="s">
        <v>13</v>
      </c>
      <c r="C40" s="43" t="s">
        <v>12</v>
      </c>
      <c r="D40" s="41" t="s">
        <v>11</v>
      </c>
      <c r="E40" s="76" t="s">
        <v>4</v>
      </c>
      <c r="F40" s="70">
        <v>20</v>
      </c>
      <c r="G40" s="42">
        <v>660000000</v>
      </c>
      <c r="H40" s="81">
        <v>4</v>
      </c>
      <c r="I40" s="41"/>
      <c r="J40" s="86">
        <v>4</v>
      </c>
      <c r="K40" s="45">
        <v>1350000</v>
      </c>
      <c r="L40" s="90"/>
      <c r="M40" s="45"/>
      <c r="N40" s="90"/>
      <c r="O40" s="82"/>
      <c r="P40" s="45"/>
      <c r="Q40" s="45"/>
      <c r="R40" s="45">
        <v>4</v>
      </c>
      <c r="S40" s="45">
        <v>1100000</v>
      </c>
      <c r="T40" s="52">
        <f t="shared" si="14"/>
        <v>4</v>
      </c>
      <c r="U40" s="52">
        <f t="shared" si="14"/>
        <v>1100000</v>
      </c>
      <c r="V40" s="105">
        <f t="shared" si="15"/>
        <v>100</v>
      </c>
      <c r="W40" s="105">
        <f t="shared" si="15"/>
        <v>81.481481481481481</v>
      </c>
      <c r="X40" s="122">
        <f t="shared" si="13"/>
        <v>4</v>
      </c>
      <c r="Y40" s="39">
        <f>U40</f>
        <v>1100000</v>
      </c>
      <c r="Z40" s="105">
        <f t="shared" si="16"/>
        <v>20</v>
      </c>
      <c r="AA40" s="104">
        <f t="shared" si="16"/>
        <v>0.16666666666666669</v>
      </c>
      <c r="AB40" s="41" t="s">
        <v>2</v>
      </c>
    </row>
    <row r="41" spans="1:28" s="29" customFormat="1" ht="60" customHeight="1" x14ac:dyDescent="0.25">
      <c r="A41" s="44">
        <v>3</v>
      </c>
      <c r="B41" s="46" t="s">
        <v>10</v>
      </c>
      <c r="C41" s="43" t="s">
        <v>9</v>
      </c>
      <c r="D41" s="41" t="s">
        <v>8</v>
      </c>
      <c r="E41" s="76" t="s">
        <v>4</v>
      </c>
      <c r="F41" s="70">
        <v>20</v>
      </c>
      <c r="G41" s="42">
        <v>330000000</v>
      </c>
      <c r="H41" s="81">
        <v>4</v>
      </c>
      <c r="I41" s="86"/>
      <c r="J41" s="86">
        <v>4</v>
      </c>
      <c r="K41" s="86">
        <v>1600000</v>
      </c>
      <c r="L41" s="92"/>
      <c r="M41" s="40"/>
      <c r="N41" s="92"/>
      <c r="O41" s="82"/>
      <c r="P41" s="86"/>
      <c r="Q41" s="40"/>
      <c r="R41" s="86"/>
      <c r="S41" s="40">
        <v>0</v>
      </c>
      <c r="T41" s="52">
        <f t="shared" si="14"/>
        <v>0</v>
      </c>
      <c r="U41" s="52">
        <f t="shared" si="14"/>
        <v>0</v>
      </c>
      <c r="V41" s="105">
        <f t="shared" si="15"/>
        <v>0</v>
      </c>
      <c r="W41" s="105">
        <f t="shared" si="15"/>
        <v>0</v>
      </c>
      <c r="X41" s="122">
        <f t="shared" si="13"/>
        <v>0</v>
      </c>
      <c r="Y41" s="39">
        <f>U41</f>
        <v>0</v>
      </c>
      <c r="Z41" s="105">
        <f t="shared" si="16"/>
        <v>0</v>
      </c>
      <c r="AA41" s="104">
        <f t="shared" si="16"/>
        <v>0</v>
      </c>
      <c r="AB41" s="41" t="s">
        <v>2</v>
      </c>
    </row>
    <row r="42" spans="1:28" s="29" customFormat="1" ht="98.1" customHeight="1" x14ac:dyDescent="0.25">
      <c r="A42" s="44">
        <v>4</v>
      </c>
      <c r="B42" s="46" t="s">
        <v>7</v>
      </c>
      <c r="C42" s="43" t="s">
        <v>6</v>
      </c>
      <c r="D42" s="41" t="s">
        <v>5</v>
      </c>
      <c r="E42" s="76" t="s">
        <v>4</v>
      </c>
      <c r="F42" s="70">
        <v>60</v>
      </c>
      <c r="G42" s="42">
        <v>720000000</v>
      </c>
      <c r="H42" s="81">
        <v>12</v>
      </c>
      <c r="I42" s="41"/>
      <c r="J42" s="86">
        <v>12</v>
      </c>
      <c r="K42" s="86">
        <v>44435000</v>
      </c>
      <c r="L42" s="86">
        <v>3</v>
      </c>
      <c r="M42" s="40">
        <v>7400000</v>
      </c>
      <c r="N42" s="86">
        <v>3</v>
      </c>
      <c r="O42" s="75">
        <f>14900000-M42</f>
        <v>7500000</v>
      </c>
      <c r="P42" s="86">
        <v>3</v>
      </c>
      <c r="Q42" s="40">
        <v>13300000</v>
      </c>
      <c r="R42" s="86">
        <v>3</v>
      </c>
      <c r="S42" s="40">
        <v>15695000</v>
      </c>
      <c r="T42" s="52">
        <f t="shared" si="14"/>
        <v>12</v>
      </c>
      <c r="U42" s="52">
        <f t="shared" si="14"/>
        <v>43895000</v>
      </c>
      <c r="V42" s="105">
        <f t="shared" si="15"/>
        <v>100</v>
      </c>
      <c r="W42" s="105">
        <f t="shared" si="15"/>
        <v>98.784741757623493</v>
      </c>
      <c r="X42" s="122">
        <f t="shared" si="13"/>
        <v>12</v>
      </c>
      <c r="Y42" s="39">
        <f>U42</f>
        <v>43895000</v>
      </c>
      <c r="Z42" s="105">
        <f t="shared" si="16"/>
        <v>20</v>
      </c>
      <c r="AA42" s="104">
        <f t="shared" si="16"/>
        <v>6.0965277777777782</v>
      </c>
      <c r="AB42" s="41" t="s">
        <v>2</v>
      </c>
    </row>
    <row r="43" spans="1:28" s="29" customFormat="1" ht="26.25" customHeight="1" x14ac:dyDescent="0.25">
      <c r="A43" s="170" t="s">
        <v>157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50"/>
      <c r="U43" s="50"/>
      <c r="V43" s="100">
        <f>AVERAGE(V39:V42)</f>
        <v>75</v>
      </c>
      <c r="W43" s="100">
        <f>AVERAGE(W39:W42)</f>
        <v>70.066555809776247</v>
      </c>
      <c r="X43" s="49"/>
      <c r="Y43" s="48"/>
      <c r="Z43" s="99">
        <f>AVERAGE(Z39:Z42)</f>
        <v>15</v>
      </c>
      <c r="AA43" s="100">
        <f>AVERAGE(AA39:AA42)</f>
        <v>2.8979414682539684</v>
      </c>
      <c r="AB43" s="48"/>
    </row>
    <row r="44" spans="1:28" s="29" customFormat="1" ht="26.25" customHeight="1" x14ac:dyDescent="0.25">
      <c r="A44" s="171" t="s">
        <v>158</v>
      </c>
      <c r="B44" s="171"/>
      <c r="C44" s="171"/>
      <c r="D44" s="171"/>
      <c r="E44" s="171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8"/>
      <c r="U44" s="128"/>
      <c r="V44" s="129">
        <f>AVERAGE(V32,V36,V43)</f>
        <v>99.149711377103742</v>
      </c>
      <c r="W44" s="129">
        <f>AVERAGE(W32,W36,W43)</f>
        <v>89.608516690866949</v>
      </c>
      <c r="X44" s="130"/>
      <c r="Y44" s="131"/>
      <c r="Z44" s="129">
        <f>AVERAGE(Z32,Z36,Z43)</f>
        <v>19.456872589300431</v>
      </c>
      <c r="AA44" s="129">
        <f>AVERAGE(AA32,AA36,AA43)</f>
        <v>4.097125676793719</v>
      </c>
      <c r="AB44" s="131"/>
    </row>
    <row r="45" spans="1:28" s="29" customFormat="1" ht="26.25" customHeight="1" x14ac:dyDescent="0.25">
      <c r="A45" s="171" t="s">
        <v>159</v>
      </c>
      <c r="B45" s="171"/>
      <c r="C45" s="171"/>
      <c r="D45" s="171"/>
      <c r="E45" s="171"/>
      <c r="F45" s="127"/>
      <c r="G45" s="127">
        <f>G9+G33+G37</f>
        <v>13509634803</v>
      </c>
      <c r="H45" s="127"/>
      <c r="I45" s="127">
        <f>I9+I33+I37</f>
        <v>0</v>
      </c>
      <c r="J45" s="127"/>
      <c r="K45" s="127">
        <f>K9+K33+K37</f>
        <v>810634803</v>
      </c>
      <c r="L45" s="127"/>
      <c r="M45" s="127">
        <f>M9+M33+M37</f>
        <v>193040200</v>
      </c>
      <c r="N45" s="127"/>
      <c r="O45" s="127">
        <f>O9+O33+O37</f>
        <v>208432300</v>
      </c>
      <c r="P45" s="127"/>
      <c r="Q45" s="127">
        <f>Q9+Q33+Q37</f>
        <v>157574400</v>
      </c>
      <c r="R45" s="127"/>
      <c r="S45" s="127">
        <f>S9+S33+S37</f>
        <v>234296040</v>
      </c>
      <c r="T45" s="128"/>
      <c r="U45" s="127">
        <f>U9+U33+U37</f>
        <v>793342940</v>
      </c>
      <c r="V45" s="152">
        <f>AVERAGE(V9:V12,V33:V34,V37:V38)</f>
        <v>106.32909759260353</v>
      </c>
      <c r="W45" s="129">
        <f>AVERAGE(W9:W12,W33:W34,W37:W38)</f>
        <v>98.368349992677523</v>
      </c>
      <c r="X45" s="130"/>
      <c r="Y45" s="127">
        <f>Y9+Y33+Y37</f>
        <v>793342940</v>
      </c>
      <c r="Z45" s="129">
        <f>AVERAGE(Z9:Z12,Z33:Z34,Z37:Z38)</f>
        <v>95.696187833343174</v>
      </c>
      <c r="AA45" s="129">
        <f>AVERAGE(AA9:AA12,AA33:AA34,AA37:AA38)</f>
        <v>4.0056574578255058</v>
      </c>
      <c r="AB45" s="131"/>
    </row>
    <row r="46" spans="1:28" s="67" customFormat="1" ht="39.75" customHeight="1" x14ac:dyDescent="0.25">
      <c r="A46" s="193">
        <v>1</v>
      </c>
      <c r="B46" s="169" t="s">
        <v>117</v>
      </c>
      <c r="C46" s="185" t="s">
        <v>116</v>
      </c>
      <c r="D46" s="66" t="s">
        <v>115</v>
      </c>
      <c r="E46" s="68" t="s">
        <v>0</v>
      </c>
      <c r="F46" s="69">
        <v>100</v>
      </c>
      <c r="G46" s="182">
        <f>SUM(G49:G60)</f>
        <v>10704950000</v>
      </c>
      <c r="H46" s="182">
        <v>100</v>
      </c>
      <c r="I46" s="182"/>
      <c r="J46" s="113">
        <v>85</v>
      </c>
      <c r="K46" s="182">
        <f>SUM(K49:K60)</f>
        <v>826950000</v>
      </c>
      <c r="L46" s="166">
        <f>M46/K46*100%</f>
        <v>3.6277888626881916E-3</v>
      </c>
      <c r="M46" s="182">
        <f>SUM(M49:M60)</f>
        <v>3000000</v>
      </c>
      <c r="N46" s="166">
        <v>32</v>
      </c>
      <c r="O46" s="182">
        <f>SUM(O49:O60)</f>
        <v>264460000</v>
      </c>
      <c r="P46" s="166">
        <v>29</v>
      </c>
      <c r="Q46" s="182">
        <f>SUM(Q49:Q60)</f>
        <v>241085000</v>
      </c>
      <c r="R46" s="166">
        <v>30</v>
      </c>
      <c r="S46" s="182">
        <f>SUM(S49:S60)</f>
        <v>250415000</v>
      </c>
      <c r="T46" s="166">
        <f>L46+N46+P46+R46</f>
        <v>91.003627788862687</v>
      </c>
      <c r="U46" s="182">
        <f>M46+O46+Q46+S46</f>
        <v>758960000</v>
      </c>
      <c r="V46" s="166">
        <f>T46/J46*100</f>
        <v>107.06309151630904</v>
      </c>
      <c r="W46" s="192">
        <f>U46/K46*100</f>
        <v>91.778221174194329</v>
      </c>
      <c r="X46" s="227">
        <f>T46</f>
        <v>91.003627788862687</v>
      </c>
      <c r="Y46" s="182">
        <f>U46</f>
        <v>758960000</v>
      </c>
      <c r="Z46" s="166">
        <f>X46/F46*100</f>
        <v>91.003627788862687</v>
      </c>
      <c r="AA46" s="192">
        <f>Y46/G46*100</f>
        <v>7.0898042494360087</v>
      </c>
      <c r="AB46" s="185" t="s">
        <v>86</v>
      </c>
    </row>
    <row r="47" spans="1:28" s="67" customFormat="1" ht="41.25" customHeight="1" x14ac:dyDescent="0.25">
      <c r="A47" s="193"/>
      <c r="B47" s="169"/>
      <c r="C47" s="185"/>
      <c r="D47" s="66" t="s">
        <v>114</v>
      </c>
      <c r="E47" s="68" t="s">
        <v>0</v>
      </c>
      <c r="F47" s="69">
        <v>100</v>
      </c>
      <c r="G47" s="182"/>
      <c r="H47" s="182"/>
      <c r="I47" s="182"/>
      <c r="J47" s="113">
        <v>85</v>
      </c>
      <c r="K47" s="182"/>
      <c r="L47" s="168"/>
      <c r="M47" s="182"/>
      <c r="N47" s="168"/>
      <c r="O47" s="182"/>
      <c r="P47" s="168"/>
      <c r="Q47" s="182"/>
      <c r="R47" s="168"/>
      <c r="S47" s="182"/>
      <c r="T47" s="168"/>
      <c r="U47" s="182"/>
      <c r="V47" s="168"/>
      <c r="W47" s="192"/>
      <c r="X47" s="228"/>
      <c r="Y47" s="182"/>
      <c r="Z47" s="168"/>
      <c r="AA47" s="192"/>
      <c r="AB47" s="185"/>
    </row>
    <row r="48" spans="1:28" s="67" customFormat="1" ht="39.75" customHeight="1" x14ac:dyDescent="0.25">
      <c r="A48" s="193"/>
      <c r="B48" s="169"/>
      <c r="C48" s="185"/>
      <c r="D48" s="66" t="s">
        <v>113</v>
      </c>
      <c r="E48" s="68" t="s">
        <v>0</v>
      </c>
      <c r="F48" s="69">
        <v>100</v>
      </c>
      <c r="G48" s="182"/>
      <c r="H48" s="182"/>
      <c r="I48" s="182"/>
      <c r="J48" s="113">
        <v>85</v>
      </c>
      <c r="K48" s="182"/>
      <c r="L48" s="167"/>
      <c r="M48" s="182"/>
      <c r="N48" s="167"/>
      <c r="O48" s="182"/>
      <c r="P48" s="167"/>
      <c r="Q48" s="182"/>
      <c r="R48" s="167"/>
      <c r="S48" s="182"/>
      <c r="T48" s="167"/>
      <c r="U48" s="182"/>
      <c r="V48" s="167"/>
      <c r="W48" s="192"/>
      <c r="X48" s="229"/>
      <c r="Y48" s="182"/>
      <c r="Z48" s="167"/>
      <c r="AA48" s="192"/>
      <c r="AB48" s="185"/>
    </row>
    <row r="49" spans="1:28" s="29" customFormat="1" ht="75.75" customHeight="1" x14ac:dyDescent="0.25">
      <c r="A49" s="44">
        <v>1</v>
      </c>
      <c r="B49" s="71" t="s">
        <v>112</v>
      </c>
      <c r="C49" s="43" t="s">
        <v>111</v>
      </c>
      <c r="D49" s="41" t="s">
        <v>110</v>
      </c>
      <c r="E49" s="70" t="s">
        <v>74</v>
      </c>
      <c r="F49" s="71">
        <v>1400</v>
      </c>
      <c r="G49" s="42">
        <v>1520000000</v>
      </c>
      <c r="H49" s="72">
        <v>120</v>
      </c>
      <c r="I49" s="51">
        <v>198520000</v>
      </c>
      <c r="J49" s="73">
        <v>200</v>
      </c>
      <c r="K49" s="51">
        <v>120000000</v>
      </c>
      <c r="L49" s="39"/>
      <c r="M49" s="45"/>
      <c r="N49" s="143">
        <v>100</v>
      </c>
      <c r="O49" s="142">
        <v>51300000</v>
      </c>
      <c r="P49" s="51">
        <v>100</v>
      </c>
      <c r="Q49" s="45">
        <v>53020000</v>
      </c>
      <c r="R49" s="51">
        <v>0</v>
      </c>
      <c r="S49" s="75">
        <v>13200000</v>
      </c>
      <c r="T49" s="52">
        <f>L49+N49+P49+R49</f>
        <v>200</v>
      </c>
      <c r="U49" s="52">
        <f>M49+O49+Q49+S49</f>
        <v>117520000</v>
      </c>
      <c r="V49" s="104">
        <f>T49/J49*100</f>
        <v>100</v>
      </c>
      <c r="W49" s="105">
        <f>U49/K49*100</f>
        <v>97.933333333333323</v>
      </c>
      <c r="X49" s="106">
        <f t="shared" ref="X49:X56" si="17">T49</f>
        <v>200</v>
      </c>
      <c r="Y49" s="39">
        <f t="shared" ref="Y49:Y64" si="18">U49</f>
        <v>117520000</v>
      </c>
      <c r="Z49" s="107">
        <f>X49/F49*100</f>
        <v>14.285714285714285</v>
      </c>
      <c r="AA49" s="104">
        <f>Y49/G49*100</f>
        <v>7.7315789473684209</v>
      </c>
      <c r="AB49" s="41" t="s">
        <v>86</v>
      </c>
    </row>
    <row r="50" spans="1:28" s="29" customFormat="1" ht="41.25" customHeight="1" x14ac:dyDescent="0.25">
      <c r="A50" s="179">
        <v>2</v>
      </c>
      <c r="B50" s="188" t="s">
        <v>109</v>
      </c>
      <c r="C50" s="199" t="s">
        <v>165</v>
      </c>
      <c r="D50" s="55" t="s">
        <v>108</v>
      </c>
      <c r="E50" s="70" t="s">
        <v>84</v>
      </c>
      <c r="F50" s="71">
        <v>30</v>
      </c>
      <c r="G50" s="54">
        <v>348000000</v>
      </c>
      <c r="H50" s="72">
        <v>121</v>
      </c>
      <c r="I50" s="53"/>
      <c r="J50" s="73">
        <v>6</v>
      </c>
      <c r="K50" s="53">
        <v>18000000</v>
      </c>
      <c r="L50" s="51">
        <v>1</v>
      </c>
      <c r="M50" s="195">
        <v>3000000</v>
      </c>
      <c r="N50" s="51">
        <v>1</v>
      </c>
      <c r="O50" s="195">
        <v>6000000</v>
      </c>
      <c r="P50" s="51">
        <v>2</v>
      </c>
      <c r="Q50" s="201">
        <v>18000000</v>
      </c>
      <c r="R50" s="51">
        <v>2</v>
      </c>
      <c r="S50" s="201">
        <v>9000000</v>
      </c>
      <c r="T50" s="52">
        <f>L50+N50+P50+R50</f>
        <v>6</v>
      </c>
      <c r="U50" s="195">
        <f>M50+O50+Q50+S50</f>
        <v>36000000</v>
      </c>
      <c r="V50" s="104">
        <f>T50/J50*100</f>
        <v>100</v>
      </c>
      <c r="W50" s="196">
        <f>U50/K50*100</f>
        <v>200</v>
      </c>
      <c r="X50" s="106">
        <f t="shared" si="17"/>
        <v>6</v>
      </c>
      <c r="Y50" s="183">
        <f t="shared" si="18"/>
        <v>36000000</v>
      </c>
      <c r="Z50" s="107">
        <f>X50/F50*100</f>
        <v>20</v>
      </c>
      <c r="AA50" s="184">
        <f>Y50/G50*100</f>
        <v>10.344827586206897</v>
      </c>
      <c r="AB50" s="172" t="s">
        <v>86</v>
      </c>
    </row>
    <row r="51" spans="1:28" s="29" customFormat="1" ht="39.75" customHeight="1" x14ac:dyDescent="0.25">
      <c r="A51" s="179"/>
      <c r="B51" s="188"/>
      <c r="C51" s="200"/>
      <c r="D51" s="55" t="s">
        <v>107</v>
      </c>
      <c r="E51" s="70" t="s">
        <v>84</v>
      </c>
      <c r="F51" s="71">
        <v>30</v>
      </c>
      <c r="G51" s="54">
        <v>348000000</v>
      </c>
      <c r="H51" s="72">
        <v>122</v>
      </c>
      <c r="I51" s="53"/>
      <c r="J51" s="73">
        <v>6</v>
      </c>
      <c r="K51" s="53">
        <v>18000000</v>
      </c>
      <c r="L51" s="51"/>
      <c r="M51" s="195"/>
      <c r="N51" s="51">
        <v>1</v>
      </c>
      <c r="O51" s="195"/>
      <c r="P51" s="51">
        <v>3</v>
      </c>
      <c r="Q51" s="202"/>
      <c r="R51" s="51">
        <v>2</v>
      </c>
      <c r="S51" s="202"/>
      <c r="T51" s="52">
        <f t="shared" ref="T51:T56" si="19">L51+N51+P51+R51</f>
        <v>6</v>
      </c>
      <c r="U51" s="195"/>
      <c r="V51" s="104">
        <f t="shared" ref="V51:V56" si="20">T51/J51*100</f>
        <v>100</v>
      </c>
      <c r="W51" s="196"/>
      <c r="X51" s="106">
        <f t="shared" si="17"/>
        <v>6</v>
      </c>
      <c r="Y51" s="183"/>
      <c r="Z51" s="107">
        <f t="shared" ref="Z51:Z56" si="21">X51/F51*100</f>
        <v>20</v>
      </c>
      <c r="AA51" s="184"/>
      <c r="AB51" s="172"/>
    </row>
    <row r="52" spans="1:28" s="29" customFormat="1" ht="93.75" customHeight="1" x14ac:dyDescent="0.25">
      <c r="A52" s="44">
        <v>3</v>
      </c>
      <c r="B52" s="71" t="s">
        <v>106</v>
      </c>
      <c r="C52" s="43" t="s">
        <v>105</v>
      </c>
      <c r="D52" s="41" t="s">
        <v>104</v>
      </c>
      <c r="E52" s="76" t="s">
        <v>74</v>
      </c>
      <c r="F52" s="41">
        <v>650</v>
      </c>
      <c r="G52" s="42">
        <v>1810000000</v>
      </c>
      <c r="H52" s="77">
        <v>80</v>
      </c>
      <c r="I52" s="51">
        <v>149630000</v>
      </c>
      <c r="J52" s="73">
        <v>50</v>
      </c>
      <c r="K52" s="51">
        <v>110000000</v>
      </c>
      <c r="L52" s="137"/>
      <c r="M52" s="45"/>
      <c r="N52" s="137">
        <v>50</v>
      </c>
      <c r="O52" s="142">
        <v>106230000</v>
      </c>
      <c r="P52" s="51"/>
      <c r="Q52" s="45"/>
      <c r="R52" s="51"/>
      <c r="S52" s="52">
        <v>0</v>
      </c>
      <c r="T52" s="52">
        <f t="shared" si="19"/>
        <v>50</v>
      </c>
      <c r="U52" s="52">
        <f>M52+O52+Q52+S52</f>
        <v>106230000</v>
      </c>
      <c r="V52" s="104">
        <f t="shared" si="20"/>
        <v>100</v>
      </c>
      <c r="W52" s="105">
        <f>U52/K52*100</f>
        <v>96.572727272727278</v>
      </c>
      <c r="X52" s="106">
        <f t="shared" si="17"/>
        <v>50</v>
      </c>
      <c r="Y52" s="39">
        <f t="shared" si="18"/>
        <v>106230000</v>
      </c>
      <c r="Z52" s="107">
        <f t="shared" si="21"/>
        <v>7.6923076923076925</v>
      </c>
      <c r="AA52" s="104">
        <f>Y52/G52*100</f>
        <v>5.8690607734806628</v>
      </c>
      <c r="AB52" s="41" t="s">
        <v>86</v>
      </c>
    </row>
    <row r="53" spans="1:28" s="29" customFormat="1" ht="48.75" customHeight="1" x14ac:dyDescent="0.25">
      <c r="A53" s="179">
        <v>4</v>
      </c>
      <c r="B53" s="188" t="s">
        <v>103</v>
      </c>
      <c r="C53" s="187" t="s">
        <v>102</v>
      </c>
      <c r="D53" s="41" t="s">
        <v>101</v>
      </c>
      <c r="E53" s="76" t="s">
        <v>100</v>
      </c>
      <c r="F53" s="41">
        <v>1300</v>
      </c>
      <c r="G53" s="54">
        <v>1750000000</v>
      </c>
      <c r="H53" s="78">
        <v>600</v>
      </c>
      <c r="I53" s="194">
        <v>201300000</v>
      </c>
      <c r="J53" s="79">
        <v>100</v>
      </c>
      <c r="K53" s="53">
        <v>50000000</v>
      </c>
      <c r="L53" s="137"/>
      <c r="M53" s="180"/>
      <c r="N53" s="137">
        <v>100</v>
      </c>
      <c r="O53" s="180">
        <v>45880000</v>
      </c>
      <c r="P53" s="51"/>
      <c r="Q53" s="201">
        <v>29465000</v>
      </c>
      <c r="R53" s="51"/>
      <c r="S53" s="201">
        <v>71765000</v>
      </c>
      <c r="T53" s="52">
        <f t="shared" si="19"/>
        <v>100</v>
      </c>
      <c r="U53" s="195">
        <f>M53+O53+Q53+S53</f>
        <v>147110000</v>
      </c>
      <c r="V53" s="104">
        <f t="shared" si="20"/>
        <v>100</v>
      </c>
      <c r="W53" s="196">
        <f>U53/K53*100</f>
        <v>294.22000000000003</v>
      </c>
      <c r="X53" s="106">
        <f t="shared" si="17"/>
        <v>100</v>
      </c>
      <c r="Y53" s="183">
        <f t="shared" si="18"/>
        <v>147110000</v>
      </c>
      <c r="Z53" s="107">
        <f t="shared" si="21"/>
        <v>7.6923076923076925</v>
      </c>
      <c r="AA53" s="184">
        <f>Y53/G53*100</f>
        <v>8.4062857142857155</v>
      </c>
      <c r="AB53" s="172" t="s">
        <v>86</v>
      </c>
    </row>
    <row r="54" spans="1:28" s="29" customFormat="1" ht="51.75" customHeight="1" x14ac:dyDescent="0.25">
      <c r="A54" s="179"/>
      <c r="B54" s="188"/>
      <c r="C54" s="187"/>
      <c r="D54" s="41" t="s">
        <v>99</v>
      </c>
      <c r="E54" s="76" t="s">
        <v>84</v>
      </c>
      <c r="F54" s="41">
        <v>15</v>
      </c>
      <c r="G54" s="54">
        <v>850000000</v>
      </c>
      <c r="H54" s="78"/>
      <c r="I54" s="194"/>
      <c r="J54" s="79">
        <v>3</v>
      </c>
      <c r="K54" s="53">
        <v>100000000</v>
      </c>
      <c r="L54" s="74"/>
      <c r="M54" s="181"/>
      <c r="N54" s="74"/>
      <c r="O54" s="181"/>
      <c r="P54" s="51">
        <v>1</v>
      </c>
      <c r="Q54" s="202"/>
      <c r="R54" s="51">
        <v>2</v>
      </c>
      <c r="S54" s="202"/>
      <c r="T54" s="52">
        <f t="shared" si="19"/>
        <v>3</v>
      </c>
      <c r="U54" s="195"/>
      <c r="V54" s="104">
        <f t="shared" si="20"/>
        <v>100</v>
      </c>
      <c r="W54" s="196"/>
      <c r="X54" s="106">
        <f t="shared" si="17"/>
        <v>3</v>
      </c>
      <c r="Y54" s="183"/>
      <c r="Z54" s="107">
        <f t="shared" si="21"/>
        <v>20</v>
      </c>
      <c r="AA54" s="184"/>
      <c r="AB54" s="172"/>
    </row>
    <row r="55" spans="1:28" s="29" customFormat="1" ht="63.75" customHeight="1" x14ac:dyDescent="0.25">
      <c r="A55" s="44">
        <v>5</v>
      </c>
      <c r="B55" s="71" t="s">
        <v>98</v>
      </c>
      <c r="C55" s="43" t="s">
        <v>97</v>
      </c>
      <c r="D55" s="41" t="s">
        <v>96</v>
      </c>
      <c r="E55" s="76" t="s">
        <v>74</v>
      </c>
      <c r="F55" s="41">
        <v>1900</v>
      </c>
      <c r="G55" s="42">
        <v>1108000000</v>
      </c>
      <c r="H55" s="78">
        <v>300</v>
      </c>
      <c r="I55" s="51">
        <v>74260000</v>
      </c>
      <c r="J55" s="73">
        <v>300</v>
      </c>
      <c r="K55" s="51">
        <v>58000000</v>
      </c>
      <c r="L55" s="74"/>
      <c r="M55" s="45"/>
      <c r="N55" s="74"/>
      <c r="O55" s="75"/>
      <c r="P55" s="51">
        <v>1</v>
      </c>
      <c r="Q55" s="45">
        <v>57300000</v>
      </c>
      <c r="R55" s="51"/>
      <c r="S55" s="52" t="s">
        <v>166</v>
      </c>
      <c r="T55" s="52">
        <f t="shared" si="19"/>
        <v>1</v>
      </c>
      <c r="U55" s="52">
        <f>SUM(M55,O55,Q55,S55)</f>
        <v>57300000</v>
      </c>
      <c r="V55" s="104">
        <f t="shared" si="20"/>
        <v>0.33333333333333337</v>
      </c>
      <c r="W55" s="105">
        <f t="shared" ref="W55:W60" si="22">U55/K55*100</f>
        <v>98.793103448275872</v>
      </c>
      <c r="X55" s="106">
        <f t="shared" si="17"/>
        <v>1</v>
      </c>
      <c r="Y55" s="39">
        <f>U55</f>
        <v>57300000</v>
      </c>
      <c r="Z55" s="107">
        <f t="shared" si="21"/>
        <v>5.2631578947368418E-2</v>
      </c>
      <c r="AA55" s="104">
        <f t="shared" ref="AA55:AA60" si="23">Y55/G55*100</f>
        <v>5.1714801444043319</v>
      </c>
      <c r="AB55" s="41" t="s">
        <v>86</v>
      </c>
    </row>
    <row r="56" spans="1:28" s="29" customFormat="1" ht="52.5" customHeight="1" x14ac:dyDescent="0.25">
      <c r="A56" s="179">
        <v>6</v>
      </c>
      <c r="B56" s="172" t="s">
        <v>95</v>
      </c>
      <c r="C56" s="187" t="s">
        <v>94</v>
      </c>
      <c r="D56" s="41" t="s">
        <v>93</v>
      </c>
      <c r="E56" s="76" t="s">
        <v>90</v>
      </c>
      <c r="F56" s="41">
        <v>60</v>
      </c>
      <c r="G56" s="42">
        <v>963800000</v>
      </c>
      <c r="H56" s="78">
        <v>12</v>
      </c>
      <c r="I56" s="51"/>
      <c r="J56" s="73">
        <v>12</v>
      </c>
      <c r="K56" s="51">
        <v>184600000</v>
      </c>
      <c r="L56" s="51"/>
      <c r="M56" s="142"/>
      <c r="N56" s="51">
        <v>4</v>
      </c>
      <c r="O56" s="142">
        <v>46050000</v>
      </c>
      <c r="P56" s="51">
        <v>4</v>
      </c>
      <c r="Q56" s="45">
        <v>45300000</v>
      </c>
      <c r="R56" s="51">
        <v>4</v>
      </c>
      <c r="S56" s="52">
        <f>107450000-S57</f>
        <v>92100000</v>
      </c>
      <c r="T56" s="52">
        <f t="shared" si="19"/>
        <v>12</v>
      </c>
      <c r="U56" s="52">
        <f>M56+O56+Q56+S56</f>
        <v>183450000</v>
      </c>
      <c r="V56" s="104">
        <f t="shared" si="20"/>
        <v>100</v>
      </c>
      <c r="W56" s="105">
        <f t="shared" si="22"/>
        <v>99.377031419284947</v>
      </c>
      <c r="X56" s="106">
        <f t="shared" si="17"/>
        <v>12</v>
      </c>
      <c r="Y56" s="39">
        <f t="shared" si="18"/>
        <v>183450000</v>
      </c>
      <c r="Z56" s="107">
        <f t="shared" si="21"/>
        <v>20</v>
      </c>
      <c r="AA56" s="104">
        <f t="shared" si="23"/>
        <v>19.03403195683752</v>
      </c>
      <c r="AB56" s="172" t="s">
        <v>86</v>
      </c>
    </row>
    <row r="57" spans="1:28" s="29" customFormat="1" ht="46.5" customHeight="1" x14ac:dyDescent="0.25">
      <c r="A57" s="179"/>
      <c r="B57" s="172"/>
      <c r="C57" s="187"/>
      <c r="D57" s="41" t="s">
        <v>92</v>
      </c>
      <c r="E57" s="76" t="s">
        <v>90</v>
      </c>
      <c r="F57" s="41">
        <v>5</v>
      </c>
      <c r="G57" s="42">
        <v>91150000</v>
      </c>
      <c r="H57" s="78">
        <v>1</v>
      </c>
      <c r="I57" s="51"/>
      <c r="J57" s="73">
        <v>1</v>
      </c>
      <c r="K57" s="51">
        <v>15350000</v>
      </c>
      <c r="L57" s="74"/>
      <c r="M57" s="45"/>
      <c r="N57" s="74"/>
      <c r="O57" s="75"/>
      <c r="P57" s="51"/>
      <c r="Q57" s="45"/>
      <c r="R57" s="51">
        <v>1</v>
      </c>
      <c r="S57" s="52">
        <v>15350000</v>
      </c>
      <c r="T57" s="52">
        <f>L57+N57+P57+R57</f>
        <v>1</v>
      </c>
      <c r="U57" s="52">
        <f>M57+O57+Q57+S57</f>
        <v>15350000</v>
      </c>
      <c r="V57" s="104">
        <f>T57/J57*100</f>
        <v>100</v>
      </c>
      <c r="W57" s="105">
        <f t="shared" si="22"/>
        <v>100</v>
      </c>
      <c r="X57" s="106">
        <f t="shared" ref="X57:Y59" si="24">T57</f>
        <v>1</v>
      </c>
      <c r="Y57" s="39">
        <f t="shared" si="24"/>
        <v>15350000</v>
      </c>
      <c r="Z57" s="107">
        <f>X57/F57*100</f>
        <v>20</v>
      </c>
      <c r="AA57" s="104">
        <f t="shared" si="23"/>
        <v>16.840373011519475</v>
      </c>
      <c r="AB57" s="172"/>
    </row>
    <row r="58" spans="1:28" s="29" customFormat="1" ht="46.5" customHeight="1" x14ac:dyDescent="0.25">
      <c r="A58" s="179"/>
      <c r="B58" s="172"/>
      <c r="C58" s="187"/>
      <c r="D58" s="41" t="s">
        <v>91</v>
      </c>
      <c r="E58" s="76" t="s">
        <v>90</v>
      </c>
      <c r="F58" s="41">
        <v>9</v>
      </c>
      <c r="G58" s="42">
        <v>720000000</v>
      </c>
      <c r="H58" s="78">
        <v>2</v>
      </c>
      <c r="I58" s="51"/>
      <c r="J58" s="73">
        <v>1</v>
      </c>
      <c r="K58" s="51">
        <v>57000000</v>
      </c>
      <c r="L58" s="74"/>
      <c r="M58" s="45"/>
      <c r="N58" s="74"/>
      <c r="O58" s="75"/>
      <c r="P58" s="51"/>
      <c r="Q58" s="45"/>
      <c r="R58" s="51"/>
      <c r="S58" s="52"/>
      <c r="T58" s="52">
        <f>L58+N58+P58+R58</f>
        <v>0</v>
      </c>
      <c r="U58" s="52">
        <f>M58+O58+Q58+S58</f>
        <v>0</v>
      </c>
      <c r="V58" s="104">
        <f>T58/J58*100</f>
        <v>0</v>
      </c>
      <c r="W58" s="105">
        <f t="shared" si="22"/>
        <v>0</v>
      </c>
      <c r="X58" s="106">
        <f t="shared" si="24"/>
        <v>0</v>
      </c>
      <c r="Y58" s="39">
        <f t="shared" si="24"/>
        <v>0</v>
      </c>
      <c r="Z58" s="107">
        <f>X58/F58*100</f>
        <v>0</v>
      </c>
      <c r="AA58" s="104">
        <f t="shared" si="23"/>
        <v>0</v>
      </c>
      <c r="AB58" s="172"/>
    </row>
    <row r="59" spans="1:28" s="29" customFormat="1" ht="59.25" customHeight="1" x14ac:dyDescent="0.25">
      <c r="A59" s="179">
        <v>7</v>
      </c>
      <c r="B59" s="172" t="s">
        <v>89</v>
      </c>
      <c r="C59" s="187" t="s">
        <v>88</v>
      </c>
      <c r="D59" s="41" t="s">
        <v>87</v>
      </c>
      <c r="E59" s="76" t="s">
        <v>84</v>
      </c>
      <c r="F59" s="41">
        <v>13</v>
      </c>
      <c r="G59" s="42">
        <v>810000000</v>
      </c>
      <c r="H59" s="78">
        <v>3</v>
      </c>
      <c r="I59" s="51"/>
      <c r="J59" s="73">
        <v>1</v>
      </c>
      <c r="K59" s="51">
        <v>60000000</v>
      </c>
      <c r="L59" s="74"/>
      <c r="M59" s="45"/>
      <c r="N59" s="74"/>
      <c r="O59" s="145"/>
      <c r="P59" s="51">
        <v>1</v>
      </c>
      <c r="Q59" s="45">
        <v>30000000</v>
      </c>
      <c r="R59" s="51">
        <v>1</v>
      </c>
      <c r="S59" s="52">
        <v>30000000</v>
      </c>
      <c r="T59" s="52">
        <f>L59+N59+P59+R59</f>
        <v>2</v>
      </c>
      <c r="U59" s="52">
        <f>M59+O59+Q59+S59</f>
        <v>60000000</v>
      </c>
      <c r="V59" s="104">
        <f>T59/J59*100</f>
        <v>200</v>
      </c>
      <c r="W59" s="105">
        <f t="shared" si="22"/>
        <v>100</v>
      </c>
      <c r="X59" s="106">
        <f t="shared" si="24"/>
        <v>2</v>
      </c>
      <c r="Y59" s="39">
        <f t="shared" si="24"/>
        <v>60000000</v>
      </c>
      <c r="Z59" s="107">
        <f>X59/F59*100</f>
        <v>15.384615384615385</v>
      </c>
      <c r="AA59" s="104">
        <f t="shared" si="23"/>
        <v>7.4074074074074066</v>
      </c>
      <c r="AB59" s="172" t="s">
        <v>86</v>
      </c>
    </row>
    <row r="60" spans="1:28" s="29" customFormat="1" ht="57.75" customHeight="1" x14ac:dyDescent="0.25">
      <c r="A60" s="179"/>
      <c r="B60" s="172"/>
      <c r="C60" s="187"/>
      <c r="D60" s="41" t="s">
        <v>85</v>
      </c>
      <c r="E60" s="76" t="s">
        <v>84</v>
      </c>
      <c r="F60" s="41">
        <v>60</v>
      </c>
      <c r="G60" s="42">
        <v>386000000</v>
      </c>
      <c r="H60" s="78">
        <v>12</v>
      </c>
      <c r="I60" s="51"/>
      <c r="J60" s="73">
        <v>12</v>
      </c>
      <c r="K60" s="51">
        <v>36000000</v>
      </c>
      <c r="L60" s="51"/>
      <c r="M60" s="45"/>
      <c r="N60" s="74">
        <v>3</v>
      </c>
      <c r="O60" s="140">
        <v>9000000</v>
      </c>
      <c r="P60" s="51">
        <v>3</v>
      </c>
      <c r="Q60" s="45">
        <v>8000000</v>
      </c>
      <c r="R60" s="51">
        <v>6</v>
      </c>
      <c r="S60" s="52">
        <v>19000000</v>
      </c>
      <c r="T60" s="52">
        <f>L60+N60+P60+R60</f>
        <v>12</v>
      </c>
      <c r="U60" s="52">
        <f>M60+O60+Q60+S60</f>
        <v>36000000</v>
      </c>
      <c r="V60" s="104">
        <f>T60/J60*100</f>
        <v>100</v>
      </c>
      <c r="W60" s="105">
        <f t="shared" si="22"/>
        <v>100</v>
      </c>
      <c r="X60" s="106">
        <f>T60</f>
        <v>12</v>
      </c>
      <c r="Y60" s="39">
        <f t="shared" si="18"/>
        <v>36000000</v>
      </c>
      <c r="Z60" s="107">
        <f>X60/F60*100</f>
        <v>20</v>
      </c>
      <c r="AA60" s="104">
        <f t="shared" si="23"/>
        <v>9.3264248704663206</v>
      </c>
      <c r="AB60" s="172"/>
    </row>
    <row r="61" spans="1:28" s="29" customFormat="1" ht="26.25" customHeight="1" x14ac:dyDescent="0.25">
      <c r="A61" s="170" t="s">
        <v>157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50"/>
      <c r="U61" s="50"/>
      <c r="V61" s="100">
        <f>AVERAGE(V49:V60)</f>
        <v>91.694444444444457</v>
      </c>
      <c r="W61" s="100">
        <f>AVERAGE(W49:W60)</f>
        <v>118.68961954736214</v>
      </c>
      <c r="X61" s="89"/>
      <c r="Y61" s="48"/>
      <c r="Z61" s="100">
        <f>AVERAGE(Z49:Z60)</f>
        <v>13.758964719491035</v>
      </c>
      <c r="AA61" s="100">
        <f>AVERAGE(AA49:AA60)</f>
        <v>9.0131470411976746</v>
      </c>
      <c r="AB61" s="48"/>
    </row>
    <row r="62" spans="1:28" s="117" customFormat="1" ht="76.5" customHeight="1" x14ac:dyDescent="0.25">
      <c r="A62" s="110">
        <v>2</v>
      </c>
      <c r="B62" s="69" t="s">
        <v>83</v>
      </c>
      <c r="C62" s="66" t="s">
        <v>82</v>
      </c>
      <c r="D62" s="66" t="s">
        <v>149</v>
      </c>
      <c r="E62" s="111" t="s">
        <v>0</v>
      </c>
      <c r="F62" s="68">
        <v>100</v>
      </c>
      <c r="G62" s="112">
        <f>SUM(G63:G69)</f>
        <v>4790000000</v>
      </c>
      <c r="H62" s="112">
        <v>85</v>
      </c>
      <c r="I62" s="112">
        <f>SUM(I63:I69)</f>
        <v>614910000</v>
      </c>
      <c r="J62" s="114">
        <v>85</v>
      </c>
      <c r="K62" s="113">
        <f>SUM(K63:K69)</f>
        <v>789000000</v>
      </c>
      <c r="L62" s="151">
        <f>M62/K62*85%</f>
        <v>0</v>
      </c>
      <c r="M62" s="113">
        <f>SUM(M63:M69)</f>
        <v>0</v>
      </c>
      <c r="N62" s="148">
        <v>72</v>
      </c>
      <c r="O62" s="113">
        <f>SUM(O63:O69)</f>
        <v>565883600</v>
      </c>
      <c r="P62" s="159">
        <v>17</v>
      </c>
      <c r="Q62" s="113">
        <f>SUM(Q63:Q69)</f>
        <v>132306400</v>
      </c>
      <c r="R62" s="148">
        <v>9</v>
      </c>
      <c r="S62" s="113">
        <f>SUM(S63:S69)</f>
        <v>68515000</v>
      </c>
      <c r="T62" s="150">
        <f t="shared" ref="T62:U64" si="25">L62+N62+P62+R62</f>
        <v>98</v>
      </c>
      <c r="U62" s="113">
        <f t="shared" si="25"/>
        <v>766705000</v>
      </c>
      <c r="V62" s="148">
        <f>T62/J62*100</f>
        <v>115.29411764705881</v>
      </c>
      <c r="W62" s="116">
        <f t="shared" ref="V62:W64" si="26">U62/K62*100</f>
        <v>97.174271229404312</v>
      </c>
      <c r="X62" s="149">
        <f t="shared" ref="X62:X69" si="27">T62</f>
        <v>98</v>
      </c>
      <c r="Y62" s="115">
        <f t="shared" si="18"/>
        <v>766705000</v>
      </c>
      <c r="Z62" s="148">
        <f t="shared" ref="Z62:AA64" si="28">X62/F62*100</f>
        <v>98</v>
      </c>
      <c r="AA62" s="116">
        <f t="shared" si="28"/>
        <v>16.006367432150313</v>
      </c>
      <c r="AB62" s="66" t="s">
        <v>63</v>
      </c>
    </row>
    <row r="63" spans="1:28" s="29" customFormat="1" ht="54" customHeight="1" x14ac:dyDescent="0.25">
      <c r="A63" s="44">
        <v>1</v>
      </c>
      <c r="B63" s="71" t="s">
        <v>81</v>
      </c>
      <c r="C63" s="43" t="s">
        <v>80</v>
      </c>
      <c r="D63" s="41" t="s">
        <v>79</v>
      </c>
      <c r="E63" s="80" t="s">
        <v>74</v>
      </c>
      <c r="F63" s="41">
        <v>1820</v>
      </c>
      <c r="G63" s="42">
        <v>1470000000</v>
      </c>
      <c r="H63" s="81">
        <v>400</v>
      </c>
      <c r="I63" s="51">
        <v>397960000</v>
      </c>
      <c r="J63" s="73">
        <v>720</v>
      </c>
      <c r="K63" s="51">
        <v>420000000</v>
      </c>
      <c r="L63" s="137"/>
      <c r="M63" s="140"/>
      <c r="N63" s="153">
        <v>630</v>
      </c>
      <c r="O63" s="140">
        <v>352440000</v>
      </c>
      <c r="P63" s="51">
        <v>60</v>
      </c>
      <c r="Q63" s="45">
        <v>51320000</v>
      </c>
      <c r="R63" s="83">
        <v>10</v>
      </c>
      <c r="S63" s="45">
        <v>14900000</v>
      </c>
      <c r="T63" s="52">
        <f t="shared" si="25"/>
        <v>700</v>
      </c>
      <c r="U63" s="52">
        <f t="shared" si="25"/>
        <v>418660000</v>
      </c>
      <c r="V63" s="104">
        <f t="shared" si="26"/>
        <v>97.222222222222214</v>
      </c>
      <c r="W63" s="105">
        <f t="shared" si="26"/>
        <v>99.680952380952377</v>
      </c>
      <c r="X63" s="108">
        <f t="shared" si="27"/>
        <v>700</v>
      </c>
      <c r="Y63" s="39">
        <f t="shared" si="18"/>
        <v>418660000</v>
      </c>
      <c r="Z63" s="105">
        <f t="shared" si="28"/>
        <v>38.461538461538467</v>
      </c>
      <c r="AA63" s="104">
        <f t="shared" si="28"/>
        <v>28.480272108843536</v>
      </c>
      <c r="AB63" s="41" t="s">
        <v>63</v>
      </c>
    </row>
    <row r="64" spans="1:28" s="29" customFormat="1" ht="51.75" customHeight="1" x14ac:dyDescent="0.25">
      <c r="A64" s="179">
        <v>2</v>
      </c>
      <c r="B64" s="172" t="s">
        <v>78</v>
      </c>
      <c r="C64" s="187" t="s">
        <v>77</v>
      </c>
      <c r="D64" s="41" t="s">
        <v>76</v>
      </c>
      <c r="E64" s="80" t="s">
        <v>74</v>
      </c>
      <c r="F64" s="41">
        <v>650</v>
      </c>
      <c r="G64" s="216">
        <f>1765000000+560000000</f>
        <v>2325000000</v>
      </c>
      <c r="H64" s="84"/>
      <c r="I64" s="85"/>
      <c r="J64" s="86">
        <v>100</v>
      </c>
      <c r="K64" s="214">
        <f>215000000+50000000</f>
        <v>265000000</v>
      </c>
      <c r="L64" s="144"/>
      <c r="M64" s="222"/>
      <c r="N64" s="154">
        <v>60</v>
      </c>
      <c r="O64" s="214">
        <v>185633600</v>
      </c>
      <c r="P64" s="214">
        <v>60</v>
      </c>
      <c r="Q64" s="214">
        <v>59726400</v>
      </c>
      <c r="R64" s="51"/>
      <c r="S64" s="214">
        <v>0</v>
      </c>
      <c r="T64" s="52">
        <f t="shared" si="25"/>
        <v>120</v>
      </c>
      <c r="U64" s="180">
        <f t="shared" si="25"/>
        <v>245360000</v>
      </c>
      <c r="V64" s="104">
        <f t="shared" si="26"/>
        <v>120</v>
      </c>
      <c r="W64" s="223">
        <f t="shared" si="26"/>
        <v>92.588679245283018</v>
      </c>
      <c r="X64" s="108">
        <f t="shared" si="27"/>
        <v>120</v>
      </c>
      <c r="Y64" s="218">
        <f t="shared" si="18"/>
        <v>245360000</v>
      </c>
      <c r="Z64" s="105">
        <f t="shared" si="28"/>
        <v>18.461538461538463</v>
      </c>
      <c r="AA64" s="220">
        <f t="shared" si="28"/>
        <v>10.553118279569892</v>
      </c>
      <c r="AB64" s="172" t="s">
        <v>63</v>
      </c>
    </row>
    <row r="65" spans="1:34" s="29" customFormat="1" ht="54" customHeight="1" x14ac:dyDescent="0.25">
      <c r="A65" s="179"/>
      <c r="B65" s="172"/>
      <c r="C65" s="187"/>
      <c r="D65" s="41" t="s">
        <v>75</v>
      </c>
      <c r="E65" s="80" t="s">
        <v>74</v>
      </c>
      <c r="F65" s="41">
        <v>650</v>
      </c>
      <c r="G65" s="217"/>
      <c r="H65" s="84"/>
      <c r="I65" s="85"/>
      <c r="J65" s="86">
        <v>100</v>
      </c>
      <c r="K65" s="215"/>
      <c r="L65" s="144"/>
      <c r="M65" s="222"/>
      <c r="N65" s="153">
        <v>60</v>
      </c>
      <c r="O65" s="215"/>
      <c r="P65" s="215"/>
      <c r="Q65" s="215"/>
      <c r="R65" s="51"/>
      <c r="S65" s="215"/>
      <c r="T65" s="52">
        <f>L65+N65+P65+R65</f>
        <v>60</v>
      </c>
      <c r="U65" s="181"/>
      <c r="V65" s="104">
        <f>T65/J65*100</f>
        <v>60</v>
      </c>
      <c r="W65" s="224"/>
      <c r="X65" s="108">
        <f t="shared" si="27"/>
        <v>60</v>
      </c>
      <c r="Y65" s="219"/>
      <c r="Z65" s="105">
        <f>X65/F65*100</f>
        <v>9.2307692307692317</v>
      </c>
      <c r="AA65" s="221"/>
      <c r="AB65" s="172"/>
    </row>
    <row r="66" spans="1:34" s="29" customFormat="1" ht="108.75" customHeight="1" x14ac:dyDescent="0.25">
      <c r="A66" s="44">
        <v>3</v>
      </c>
      <c r="B66" s="71" t="s">
        <v>73</v>
      </c>
      <c r="C66" s="43" t="s">
        <v>72</v>
      </c>
      <c r="D66" s="41" t="s">
        <v>71</v>
      </c>
      <c r="E66" s="80" t="s">
        <v>3</v>
      </c>
      <c r="F66" s="41">
        <v>13</v>
      </c>
      <c r="G66" s="42">
        <v>330000000</v>
      </c>
      <c r="H66" s="84">
        <v>2</v>
      </c>
      <c r="I66" s="51">
        <v>119060000</v>
      </c>
      <c r="J66" s="86">
        <v>4</v>
      </c>
      <c r="K66" s="51">
        <v>10000000</v>
      </c>
      <c r="L66" s="84"/>
      <c r="M66" s="40"/>
      <c r="N66" s="154">
        <v>2</v>
      </c>
      <c r="O66" s="140">
        <v>4710000</v>
      </c>
      <c r="P66" s="51">
        <v>1</v>
      </c>
      <c r="Q66" s="40">
        <v>2450000</v>
      </c>
      <c r="R66" s="51">
        <v>1</v>
      </c>
      <c r="S66" s="40">
        <v>2465000</v>
      </c>
      <c r="T66" s="52">
        <f>L66+N66+P66+R66</f>
        <v>4</v>
      </c>
      <c r="U66" s="52">
        <f>M66+O66+Q66+S66</f>
        <v>9625000</v>
      </c>
      <c r="V66" s="104">
        <f>T66/J66*100</f>
        <v>100</v>
      </c>
      <c r="W66" s="105">
        <f>U66/K66*100</f>
        <v>96.25</v>
      </c>
      <c r="X66" s="108">
        <f t="shared" si="27"/>
        <v>4</v>
      </c>
      <c r="Y66" s="39">
        <f>U66</f>
        <v>9625000</v>
      </c>
      <c r="Z66" s="105">
        <f>X66/F66*100</f>
        <v>30.76923076923077</v>
      </c>
      <c r="AA66" s="104">
        <f>Y66/G66*100</f>
        <v>2.9166666666666665</v>
      </c>
      <c r="AB66" s="41" t="s">
        <v>63</v>
      </c>
    </row>
    <row r="67" spans="1:34" s="29" customFormat="1" ht="57" customHeight="1" x14ac:dyDescent="0.25">
      <c r="A67" s="179">
        <v>4</v>
      </c>
      <c r="B67" s="172" t="s">
        <v>70</v>
      </c>
      <c r="C67" s="187" t="s">
        <v>69</v>
      </c>
      <c r="D67" s="41" t="s">
        <v>68</v>
      </c>
      <c r="E67" s="230" t="s">
        <v>3</v>
      </c>
      <c r="F67" s="70">
        <v>20</v>
      </c>
      <c r="G67" s="213">
        <v>450000000</v>
      </c>
      <c r="H67" s="81">
        <v>4</v>
      </c>
      <c r="I67" s="195">
        <v>49260000</v>
      </c>
      <c r="J67" s="81">
        <v>4</v>
      </c>
      <c r="K67" s="195">
        <v>75000000</v>
      </c>
      <c r="L67" s="81"/>
      <c r="M67" s="180"/>
      <c r="N67" s="146">
        <v>1</v>
      </c>
      <c r="O67" s="180">
        <v>23100000</v>
      </c>
      <c r="P67" s="87">
        <v>1</v>
      </c>
      <c r="Q67" s="201">
        <v>18810000</v>
      </c>
      <c r="R67" s="87">
        <v>2</v>
      </c>
      <c r="S67" s="201">
        <v>32900000</v>
      </c>
      <c r="T67" s="52">
        <f>L67+N67+P67+R67</f>
        <v>4</v>
      </c>
      <c r="U67" s="180">
        <f>M67+O67+Q67+S67</f>
        <v>74810000</v>
      </c>
      <c r="V67" s="104">
        <f>T67/J67*100</f>
        <v>100</v>
      </c>
      <c r="W67" s="223">
        <f>U67/K67*100</f>
        <v>99.746666666666655</v>
      </c>
      <c r="X67" s="108">
        <f t="shared" si="27"/>
        <v>4</v>
      </c>
      <c r="Y67" s="218">
        <f>U67</f>
        <v>74810000</v>
      </c>
      <c r="Z67" s="105">
        <f>X67/F67*100</f>
        <v>20</v>
      </c>
      <c r="AA67" s="220">
        <f>Y67/G67*100</f>
        <v>16.624444444444446</v>
      </c>
      <c r="AB67" s="172" t="s">
        <v>63</v>
      </c>
    </row>
    <row r="68" spans="1:34" s="29" customFormat="1" ht="54" customHeight="1" x14ac:dyDescent="0.25">
      <c r="A68" s="179"/>
      <c r="B68" s="172"/>
      <c r="C68" s="187"/>
      <c r="D68" s="41" t="s">
        <v>67</v>
      </c>
      <c r="E68" s="230"/>
      <c r="F68" s="70">
        <v>20</v>
      </c>
      <c r="G68" s="213"/>
      <c r="H68" s="81">
        <v>4</v>
      </c>
      <c r="I68" s="195"/>
      <c r="J68" s="81">
        <v>4</v>
      </c>
      <c r="K68" s="195"/>
      <c r="L68" s="81"/>
      <c r="M68" s="181"/>
      <c r="N68" s="146">
        <v>2</v>
      </c>
      <c r="O68" s="181"/>
      <c r="P68" s="87">
        <v>1</v>
      </c>
      <c r="Q68" s="202"/>
      <c r="R68" s="87">
        <v>1</v>
      </c>
      <c r="S68" s="202"/>
      <c r="T68" s="52">
        <f>L68+N68+P68+R68</f>
        <v>4</v>
      </c>
      <c r="U68" s="181"/>
      <c r="V68" s="104">
        <f>T68/J68*100</f>
        <v>100</v>
      </c>
      <c r="W68" s="224"/>
      <c r="X68" s="108">
        <f t="shared" si="27"/>
        <v>4</v>
      </c>
      <c r="Y68" s="219"/>
      <c r="Z68" s="105">
        <f>X68/F68*100</f>
        <v>20</v>
      </c>
      <c r="AA68" s="221"/>
      <c r="AB68" s="172"/>
    </row>
    <row r="69" spans="1:34" s="29" customFormat="1" ht="42" customHeight="1" x14ac:dyDescent="0.25">
      <c r="A69" s="44">
        <v>5</v>
      </c>
      <c r="B69" s="71" t="s">
        <v>66</v>
      </c>
      <c r="C69" s="43" t="s">
        <v>65</v>
      </c>
      <c r="D69" s="41" t="s">
        <v>64</v>
      </c>
      <c r="E69" s="80" t="s">
        <v>3</v>
      </c>
      <c r="F69" s="41">
        <v>5</v>
      </c>
      <c r="G69" s="42">
        <v>215000000</v>
      </c>
      <c r="H69" s="84">
        <v>1</v>
      </c>
      <c r="I69" s="45">
        <v>48630000</v>
      </c>
      <c r="J69" s="86">
        <v>1</v>
      </c>
      <c r="K69" s="45">
        <v>19000000</v>
      </c>
      <c r="L69" s="84"/>
      <c r="M69" s="45"/>
      <c r="N69" s="84"/>
      <c r="O69" s="75"/>
      <c r="P69" s="84"/>
      <c r="Q69" s="75"/>
      <c r="R69" s="88">
        <v>1</v>
      </c>
      <c r="S69" s="45">
        <v>18250000</v>
      </c>
      <c r="T69" s="52">
        <f>L69+N69+P69+R69</f>
        <v>1</v>
      </c>
      <c r="U69" s="52">
        <f>M69+O69+Q69+S69</f>
        <v>18250000</v>
      </c>
      <c r="V69" s="104">
        <f>T69/J69*100</f>
        <v>100</v>
      </c>
      <c r="W69" s="105">
        <f>U69/K69*100</f>
        <v>96.05263157894737</v>
      </c>
      <c r="X69" s="108">
        <f t="shared" si="27"/>
        <v>1</v>
      </c>
      <c r="Y69" s="39">
        <f>U69</f>
        <v>18250000</v>
      </c>
      <c r="Z69" s="105">
        <f>X69/F69*100</f>
        <v>20</v>
      </c>
      <c r="AA69" s="104">
        <f>Y69/G69*100</f>
        <v>8.4883720930232549</v>
      </c>
      <c r="AB69" s="41" t="s">
        <v>63</v>
      </c>
    </row>
    <row r="70" spans="1:34" s="29" customFormat="1" ht="26.25" customHeight="1" x14ac:dyDescent="0.25">
      <c r="A70" s="170" t="s">
        <v>157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50"/>
      <c r="U70" s="50"/>
      <c r="V70" s="100">
        <f>AVERAGE(V63:V69)</f>
        <v>96.746031746031733</v>
      </c>
      <c r="W70" s="100">
        <f>AVERAGE(W63:W69)</f>
        <v>96.863785974369904</v>
      </c>
      <c r="X70" s="89"/>
      <c r="Y70" s="48"/>
      <c r="Z70" s="100">
        <f>AVERAGE(Z63:Z69)</f>
        <v>22.41758241758242</v>
      </c>
      <c r="AA70" s="100">
        <f>AVERAGE(AA63:AA69)</f>
        <v>13.412574718509561</v>
      </c>
      <c r="AB70" s="48"/>
      <c r="AC70" s="47"/>
    </row>
    <row r="71" spans="1:34" s="29" customFormat="1" ht="21" customHeight="1" x14ac:dyDescent="0.25">
      <c r="A71" s="171" t="s">
        <v>160</v>
      </c>
      <c r="B71" s="171"/>
      <c r="C71" s="171"/>
      <c r="D71" s="171"/>
      <c r="E71" s="171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8"/>
      <c r="U71" s="128"/>
      <c r="V71" s="129">
        <f>AVERAGE(V61,V70)</f>
        <v>94.220238095238102</v>
      </c>
      <c r="W71" s="129">
        <f>AVERAGE(W61,W70)</f>
        <v>107.77670276086602</v>
      </c>
      <c r="X71" s="130"/>
      <c r="Y71" s="131"/>
      <c r="Z71" s="129">
        <f>AVERAGE(Z61,Z70)</f>
        <v>18.088273568536728</v>
      </c>
      <c r="AA71" s="129">
        <f>AVERAGE(AA61,AA70)</f>
        <v>11.212860879853618</v>
      </c>
      <c r="AB71" s="131"/>
    </row>
    <row r="72" spans="1:34" s="29" customFormat="1" ht="18.75" customHeight="1" x14ac:dyDescent="0.25">
      <c r="A72" s="171" t="s">
        <v>161</v>
      </c>
      <c r="B72" s="171"/>
      <c r="C72" s="171"/>
      <c r="D72" s="171"/>
      <c r="E72" s="171"/>
      <c r="F72" s="127"/>
      <c r="G72" s="127">
        <f>G46+G62</f>
        <v>15494950000</v>
      </c>
      <c r="H72" s="127"/>
      <c r="I72" s="127">
        <f>I46+I62</f>
        <v>614910000</v>
      </c>
      <c r="J72" s="127"/>
      <c r="K72" s="127">
        <f>K46+K62</f>
        <v>1615950000</v>
      </c>
      <c r="L72" s="127"/>
      <c r="M72" s="127">
        <f>M46+M62</f>
        <v>3000000</v>
      </c>
      <c r="N72" s="127"/>
      <c r="O72" s="127">
        <f>O46+O62</f>
        <v>830343600</v>
      </c>
      <c r="P72" s="127"/>
      <c r="Q72" s="127">
        <f>Q46+Q62</f>
        <v>373391400</v>
      </c>
      <c r="R72" s="127"/>
      <c r="S72" s="127">
        <f>S46+S62</f>
        <v>318930000</v>
      </c>
      <c r="T72" s="128"/>
      <c r="U72" s="127">
        <f>U46+U62</f>
        <v>1525665000</v>
      </c>
      <c r="V72" s="152">
        <f>AVERAGE(V46,V62)</f>
        <v>111.17860458168393</v>
      </c>
      <c r="W72" s="129">
        <f>AVERAGE(W46:W48,W62)</f>
        <v>94.476246201799313</v>
      </c>
      <c r="X72" s="130"/>
      <c r="Y72" s="127">
        <f>Y46+Y62</f>
        <v>1525665000</v>
      </c>
      <c r="Z72" s="152">
        <f>AVERAGE(Z46:Z48,Z62)</f>
        <v>94.501813894431336</v>
      </c>
      <c r="AA72" s="129">
        <f>AVERAGE(AA46:AA48,AA62)</f>
        <v>11.54808584079316</v>
      </c>
      <c r="AB72" s="131"/>
    </row>
    <row r="73" spans="1:34" s="29" customFormat="1" ht="19.5" customHeight="1" x14ac:dyDescent="0.25">
      <c r="A73" s="175" t="s">
        <v>163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38"/>
      <c r="U73" s="38"/>
      <c r="V73" s="133">
        <f>AVERAGE(V44,V71)</f>
        <v>96.684974736170915</v>
      </c>
      <c r="W73" s="133">
        <f>AVERAGE(W44,W71)</f>
        <v>98.692609725866475</v>
      </c>
      <c r="X73" s="94"/>
      <c r="Y73" s="37"/>
      <c r="Z73" s="133">
        <f>AVERAGE(Z44,Z71)</f>
        <v>18.77257307891858</v>
      </c>
      <c r="AA73" s="133">
        <f>AVERAGE(AA44,AA71)</f>
        <v>7.6549932783236692</v>
      </c>
      <c r="AB73" s="155"/>
    </row>
    <row r="74" spans="1:34" s="29" customFormat="1" ht="26.25" customHeight="1" x14ac:dyDescent="0.25">
      <c r="A74" s="176" t="s">
        <v>162</v>
      </c>
      <c r="B74" s="177"/>
      <c r="C74" s="177"/>
      <c r="D74" s="177"/>
      <c r="E74" s="178"/>
      <c r="F74" s="95"/>
      <c r="G74" s="132">
        <f>G45+G72</f>
        <v>29004584803</v>
      </c>
      <c r="H74" s="95"/>
      <c r="I74" s="132">
        <f>I45+I72</f>
        <v>614910000</v>
      </c>
      <c r="J74" s="31"/>
      <c r="K74" s="132">
        <f>K45+K72</f>
        <v>2426584803</v>
      </c>
      <c r="L74" s="96"/>
      <c r="M74" s="132">
        <f>SUM(M45,M72)</f>
        <v>196040200</v>
      </c>
      <c r="N74" s="96"/>
      <c r="O74" s="132">
        <f>O45+O72</f>
        <v>1038775900</v>
      </c>
      <c r="P74" s="96"/>
      <c r="Q74" s="132">
        <f>Q45+Q72</f>
        <v>530965800</v>
      </c>
      <c r="R74" s="97"/>
      <c r="S74" s="132">
        <f>S45+S72</f>
        <v>553226040</v>
      </c>
      <c r="T74" s="96"/>
      <c r="U74" s="132">
        <f>U45+U72</f>
        <v>2319007940</v>
      </c>
      <c r="V74" s="101"/>
      <c r="W74" s="102"/>
      <c r="X74" s="96"/>
      <c r="Y74" s="132">
        <f>Y45+Y72</f>
        <v>2319007940</v>
      </c>
      <c r="Z74" s="103"/>
      <c r="AA74" s="109"/>
      <c r="AB74" s="156"/>
      <c r="AC74" s="36"/>
      <c r="AD74" s="35"/>
      <c r="AE74" s="34"/>
      <c r="AF74" s="33"/>
      <c r="AG74" s="33"/>
      <c r="AH74" s="32"/>
    </row>
    <row r="75" spans="1:34" s="29" customFormat="1" ht="26.25" customHeight="1" x14ac:dyDescent="0.2">
      <c r="A75" s="174" t="s">
        <v>164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98"/>
      <c r="U75" s="31"/>
      <c r="V75" s="147">
        <f>AVERAGE(V45,V72)</f>
        <v>108.75385108714373</v>
      </c>
      <c r="W75" s="134">
        <f>AVERAGE(W45,W72)</f>
        <v>96.422298097238411</v>
      </c>
      <c r="X75" s="98"/>
      <c r="Y75" s="31"/>
      <c r="Z75" s="147">
        <f>AVERAGE(Z45,Z72)</f>
        <v>95.099000863887255</v>
      </c>
      <c r="AA75" s="134">
        <f>AVERAGE(AA45,AA72)</f>
        <v>7.7768716493093333</v>
      </c>
      <c r="AB75" s="157"/>
    </row>
    <row r="76" spans="1:34" ht="23.25" customHeight="1" x14ac:dyDescent="0.25">
      <c r="A76" s="174" t="s">
        <v>1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98"/>
      <c r="U76" s="31"/>
      <c r="V76" s="135">
        <f>SUM(V75,V73)</f>
        <v>205.43882582331463</v>
      </c>
      <c r="W76" s="135">
        <f>SUM(W75,W73)</f>
        <v>195.11490782310489</v>
      </c>
      <c r="X76" s="98"/>
      <c r="Y76" s="31"/>
      <c r="Z76" s="136">
        <f>SUM(Z75,Z73)</f>
        <v>113.87157394280584</v>
      </c>
      <c r="AA76" s="133">
        <f>SUM(AA75,AA73)</f>
        <v>15.431864927633002</v>
      </c>
      <c r="AB76" s="158"/>
      <c r="AC76" s="7"/>
      <c r="AD76" s="7"/>
    </row>
    <row r="77" spans="1:34" x14ac:dyDescent="0.25">
      <c r="A77" s="14"/>
      <c r="B77" s="26"/>
      <c r="C77" s="14"/>
      <c r="D77" s="26"/>
      <c r="E77" s="26"/>
      <c r="F77" s="26"/>
      <c r="G77" s="28"/>
      <c r="H77" s="28"/>
      <c r="I77" s="14"/>
      <c r="J77" s="14"/>
      <c r="K77" s="14"/>
      <c r="L77" s="14"/>
      <c r="M77" s="14"/>
      <c r="N77" s="14"/>
      <c r="O77" s="27"/>
      <c r="P77" s="14"/>
      <c r="Q77" s="14"/>
      <c r="R77" s="14"/>
      <c r="S77" s="25"/>
      <c r="T77" s="14"/>
      <c r="U77" s="23"/>
      <c r="V77" s="23"/>
      <c r="W77" s="23"/>
      <c r="X77" s="23"/>
      <c r="Y77" s="24"/>
      <c r="Z77" s="24"/>
      <c r="AA77" s="23"/>
      <c r="AB77" s="23"/>
      <c r="AC77" s="14"/>
      <c r="AD77" s="7"/>
    </row>
    <row r="78" spans="1:34" ht="15.7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22"/>
      <c r="V78" s="21"/>
      <c r="W78" s="21"/>
      <c r="X78" s="18"/>
      <c r="Y78" s="21"/>
      <c r="Z78" s="16"/>
      <c r="AA78" s="20"/>
      <c r="AB78" s="20"/>
      <c r="AC78" s="14"/>
      <c r="AD78" s="7"/>
    </row>
    <row r="79" spans="1:34" ht="15.7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61">
        <f>M74+O74+Q74+S74</f>
        <v>2319007940</v>
      </c>
      <c r="P79" s="18"/>
      <c r="Q79" s="18"/>
      <c r="R79" s="18"/>
      <c r="S79" s="18"/>
      <c r="T79" s="18"/>
      <c r="U79" s="19"/>
      <c r="V79" s="19"/>
      <c r="W79" s="19"/>
      <c r="X79" s="18"/>
      <c r="Y79" s="17"/>
      <c r="Z79" s="16"/>
      <c r="AA79" s="15"/>
      <c r="AB79" s="15"/>
      <c r="AC79" s="14"/>
      <c r="AD79" s="7"/>
    </row>
    <row r="80" spans="1:34" ht="14.25" customHeight="1" x14ac:dyDescent="0.25">
      <c r="A80" s="7"/>
      <c r="B80" s="9"/>
      <c r="C80" s="7"/>
      <c r="D80" s="9"/>
      <c r="E80" s="9"/>
      <c r="F80" s="9"/>
      <c r="G80" s="11"/>
      <c r="H80" s="11"/>
      <c r="I80" s="7"/>
      <c r="J80" s="7"/>
      <c r="K80" s="7"/>
      <c r="L80" s="7"/>
      <c r="M80" s="7"/>
      <c r="N80" s="7"/>
      <c r="O80" s="10"/>
      <c r="P80" s="7"/>
      <c r="Q80" s="7"/>
      <c r="R80" s="7"/>
      <c r="T80" s="7"/>
      <c r="U80" s="163" t="s">
        <v>170</v>
      </c>
      <c r="V80" s="163"/>
      <c r="W80" s="163"/>
      <c r="X80" s="163"/>
      <c r="AA80" s="12"/>
      <c r="AB80" s="12"/>
      <c r="AC80" s="7"/>
      <c r="AD80" s="7"/>
    </row>
    <row r="81" spans="1:30" ht="18" customHeight="1" x14ac:dyDescent="0.25">
      <c r="A81" s="7"/>
      <c r="B81" s="9"/>
      <c r="C81" s="7"/>
      <c r="D81" s="9"/>
      <c r="E81" s="9"/>
      <c r="F81" s="9"/>
      <c r="G81" s="11"/>
      <c r="H81" s="11"/>
      <c r="I81" s="7"/>
      <c r="J81" s="7"/>
      <c r="K81" s="7"/>
      <c r="L81" s="7"/>
      <c r="M81" s="7"/>
      <c r="N81" s="7"/>
      <c r="O81" s="10"/>
      <c r="P81" s="7"/>
      <c r="Q81" s="7"/>
      <c r="R81" s="7"/>
      <c r="T81" s="7"/>
      <c r="U81" s="173" t="s">
        <v>169</v>
      </c>
      <c r="V81" s="173"/>
      <c r="W81" s="173"/>
      <c r="X81" s="173"/>
      <c r="Y81" s="13"/>
      <c r="Z81" s="13"/>
      <c r="AA81" s="7"/>
    </row>
    <row r="82" spans="1:30" ht="45" customHeight="1" x14ac:dyDescent="0.25">
      <c r="A82" s="7"/>
      <c r="B82" s="9"/>
      <c r="C82" s="7"/>
      <c r="D82" s="9"/>
      <c r="E82" s="9"/>
      <c r="F82" s="9"/>
      <c r="G82" s="11"/>
      <c r="H82" s="11"/>
      <c r="I82" s="7"/>
      <c r="J82" s="7"/>
      <c r="K82" s="7"/>
      <c r="L82" s="7"/>
      <c r="M82" s="7"/>
      <c r="N82" s="7"/>
      <c r="O82" s="10"/>
      <c r="P82" s="7"/>
      <c r="Q82" s="7"/>
      <c r="R82" s="7"/>
      <c r="T82" s="7"/>
      <c r="U82" s="5"/>
      <c r="V82" s="5"/>
      <c r="W82" s="5"/>
      <c r="X82" s="5"/>
      <c r="Y82" s="12"/>
      <c r="Z82" s="12"/>
      <c r="AA82" s="7"/>
    </row>
    <row r="83" spans="1:30" ht="20.25" customHeight="1" x14ac:dyDescent="0.25">
      <c r="A83" s="7"/>
      <c r="B83" s="9"/>
      <c r="C83" s="7"/>
      <c r="D83" s="9"/>
      <c r="E83" s="9"/>
      <c r="F83" s="9"/>
      <c r="G83" s="11"/>
      <c r="H83" s="11"/>
      <c r="I83" s="7"/>
      <c r="J83" s="7"/>
      <c r="K83" s="7"/>
      <c r="L83" s="7"/>
      <c r="M83" s="7"/>
      <c r="N83" s="7"/>
      <c r="O83" s="10"/>
      <c r="P83" s="7"/>
      <c r="Q83" s="7"/>
      <c r="R83" s="7"/>
      <c r="U83" s="164" t="s">
        <v>167</v>
      </c>
      <c r="V83" s="164"/>
      <c r="W83" s="164"/>
      <c r="X83" s="164"/>
      <c r="Y83" s="2"/>
      <c r="Z83" s="7"/>
      <c r="AA83" s="7"/>
    </row>
    <row r="84" spans="1:30" ht="13.5" customHeight="1" x14ac:dyDescent="0.25">
      <c r="A84" s="7"/>
      <c r="B84" s="9"/>
      <c r="C84" s="7"/>
      <c r="D84" s="9"/>
      <c r="E84" s="9"/>
      <c r="F84" s="9"/>
      <c r="G84" s="11"/>
      <c r="H84" s="11"/>
      <c r="I84" s="7"/>
      <c r="J84" s="7"/>
      <c r="K84" s="7"/>
      <c r="L84" s="7"/>
      <c r="M84" s="7"/>
      <c r="N84" s="7"/>
      <c r="O84" s="10"/>
      <c r="P84" s="7"/>
      <c r="Q84" s="7"/>
      <c r="R84" s="7"/>
      <c r="U84" s="165" t="s">
        <v>168</v>
      </c>
      <c r="V84" s="165"/>
      <c r="W84" s="165"/>
      <c r="X84" s="165"/>
      <c r="Y84" s="2"/>
      <c r="Z84" s="7"/>
      <c r="AA84" s="7"/>
    </row>
    <row r="85" spans="1:30" ht="15.75" x14ac:dyDescent="0.25">
      <c r="A85" s="7"/>
      <c r="B85" s="9"/>
      <c r="C85" s="7"/>
      <c r="D85" s="9"/>
      <c r="E85" s="9"/>
      <c r="F85" s="9"/>
      <c r="G85" s="11"/>
      <c r="H85" s="11"/>
      <c r="I85" s="7"/>
      <c r="J85" s="7"/>
      <c r="K85" s="7"/>
      <c r="L85" s="7"/>
      <c r="M85" s="7"/>
      <c r="N85" s="7"/>
      <c r="O85" s="10"/>
      <c r="P85" s="7"/>
      <c r="Q85" s="7"/>
      <c r="R85" s="7"/>
      <c r="T85" s="7"/>
      <c r="Y85" s="8"/>
      <c r="Z85" s="8"/>
      <c r="AB85" s="7"/>
      <c r="AC85" s="7"/>
      <c r="AD85" s="7"/>
    </row>
    <row r="86" spans="1:30" x14ac:dyDescent="0.25">
      <c r="T86" s="5"/>
      <c r="U86" s="5"/>
      <c r="V86" s="5"/>
    </row>
  </sheetData>
  <mergeCells count="219">
    <mergeCell ref="A50:A51"/>
    <mergeCell ref="O46:O48"/>
    <mergeCell ref="Q37:Q38"/>
    <mergeCell ref="L46:L48"/>
    <mergeCell ref="W9:W12"/>
    <mergeCell ref="Z46:Z48"/>
    <mergeCell ref="Z9:Z12"/>
    <mergeCell ref="N33:N34"/>
    <mergeCell ref="T33:T34"/>
    <mergeCell ref="V33:V34"/>
    <mergeCell ref="T37:T38"/>
    <mergeCell ref="V37:V38"/>
    <mergeCell ref="Z33:Z34"/>
    <mergeCell ref="X33:X34"/>
    <mergeCell ref="X37:X38"/>
    <mergeCell ref="Z37:Z38"/>
    <mergeCell ref="Y37:Y38"/>
    <mergeCell ref="N46:N48"/>
    <mergeCell ref="Y9:Y12"/>
    <mergeCell ref="U9:U12"/>
    <mergeCell ref="T46:T48"/>
    <mergeCell ref="V46:V48"/>
    <mergeCell ref="X46:X48"/>
    <mergeCell ref="P9:P12"/>
    <mergeCell ref="R9:R12"/>
    <mergeCell ref="P33:P34"/>
    <mergeCell ref="P37:P38"/>
    <mergeCell ref="P46:P48"/>
    <mergeCell ref="U37:U38"/>
    <mergeCell ref="W37:W38"/>
    <mergeCell ref="Q33:Q34"/>
    <mergeCell ref="S33:S34"/>
    <mergeCell ref="A36:S36"/>
    <mergeCell ref="A37:A38"/>
    <mergeCell ref="T9:T12"/>
    <mergeCell ref="V9:V12"/>
    <mergeCell ref="X9:X12"/>
    <mergeCell ref="AB67:AB68"/>
    <mergeCell ref="E67:E68"/>
    <mergeCell ref="AB59:AB60"/>
    <mergeCell ref="Y53:Y54"/>
    <mergeCell ref="AA53:AA54"/>
    <mergeCell ref="AB53:AB54"/>
    <mergeCell ref="AA46:AA48"/>
    <mergeCell ref="K46:K48"/>
    <mergeCell ref="M46:M48"/>
    <mergeCell ref="H46:H48"/>
    <mergeCell ref="I46:I48"/>
    <mergeCell ref="Q46:Q48"/>
    <mergeCell ref="O53:O54"/>
    <mergeCell ref="Q53:Q54"/>
    <mergeCell ref="S53:S54"/>
    <mergeCell ref="L9:L12"/>
    <mergeCell ref="N9:N12"/>
    <mergeCell ref="A32:S32"/>
    <mergeCell ref="U64:U65"/>
    <mergeCell ref="W64:W65"/>
    <mergeCell ref="S9:S12"/>
    <mergeCell ref="A56:A58"/>
    <mergeCell ref="B56:B58"/>
    <mergeCell ref="C56:C58"/>
    <mergeCell ref="AB56:AB58"/>
    <mergeCell ref="O67:O68"/>
    <mergeCell ref="Q67:Q68"/>
    <mergeCell ref="S67:S68"/>
    <mergeCell ref="A61:S61"/>
    <mergeCell ref="A64:A65"/>
    <mergeCell ref="B64:B65"/>
    <mergeCell ref="C64:C65"/>
    <mergeCell ref="K64:K65"/>
    <mergeCell ref="G64:G65"/>
    <mergeCell ref="Y64:Y65"/>
    <mergeCell ref="AA64:AA65"/>
    <mergeCell ref="M67:M68"/>
    <mergeCell ref="M64:M65"/>
    <mergeCell ref="AA67:AA68"/>
    <mergeCell ref="W67:W68"/>
    <mergeCell ref="Y67:Y68"/>
    <mergeCell ref="P64:P65"/>
    <mergeCell ref="A75:S75"/>
    <mergeCell ref="A67:A68"/>
    <mergeCell ref="B67:B68"/>
    <mergeCell ref="C67:C68"/>
    <mergeCell ref="G67:G68"/>
    <mergeCell ref="A70:S70"/>
    <mergeCell ref="I67:I68"/>
    <mergeCell ref="K67:K68"/>
    <mergeCell ref="C59:C60"/>
    <mergeCell ref="A59:A60"/>
    <mergeCell ref="O64:O65"/>
    <mergeCell ref="Q64:Q65"/>
    <mergeCell ref="S64:S65"/>
    <mergeCell ref="AB7:AB8"/>
    <mergeCell ref="A46:A48"/>
    <mergeCell ref="A7:A8"/>
    <mergeCell ref="B7:B8"/>
    <mergeCell ref="C7:C8"/>
    <mergeCell ref="D7:D8"/>
    <mergeCell ref="A24:A26"/>
    <mergeCell ref="B24:B26"/>
    <mergeCell ref="C24:C26"/>
    <mergeCell ref="A30:A31"/>
    <mergeCell ref="B30:B31"/>
    <mergeCell ref="C30:C31"/>
    <mergeCell ref="A9:A12"/>
    <mergeCell ref="B9:B12"/>
    <mergeCell ref="C9:C12"/>
    <mergeCell ref="AB24:AB26"/>
    <mergeCell ref="AB30:AB31"/>
    <mergeCell ref="U33:U34"/>
    <mergeCell ref="W33:W34"/>
    <mergeCell ref="Y33:Y34"/>
    <mergeCell ref="AA33:AA34"/>
    <mergeCell ref="AB33:AB34"/>
    <mergeCell ref="AA9:AA12"/>
    <mergeCell ref="S37:S38"/>
    <mergeCell ref="A1:AB1"/>
    <mergeCell ref="A2:AB2"/>
    <mergeCell ref="A3:AB3"/>
    <mergeCell ref="A5:A6"/>
    <mergeCell ref="B5:B6"/>
    <mergeCell ref="C5:C6"/>
    <mergeCell ref="D5:D6"/>
    <mergeCell ref="E5:E6"/>
    <mergeCell ref="F5:G6"/>
    <mergeCell ref="H5:I6"/>
    <mergeCell ref="AB5:AB6"/>
    <mergeCell ref="L6:M6"/>
    <mergeCell ref="N6:O6"/>
    <mergeCell ref="P6:Q6"/>
    <mergeCell ref="R6:S6"/>
    <mergeCell ref="X5:Y6"/>
    <mergeCell ref="Z5:AA6"/>
    <mergeCell ref="T5:U6"/>
    <mergeCell ref="V5:W6"/>
    <mergeCell ref="L5:S5"/>
    <mergeCell ref="J5:K6"/>
    <mergeCell ref="B53:B54"/>
    <mergeCell ref="C53:C54"/>
    <mergeCell ref="I53:I54"/>
    <mergeCell ref="U53:U54"/>
    <mergeCell ref="W53:W54"/>
    <mergeCell ref="C37:C38"/>
    <mergeCell ref="G37:G38"/>
    <mergeCell ref="H37:H38"/>
    <mergeCell ref="I37:I38"/>
    <mergeCell ref="K37:K38"/>
    <mergeCell ref="M37:M38"/>
    <mergeCell ref="O37:O38"/>
    <mergeCell ref="M53:M54"/>
    <mergeCell ref="B50:B51"/>
    <mergeCell ref="C50:C51"/>
    <mergeCell ref="M50:M51"/>
    <mergeCell ref="U50:U51"/>
    <mergeCell ref="W50:W51"/>
    <mergeCell ref="O50:O51"/>
    <mergeCell ref="Q50:Q51"/>
    <mergeCell ref="S50:S51"/>
    <mergeCell ref="S46:S48"/>
    <mergeCell ref="L37:L38"/>
    <mergeCell ref="N37:N38"/>
    <mergeCell ref="C33:C34"/>
    <mergeCell ref="G33:G34"/>
    <mergeCell ref="H33:H34"/>
    <mergeCell ref="I33:I34"/>
    <mergeCell ref="K33:K34"/>
    <mergeCell ref="M33:M34"/>
    <mergeCell ref="O33:O34"/>
    <mergeCell ref="B37:B38"/>
    <mergeCell ref="B46:B48"/>
    <mergeCell ref="L33:L34"/>
    <mergeCell ref="C46:C48"/>
    <mergeCell ref="G46:G48"/>
    <mergeCell ref="AB9:AB12"/>
    <mergeCell ref="A13:A19"/>
    <mergeCell ref="B13:B19"/>
    <mergeCell ref="C13:C19"/>
    <mergeCell ref="AB13:AB19"/>
    <mergeCell ref="A20:A23"/>
    <mergeCell ref="B20:B23"/>
    <mergeCell ref="C20:C23"/>
    <mergeCell ref="AB20:AB23"/>
    <mergeCell ref="G9:G12"/>
    <mergeCell ref="H9:H12"/>
    <mergeCell ref="I9:I12"/>
    <mergeCell ref="K9:K12"/>
    <mergeCell ref="M9:M12"/>
    <mergeCell ref="O9:O12"/>
    <mergeCell ref="Q9:Q12"/>
    <mergeCell ref="AA37:AA38"/>
    <mergeCell ref="AB46:AB48"/>
    <mergeCell ref="W46:W48"/>
    <mergeCell ref="Y46:Y48"/>
    <mergeCell ref="A33:A34"/>
    <mergeCell ref="B33:B34"/>
    <mergeCell ref="U80:X80"/>
    <mergeCell ref="U83:X83"/>
    <mergeCell ref="U84:X84"/>
    <mergeCell ref="R33:R34"/>
    <mergeCell ref="R37:R38"/>
    <mergeCell ref="R46:R48"/>
    <mergeCell ref="AB37:AB38"/>
    <mergeCell ref="A43:S43"/>
    <mergeCell ref="A44:E44"/>
    <mergeCell ref="A45:E45"/>
    <mergeCell ref="B59:B60"/>
    <mergeCell ref="U81:X81"/>
    <mergeCell ref="A76:S76"/>
    <mergeCell ref="A73:S73"/>
    <mergeCell ref="A71:E71"/>
    <mergeCell ref="A72:E72"/>
    <mergeCell ref="A74:E74"/>
    <mergeCell ref="AB64:AB65"/>
    <mergeCell ref="A53:A54"/>
    <mergeCell ref="U67:U68"/>
    <mergeCell ref="U46:U48"/>
    <mergeCell ref="Y50:Y51"/>
    <mergeCell ref="AA50:AA51"/>
    <mergeCell ref="AB50:AB51"/>
  </mergeCells>
  <printOptions verticalCentered="1"/>
  <pageMargins left="0.21" right="0.11811023622047245" top="0.44" bottom="0.19" header="0.23622047244094491" footer="0.12"/>
  <pageSetup paperSize="10000" scale="6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24. Kesbangpol</vt:lpstr>
      <vt:lpstr>'24. Kesbangpol'!Print_Area</vt:lpstr>
      <vt:lpstr>'24. Kesbangpol'!Print_Titles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Kesbangpol</dc:creator>
  <cp:lastModifiedBy>Kesbangpol</cp:lastModifiedBy>
  <cp:lastPrinted>2020-01-13T08:22:08Z</cp:lastPrinted>
  <dcterms:created xsi:type="dcterms:W3CDTF">2019-04-23T06:55:51Z</dcterms:created>
  <dcterms:modified xsi:type="dcterms:W3CDTF">2020-01-21T08:59:03Z</dcterms:modified>
</cp:coreProperties>
</file>