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35" windowWidth="15255" windowHeight="7875"/>
  </bookViews>
  <sheets>
    <sheet name="EVALUASI TW I,S.d.IV TH 2016 EN" sheetId="5" r:id="rId1"/>
    <sheet name="Sheet1" sheetId="6" r:id="rId2"/>
  </sheets>
  <definedNames>
    <definedName name="_xlnm.Print_Area" localSheetId="0">'EVALUASI TW I,S.d.IV TH 2016 EN'!$A$1:$AW$97</definedName>
    <definedName name="_xlnm.Print_Titles" localSheetId="0">'EVALUASI TW I,S.d.IV TH 2016 EN'!$5:$8</definedName>
  </definedNames>
  <calcPr calcId="145621"/>
</workbook>
</file>

<file path=xl/calcChain.xml><?xml version="1.0" encoding="utf-8"?>
<calcChain xmlns="http://schemas.openxmlformats.org/spreadsheetml/2006/main">
  <c r="AB52" i="5" l="1"/>
  <c r="AB45" i="5"/>
  <c r="AB40" i="5"/>
  <c r="AB33" i="5"/>
  <c r="AB31" i="5"/>
  <c r="AB20" i="5"/>
  <c r="AB9" i="5"/>
  <c r="AK54" i="5"/>
  <c r="AI54" i="5"/>
  <c r="AK38" i="5"/>
  <c r="AI38" i="5"/>
  <c r="Q20" i="5"/>
  <c r="AK10" i="5"/>
  <c r="AB61" i="5" l="1"/>
  <c r="Y40" i="5"/>
  <c r="AK40" i="5" s="1"/>
  <c r="W40" i="5"/>
  <c r="AI40" i="5" s="1"/>
  <c r="T40" i="5"/>
  <c r="AI41" i="5"/>
  <c r="AL41" i="5" s="1"/>
  <c r="T33" i="5"/>
  <c r="V33" i="5"/>
  <c r="Y33" i="5"/>
  <c r="AK33" i="5" s="1"/>
  <c r="AN33" i="5" s="1"/>
  <c r="AK37" i="5"/>
  <c r="AK35" i="5"/>
  <c r="AK34" i="5"/>
  <c r="AK32" i="5"/>
  <c r="W33" i="5"/>
  <c r="Y31" i="5"/>
  <c r="AK31" i="5" s="1"/>
  <c r="AN31" i="5" s="1"/>
  <c r="V31" i="5"/>
  <c r="AK12" i="5"/>
  <c r="AN12" i="5" s="1"/>
  <c r="AK11" i="5"/>
  <c r="AN11" i="5" s="1"/>
  <c r="Y20" i="5"/>
  <c r="AK20" i="5" s="1"/>
  <c r="V20" i="5"/>
  <c r="AK19" i="5"/>
  <c r="AN19" i="5"/>
  <c r="AN10" i="5"/>
  <c r="AL10" i="5"/>
  <c r="Y9" i="5"/>
  <c r="AK9" i="5" s="1"/>
  <c r="V9" i="5"/>
  <c r="AK41" i="5"/>
  <c r="AN41" i="5" s="1"/>
  <c r="W45" i="5"/>
  <c r="V40" i="5"/>
  <c r="S40" i="5"/>
  <c r="G40" i="5"/>
  <c r="AK49" i="5"/>
  <c r="Y52" i="5"/>
  <c r="AK52" i="5"/>
  <c r="V52" i="5"/>
  <c r="AK53" i="5"/>
  <c r="AN53" i="5" s="1"/>
  <c r="AI53" i="5"/>
  <c r="AL53" i="5" s="1"/>
  <c r="W52" i="5"/>
  <c r="AI52" i="5" s="1"/>
  <c r="Y45" i="5"/>
  <c r="V45" i="5"/>
  <c r="AN20" i="5" l="1"/>
  <c r="AL40" i="5"/>
  <c r="AN9" i="5"/>
  <c r="AN40" i="5"/>
  <c r="AN52" i="5"/>
  <c r="AO40" i="5"/>
  <c r="T45" i="5"/>
  <c r="T52" i="5"/>
  <c r="AL52" i="5" s="1"/>
  <c r="T31" i="5" l="1"/>
  <c r="U31" i="5"/>
  <c r="V50" i="5" l="1"/>
  <c r="V43" i="5"/>
  <c r="V26" i="5"/>
  <c r="J9" i="5" l="1"/>
  <c r="S9" i="5"/>
  <c r="AQ29" i="5" l="1"/>
  <c r="AT29" i="5" s="1"/>
  <c r="AO29" i="5"/>
  <c r="AR29" i="5" s="1"/>
  <c r="M9" i="5" l="1"/>
  <c r="AQ9" i="5" s="1"/>
  <c r="AI9" i="5"/>
  <c r="AI11" i="5"/>
  <c r="AK39" i="5" l="1"/>
  <c r="AN39" i="5" s="1"/>
  <c r="AI27" i="5"/>
  <c r="AI48" i="5"/>
  <c r="AI49" i="5"/>
  <c r="AL49" i="5" s="1"/>
  <c r="Q40" i="5"/>
  <c r="S33" i="5"/>
  <c r="S20" i="5"/>
  <c r="AK55" i="5"/>
  <c r="AJ53" i="5"/>
  <c r="AI55" i="5"/>
  <c r="AL55" i="5" s="1"/>
  <c r="AI39" i="5"/>
  <c r="AL39" i="5" s="1"/>
  <c r="AI37" i="5"/>
  <c r="AL37" i="5" s="1"/>
  <c r="AN55" i="5" l="1"/>
  <c r="AO39" i="5"/>
  <c r="AR39" i="5" s="1"/>
  <c r="AQ39" i="5"/>
  <c r="AT39" i="5" s="1"/>
  <c r="AI10" i="5"/>
  <c r="AQ10" i="5" l="1"/>
  <c r="AK15" i="5" l="1"/>
  <c r="AI20" i="5"/>
  <c r="AK48" i="5"/>
  <c r="AK47" i="5"/>
  <c r="AN47" i="5" s="1"/>
  <c r="AK46" i="5"/>
  <c r="AI46" i="5"/>
  <c r="AI42" i="5"/>
  <c r="AL42" i="5" s="1"/>
  <c r="AS31" i="5"/>
  <c r="AQ35" i="5"/>
  <c r="AT35" i="5" s="1"/>
  <c r="AI35" i="5"/>
  <c r="AI34" i="5"/>
  <c r="AL27" i="5"/>
  <c r="AK23" i="5"/>
  <c r="AN23" i="5" s="1"/>
  <c r="AK22" i="5"/>
  <c r="AN22" i="5" s="1"/>
  <c r="AQ27" i="5"/>
  <c r="AK26" i="5"/>
  <c r="AL46" i="5" l="1"/>
  <c r="AO34" i="5"/>
  <c r="AL34" i="5"/>
  <c r="AO35" i="5"/>
  <c r="AR35" i="5" s="1"/>
  <c r="AL35" i="5"/>
  <c r="AK45" i="5"/>
  <c r="AN45" i="5" s="1"/>
  <c r="AN46" i="5"/>
  <c r="AQ15" i="5"/>
  <c r="AN15" i="5"/>
  <c r="AK27" i="5"/>
  <c r="AC61" i="5"/>
  <c r="AI33" i="5"/>
  <c r="AL33" i="5" s="1"/>
  <c r="AN35" i="5"/>
  <c r="AK13" i="5" l="1"/>
  <c r="AN13" i="5" s="1"/>
  <c r="AK24" i="5"/>
  <c r="AN24" i="5" s="1"/>
  <c r="AO22" i="5"/>
  <c r="AL22" i="5"/>
  <c r="S52" i="5"/>
  <c r="S26" i="5" l="1"/>
  <c r="S31" i="5"/>
  <c r="S45" i="5"/>
  <c r="S50" i="5"/>
  <c r="AK56" i="5"/>
  <c r="AK42" i="5"/>
  <c r="AN42" i="5" s="1"/>
  <c r="AO32" i="5"/>
  <c r="AO33" i="5"/>
  <c r="AI13" i="5"/>
  <c r="S61" i="5" l="1"/>
  <c r="AL9" i="5"/>
  <c r="Z61" i="5" l="1"/>
  <c r="AN49" i="5"/>
  <c r="AN48" i="5"/>
  <c r="AN56" i="5"/>
  <c r="Q52" i="5"/>
  <c r="AI56" i="5"/>
  <c r="AL56" i="5" s="1"/>
  <c r="AL25" i="5"/>
  <c r="AK25" i="5"/>
  <c r="AI16" i="5"/>
  <c r="AI14" i="5"/>
  <c r="AL14" i="5" s="1"/>
  <c r="AI12" i="5"/>
  <c r="AL12" i="5" s="1"/>
  <c r="AQ25" i="5" l="1"/>
  <c r="AN25" i="5"/>
  <c r="M26" i="5"/>
  <c r="AQ26" i="5" s="1"/>
  <c r="M31" i="5"/>
  <c r="M33" i="5"/>
  <c r="M40" i="5"/>
  <c r="AQ40" i="5" s="1"/>
  <c r="M43" i="5"/>
  <c r="M45" i="5"/>
  <c r="M52" i="5"/>
  <c r="M57" i="5"/>
  <c r="G26" i="5"/>
  <c r="G31" i="5"/>
  <c r="G33" i="5"/>
  <c r="AO14" i="5"/>
  <c r="AK14" i="5" l="1"/>
  <c r="AN14" i="5" s="1"/>
  <c r="M61" i="5"/>
  <c r="Y61" i="5"/>
  <c r="AE61" i="5" l="1"/>
  <c r="AK63" i="5"/>
  <c r="AN34" i="5"/>
  <c r="E45" i="5"/>
  <c r="AQ34" i="5" l="1"/>
  <c r="P43" i="5"/>
  <c r="P9" i="5" l="1"/>
  <c r="P33" i="5" l="1"/>
  <c r="P61" i="5" s="1"/>
  <c r="N33" i="5"/>
  <c r="O31" i="5"/>
  <c r="AL48" i="5" l="1"/>
  <c r="AL45" i="5" s="1"/>
  <c r="AI47" i="5"/>
  <c r="AR47" i="5"/>
  <c r="AL47" i="5" l="1"/>
  <c r="AI45" i="5"/>
  <c r="AI61" i="5" s="1"/>
  <c r="AO53" i="5"/>
  <c r="AR53" i="5" s="1"/>
  <c r="Q45" i="5"/>
  <c r="AO46" i="5"/>
  <c r="AQ47" i="5" l="1"/>
  <c r="AT47" i="5" s="1"/>
  <c r="AO44" i="5"/>
  <c r="AI19" i="5"/>
  <c r="AL19" i="5" s="1"/>
  <c r="AI18" i="5"/>
  <c r="AL18" i="5" s="1"/>
  <c r="AI17" i="5"/>
  <c r="AL17" i="5" s="1"/>
  <c r="AK18" i="5"/>
  <c r="AN18" i="5" s="1"/>
  <c r="AK17" i="5"/>
  <c r="AN17" i="5" s="1"/>
  <c r="AK16" i="5"/>
  <c r="AN16" i="5" s="1"/>
  <c r="AI15" i="5"/>
  <c r="AL13" i="5"/>
  <c r="AL11" i="5"/>
  <c r="G9" i="5"/>
  <c r="J52" i="5" l="1"/>
  <c r="J45" i="5"/>
  <c r="J43" i="5"/>
  <c r="J40" i="5"/>
  <c r="J33" i="5"/>
  <c r="J20" i="5"/>
  <c r="J61" i="5" l="1"/>
  <c r="AQ18" i="5"/>
  <c r="AO56" i="5" l="1"/>
  <c r="AQ37" i="5" l="1"/>
  <c r="AN37" i="5"/>
  <c r="AO48" i="5" l="1"/>
  <c r="AO45" i="5" s="1"/>
  <c r="AL15" i="5"/>
  <c r="AQ42" i="5" l="1"/>
  <c r="AQ56" i="5" l="1"/>
  <c r="AJ46" i="5"/>
  <c r="AQ46" i="5" l="1"/>
  <c r="AT46" i="5" s="1"/>
  <c r="AQ53" i="5"/>
  <c r="AO42" i="5"/>
  <c r="AO37" i="5"/>
  <c r="AR37" i="5" s="1"/>
  <c r="Q33" i="5"/>
  <c r="AJ24" i="5" l="1"/>
  <c r="AI24" i="5" l="1"/>
  <c r="AL24" i="5" s="1"/>
  <c r="S43" i="5"/>
  <c r="R31" i="5"/>
  <c r="Q31" i="5"/>
  <c r="AL31" i="5" s="1"/>
  <c r="AO31" i="5" s="1"/>
  <c r="K26" i="5"/>
  <c r="AO26" i="5" s="1"/>
  <c r="AQ30" i="5"/>
  <c r="AO30" i="5"/>
  <c r="AQ28" i="5"/>
  <c r="AO28" i="5"/>
  <c r="AR28" i="5" s="1"/>
  <c r="AQ31" i="5"/>
  <c r="AQ11" i="5"/>
  <c r="AQ22" i="5" l="1"/>
  <c r="AQ58" i="5" l="1"/>
  <c r="AQ57" i="5"/>
  <c r="AQ55" i="5"/>
  <c r="AQ21" i="5"/>
  <c r="AQ41" i="5" l="1"/>
  <c r="AO20" i="5"/>
  <c r="AQ19" i="5"/>
  <c r="AQ17" i="5"/>
  <c r="AQ16" i="5"/>
  <c r="AQ14" i="5"/>
  <c r="AQ13" i="5"/>
  <c r="AQ12" i="5"/>
  <c r="AT10" i="5"/>
  <c r="AT9" i="5" l="1"/>
  <c r="AQ24" i="5" l="1"/>
  <c r="AO58" i="5"/>
  <c r="AR58" i="5" s="1"/>
  <c r="AT58" i="5"/>
  <c r="AO57" i="5"/>
  <c r="AR57" i="5" s="1"/>
  <c r="AT57" i="5"/>
  <c r="AT24" i="5" l="1"/>
  <c r="AT55" i="5"/>
  <c r="G52" i="5"/>
  <c r="AT37" i="5" l="1"/>
  <c r="AT41" i="5" l="1"/>
  <c r="AR36" i="5"/>
  <c r="AQ49" i="5" l="1"/>
  <c r="AT28" i="5"/>
  <c r="AQ36" i="5"/>
  <c r="AT36" i="5" s="1"/>
  <c r="AQ48" i="5"/>
  <c r="AT48" i="5" s="1"/>
  <c r="AT53" i="5"/>
  <c r="AQ32" i="5"/>
  <c r="AT32" i="5" s="1"/>
  <c r="AQ44" i="5"/>
  <c r="AT44" i="5" s="1"/>
  <c r="AT56" i="5"/>
  <c r="AT27" i="5"/>
  <c r="AT30" i="5"/>
  <c r="AT25" i="5"/>
  <c r="AT34" i="5"/>
  <c r="AQ23" i="5"/>
  <c r="AT23" i="5" s="1"/>
  <c r="AT42" i="5" l="1"/>
  <c r="AT49" i="5"/>
  <c r="AT21" i="5"/>
  <c r="AT19" i="5"/>
  <c r="AO13" i="5"/>
  <c r="AO12" i="5"/>
  <c r="AR12" i="5" s="1"/>
  <c r="AQ59" i="5" l="1"/>
  <c r="AT14" i="5"/>
  <c r="AT15" i="5"/>
  <c r="AT17" i="5"/>
  <c r="AT13" i="5"/>
  <c r="AT16" i="5"/>
  <c r="AT11" i="5"/>
  <c r="AT18" i="5" l="1"/>
  <c r="AT12" i="5"/>
  <c r="AQ52" i="5" l="1"/>
  <c r="AO10" i="5"/>
  <c r="AR10" i="5" s="1"/>
  <c r="AT52" i="5" l="1"/>
  <c r="AT31" i="5"/>
  <c r="AT26" i="5" l="1"/>
  <c r="AO55" i="5"/>
  <c r="AR55" i="5" s="1"/>
  <c r="AO52" i="5"/>
  <c r="AQ45" i="5"/>
  <c r="G45" i="5"/>
  <c r="AS44" i="5"/>
  <c r="AS43" i="5"/>
  <c r="AO43" i="5"/>
  <c r="Q43" i="5"/>
  <c r="AQ43" i="5"/>
  <c r="G43" i="5"/>
  <c r="E43" i="5"/>
  <c r="AO41" i="5"/>
  <c r="AR41" i="5" s="1"/>
  <c r="E40" i="5"/>
  <c r="E33" i="5"/>
  <c r="E26" i="5"/>
  <c r="AR26" i="5" s="1"/>
  <c r="AO25" i="5"/>
  <c r="AR25" i="5" s="1"/>
  <c r="AO23" i="5"/>
  <c r="AR23" i="5" s="1"/>
  <c r="G22" i="5"/>
  <c r="G20" i="5" s="1"/>
  <c r="AS21" i="5"/>
  <c r="AR21" i="5"/>
  <c r="AL20" i="5"/>
  <c r="E20" i="5"/>
  <c r="AS19" i="5"/>
  <c r="AO19" i="5"/>
  <c r="AR19" i="5" s="1"/>
  <c r="AS18" i="5"/>
  <c r="AO18" i="5"/>
  <c r="AR18" i="5" s="1"/>
  <c r="AS17" i="5"/>
  <c r="AS16" i="5"/>
  <c r="AO15" i="5"/>
  <c r="AR15" i="5" s="1"/>
  <c r="AO11" i="5"/>
  <c r="AR11" i="5" s="1"/>
  <c r="G61" i="5" l="1"/>
  <c r="AR52" i="5"/>
  <c r="AQ33" i="5"/>
  <c r="AQ63" i="5" s="1"/>
  <c r="AT43" i="5"/>
  <c r="AT40" i="5"/>
  <c r="AT22" i="5"/>
  <c r="AT45" i="5"/>
  <c r="AR43" i="5"/>
  <c r="AR13" i="5"/>
  <c r="AL23" i="5"/>
  <c r="AR31" i="5"/>
  <c r="AR22" i="5"/>
  <c r="AR34" i="5"/>
  <c r="AR40" i="5"/>
  <c r="AR44" i="5"/>
  <c r="AO17" i="5"/>
  <c r="AR17" i="5" s="1"/>
  <c r="AR33" i="5"/>
  <c r="AR42" i="5"/>
  <c r="AR27" i="5"/>
  <c r="AR30" i="5"/>
  <c r="AR14" i="5"/>
  <c r="AO24" i="5"/>
  <c r="AR24" i="5" s="1"/>
  <c r="AL16" i="5"/>
  <c r="AO16" i="5"/>
  <c r="AR16" i="5" s="1"/>
  <c r="AR20" i="5"/>
  <c r="AR32" i="5"/>
  <c r="AR48" i="5"/>
  <c r="AO49" i="5"/>
  <c r="AR49" i="5" s="1"/>
  <c r="AR56" i="5"/>
  <c r="AT33" i="5" l="1"/>
  <c r="AR46" i="5"/>
  <c r="AR45" i="5" s="1"/>
  <c r="AQ20" i="5" l="1"/>
  <c r="AT20" i="5" l="1"/>
  <c r="AO9" i="5"/>
  <c r="AO61" i="5" s="1"/>
  <c r="AR9" i="5" l="1"/>
</calcChain>
</file>

<file path=xl/sharedStrings.xml><?xml version="1.0" encoding="utf-8"?>
<sst xmlns="http://schemas.openxmlformats.org/spreadsheetml/2006/main" count="789" uniqueCount="252">
  <si>
    <t>No</t>
  </si>
  <si>
    <t>Kede Rek</t>
  </si>
  <si>
    <t>Urusan/Bidang Urusan Pemerintahan Daerah dan Program/Kegiatan</t>
  </si>
  <si>
    <t>Indikator Kinerja Program (outcome)/ Kegiatan (output)</t>
  </si>
  <si>
    <t>Target Renstra SKPD pada Tahun 2018 (Akhir Periode Renstra SKPD)</t>
  </si>
  <si>
    <t>Realisasi Kinerja Pada Triwulan</t>
  </si>
  <si>
    <t>Unit SKPD Penanggung Jawab</t>
  </si>
  <si>
    <t>I</t>
  </si>
  <si>
    <t>II</t>
  </si>
  <si>
    <t>III</t>
  </si>
  <si>
    <t>IV</t>
  </si>
  <si>
    <t>K</t>
  </si>
  <si>
    <t>Rp</t>
  </si>
  <si>
    <t>Program Pelayanan Administrasi Perkantoran</t>
  </si>
  <si>
    <t>Program Peningkatan Sarana dan Prasarana Aparatur</t>
  </si>
  <si>
    <t>Dievaluasi</t>
  </si>
  <si>
    <t>Drs. H. DJOKO SUTRISNO, MT</t>
  </si>
  <si>
    <t>NIP. 19600323 199003 1 002</t>
  </si>
  <si>
    <t>Kepala Bappeda</t>
  </si>
  <si>
    <t>Terpenuhinya kebutuhan operasional kantor</t>
  </si>
  <si>
    <t>Penyediaan jasa surat menyurat</t>
  </si>
  <si>
    <t>Penyediaan jasa komunikasi, sumber daya air dan listrik</t>
  </si>
  <si>
    <t>Penyediaan jasa kebersihan kantor</t>
  </si>
  <si>
    <t>Penyediaan alat tulis kantor</t>
  </si>
  <si>
    <t>Penyediaan barang cetakan dan penggandaan</t>
  </si>
  <si>
    <t>Penyediaan bahan bacaan dan peraturan perundang-undangan</t>
  </si>
  <si>
    <t>Penyediaan makanan dan minuman</t>
  </si>
  <si>
    <t>Rapat-rapat koordinasi dan konsultasi ke luar daerah</t>
  </si>
  <si>
    <t>Rapat-rapat koordinasi dan konsultasi dalam daerah</t>
  </si>
  <si>
    <t>Terpenuhinya sarana dan prasarana kantor</t>
  </si>
  <si>
    <t>Pengadaan peralatan gedung kantor</t>
  </si>
  <si>
    <t>Pemeliharaan rutin/berkala kendaraan dinas/operasional</t>
  </si>
  <si>
    <t>Pemeliharaan rutin/berkala peralatan gedung kantor</t>
  </si>
  <si>
    <t>Program peningkatan pengembangan sistem pelaporan capaian kinerja dan keuangan</t>
  </si>
  <si>
    <t>Tersedianya laporan capaian kinerja dan keuangan</t>
  </si>
  <si>
    <t>Penyusunan laporan capaian kinerja dan ikhtisar realisasi kinerja SKPD</t>
  </si>
  <si>
    <t>Terjaganya keamanan dan kenyamanan lingkungan (Kgt)</t>
  </si>
  <si>
    <t>Program peningkatan peran serta kepemudaan</t>
  </si>
  <si>
    <t>Meningkatnya rasa nasionalisme</t>
  </si>
  <si>
    <t>Peringatan Hari Besar Nasional</t>
  </si>
  <si>
    <t>Program pengembangan wawasan kebangsaan</t>
  </si>
  <si>
    <t>Peningkatan toleransi dan kerukunan dalam kehidupan beragama</t>
  </si>
  <si>
    <t>Peningkatan kesadaran masyarakat akan nilai-nilai luhur budaya bangsa</t>
  </si>
  <si>
    <t>Penyuluhan pencegahan peredaran/penggunaan minuman keras dan narkoba</t>
  </si>
  <si>
    <t>Program pendidikan politik masyarakat</t>
  </si>
  <si>
    <t>Meningkatnya partisipasi politik masyarakat</t>
  </si>
  <si>
    <t>Penyuluhan kepada masyarakat</t>
  </si>
  <si>
    <t>Monitoring, evaluasi dan pelaporan</t>
  </si>
  <si>
    <t>Terdapatnya informasi terkait pelaksanaan Pemilu</t>
  </si>
  <si>
    <t>Pendataan Ormas, LSM dan Parpol</t>
  </si>
  <si>
    <t xml:space="preserve">Program Peningkatan Kelembagaan Perangkat Daerah      </t>
  </si>
  <si>
    <t xml:space="preserve">Tersusunya Draf Raperda Perubahan Status Kantor Kesbangpol </t>
  </si>
  <si>
    <t xml:space="preserve">Evaluasi dan kajian penataan kelembagaan perangkat Daerah Pemerintahan  Daerah </t>
  </si>
  <si>
    <t xml:space="preserve">Penyediaan Jasa Pengamanan lingkungan </t>
  </si>
  <si>
    <t>Program peningkatan disiplin aparatur</t>
  </si>
  <si>
    <t>Pengadaan pakaian KORPRI</t>
  </si>
  <si>
    <t>Pengadaan pakaian khusus hari-hari tertentu</t>
  </si>
  <si>
    <t>Program Peningkatan Kapasitas Sumber Daya Aparatur</t>
  </si>
  <si>
    <t>Sosialisasi peraturan perundang-undangan</t>
  </si>
  <si>
    <t>Terciptanya aparatur yang handal</t>
  </si>
  <si>
    <t>Pemeliharaan  rutin/berkala Gedung Kantor</t>
  </si>
  <si>
    <t>Kantor Kesbangpol</t>
  </si>
  <si>
    <t xml:space="preserve">Evaluasi Hasil Renja SKPD </t>
  </si>
  <si>
    <t>SKPD Kantor Kesatuan Bangsa dan Politik Kota Serang</t>
  </si>
  <si>
    <t>Ket</t>
  </si>
  <si>
    <t xml:space="preserve"> bln</t>
  </si>
  <si>
    <t xml:space="preserve"> unit</t>
  </si>
  <si>
    <t>Unit       ( 2 unit AC, 4 unit Printer, 2 unit Laptop, 1 unit PC, 20 unit pesawat HT, 1 unit antena HT, 1 unit Kamera, 1 unit Handycam, 1 unit mesin tik listrik, dan 1 unit mesin penghancur kertas)</t>
  </si>
  <si>
    <t xml:space="preserve"> Unit  sewa gedung kantor</t>
  </si>
  <si>
    <t xml:space="preserve"> Unit        ( 2 unit mobil, 7 unit motor)</t>
  </si>
  <si>
    <t xml:space="preserve"> Unit        (1 komputer, 4 printer, 1 mesin tik 4 dan AC</t>
  </si>
  <si>
    <t xml:space="preserve"> Dok</t>
  </si>
  <si>
    <t>Dok</t>
  </si>
  <si>
    <t xml:space="preserve"> kgt</t>
  </si>
  <si>
    <t xml:space="preserve">Kgt </t>
  </si>
  <si>
    <t xml:space="preserve"> Kgt</t>
  </si>
  <si>
    <t xml:space="preserve"> Keg</t>
  </si>
  <si>
    <t>keg</t>
  </si>
  <si>
    <t>Kgt</t>
  </si>
  <si>
    <t>kgt</t>
  </si>
  <si>
    <t xml:space="preserve">kgt </t>
  </si>
  <si>
    <t>Stel</t>
  </si>
  <si>
    <t>Unit              (2 Unit AC, 4 unit Printer, 2 unit Laptop, 1 unit Komputer PC, 20 unit pesawat HT, 1 unit antena HT, 1 unit Kamera, 1 unit Handycam, 1 unit mesin tik listrik, dan 1 unit mesin penghancur kertas)</t>
  </si>
  <si>
    <t>Unit         (4  unit mobil, 9 unit motor )</t>
  </si>
  <si>
    <t>unit           ( 2 unit AC, 4 unit Printer, 2 unit Laptop, 1 unit PC, 20 unit pesawat HT, 1 unit antena HT, 1 unit Kamera, 1 unit Handycam, 1 unit mesin tik listrik, dan 1 unit mesin penghancur kertas</t>
  </si>
  <si>
    <t>Unit</t>
  </si>
  <si>
    <t>bln</t>
  </si>
  <si>
    <t>lbr</t>
  </si>
  <si>
    <t>unit</t>
  </si>
  <si>
    <t xml:space="preserve"> Unit (1 komputer, 4 printer, 1 mesin tik 4 dan AC)</t>
  </si>
  <si>
    <t xml:space="preserve"> Unit ( 2 unit mobil, 7 unit motor)</t>
  </si>
  <si>
    <t xml:space="preserve">th per unit  </t>
  </si>
  <si>
    <t>dok</t>
  </si>
  <si>
    <t xml:space="preserve"> dok</t>
  </si>
  <si>
    <t>unit       (Gedung per unit)</t>
  </si>
  <si>
    <t>unit     (1Unit Sewa gedung Kantor )</t>
  </si>
  <si>
    <t xml:space="preserve">Kepala Kesbangpol </t>
  </si>
  <si>
    <t>Tersedianya Materai</t>
  </si>
  <si>
    <t>Tersedianya Komunikasi, Sumber Daya Air dan Listrik</t>
  </si>
  <si>
    <t>Terciptanya kebersihan kantor</t>
  </si>
  <si>
    <t>Tersedianya alat tulis kantor</t>
  </si>
  <si>
    <t>Tersedianyabarang cetakan dan penggandaan</t>
  </si>
  <si>
    <t xml:space="preserve"> Tersedianya penyediaan bahan bacaan dan peraturan perundang-undangan</t>
  </si>
  <si>
    <t xml:space="preserve"> Tersedianya makanan rapat dan minuman harian</t>
  </si>
  <si>
    <t xml:space="preserve"> Terlaksananya rapat koordinasi dan undangan dinas</t>
  </si>
  <si>
    <t xml:space="preserve">Teciptanya rasa aman                    </t>
  </si>
  <si>
    <t xml:space="preserve">Tersedianaya Kebutuhan Peralatan gedung Kantor  
</t>
  </si>
  <si>
    <t xml:space="preserve">Tersedianya Gedung Kantor
</t>
  </si>
  <si>
    <t xml:space="preserve">Tercipatanya kenyamanan dalam bekerja
</t>
  </si>
  <si>
    <t xml:space="preserve">Terawatnya kondisi  kendaraan dinas/
operasional dengan baik
</t>
  </si>
  <si>
    <t xml:space="preserve">Terrawatnya Peralatan Gedung Kantor 
</t>
  </si>
  <si>
    <t>Terciptanya keseragaman dalam berpakaian</t>
  </si>
  <si>
    <t>Meningkatnya pengetahuan aparatur</t>
  </si>
  <si>
    <t xml:space="preserve">Terdokumennya laporan -laporan  pencapaian  kinerja dan ikhtisar realisasi kinerja SKPD
</t>
  </si>
  <si>
    <t xml:space="preserve">Tersusunnya penyusunan rencana kerja dan anggaran
</t>
  </si>
  <si>
    <t xml:space="preserve">Terlaksananya deteksi dini ancaman, gangguan, hambatan dan tatntangan (AGHT) terkait kondusifitas wilayah (Kgt) 
</t>
  </si>
  <si>
    <t xml:space="preserve">Terlaksananya peringatan hari-hari besar nasional
</t>
  </si>
  <si>
    <t xml:space="preserve">Terciptanya rasa toleransi dan kerukunan antar umat beragama
</t>
  </si>
  <si>
    <t xml:space="preserve">Terciptanya rasa nasionalisme untuk memperkokoh kesatuan dan persatuan bangsa
</t>
  </si>
  <si>
    <t xml:space="preserve">Terlaksanannya sosialisai anti narkoba
</t>
  </si>
  <si>
    <t xml:space="preserve">Terlaksananya Sosilisasi Permendagri N0.26 Th.2013
</t>
  </si>
  <si>
    <t xml:space="preserve">Terbentuknya Tim penyusun Reperda perubahan Status Kantor Kesbangpol 
</t>
  </si>
  <si>
    <t>Terciptanya budaya tertib dan disiplin pada pegawai</t>
  </si>
  <si>
    <t>%</t>
  </si>
  <si>
    <t>-</t>
  </si>
  <si>
    <t>Penyusunan Rencana Strategis</t>
  </si>
  <si>
    <t xml:space="preserve">Kota Serang </t>
  </si>
  <si>
    <t>*</t>
  </si>
  <si>
    <t xml:space="preserve">Honor Peserta tidak terserap semua </t>
  </si>
  <si>
    <t xml:space="preserve">Sesuai  yang direcanakan </t>
  </si>
  <si>
    <t xml:space="preserve">sesuai rencana </t>
  </si>
  <si>
    <t>Efesiyensi</t>
  </si>
  <si>
    <t xml:space="preserve">Sesuai Rencana </t>
  </si>
  <si>
    <t xml:space="preserve">Sesuai rencana </t>
  </si>
  <si>
    <t>Efesiensi</t>
  </si>
  <si>
    <t xml:space="preserve">Honor  tidak terserap semua </t>
  </si>
  <si>
    <t xml:space="preserve">Honor tidak terserap semua </t>
  </si>
  <si>
    <t>Tidak ada kegiatan 2015</t>
  </si>
  <si>
    <t>JUMLAH ANGGARAN DAN REALISASI DARI SELURUH PROGRAM</t>
  </si>
  <si>
    <t>TOTAL RATA-RATA CAPAIAN KINERJA DAN ANGGARAN DARI SELURUH PROGRAM (PROGRAM 1 s.d PROGRAM .....)</t>
  </si>
  <si>
    <t>PREDIKAT KINERJA DAN ANGGARAN DARI SELURUH PROGRAM (PROGRAM 1 s.d PROGRAM .....)</t>
  </si>
  <si>
    <t xml:space="preserve">Faktor  pendorong keberhasilan kinerja adanya kerja sama yang baik antara pemangku kepentingan ( masyarakat )  dengan panitia pelaksana sehingga kegiatan tersebut sesuai yang direncana capaian 98%     </t>
  </si>
  <si>
    <t xml:space="preserve">Faktor  penghambat capaian kinerja  yang di bawah 98%  yaitu  kegiatan penyusunan Rencana kerja SKPD  tercapai 72%   adanya peraturan pemerintah melarang menggunkan hotel  dan harus mengginakan gedung pemerintah </t>
  </si>
  <si>
    <t xml:space="preserve">rata rata Kinerja </t>
  </si>
  <si>
    <t xml:space="preserve">Kinerja </t>
  </si>
  <si>
    <t>Th</t>
  </si>
  <si>
    <t xml:space="preserve"> Unit sewa gedung kantor</t>
  </si>
  <si>
    <t>Tersusunnya penyusunan rencana Strategis</t>
  </si>
  <si>
    <t>Peningkatan Rasa Solidaritas dan ikatan Sosial di kallangan masyarakat</t>
  </si>
  <si>
    <t xml:space="preserve">Terciptanya rasa solidaritas dan ikatan sosial di kalangan masyarakat </t>
  </si>
  <si>
    <t>buah</t>
  </si>
  <si>
    <t>org</t>
  </si>
  <si>
    <t>Realisasi Capaian Kinerja Renstra SKPD s.d Renja SKPD Tahun Lalu (2014)</t>
  </si>
  <si>
    <t>Realisasi Capaian Kinerja Renstra SKPD s/d Renja SKPD  Tahun lalu  2015)</t>
  </si>
  <si>
    <t>Realisasi Capaian Kinerja Renstra SKPD s/d Renja SKPD  Tahun lalu  2016)</t>
  </si>
  <si>
    <t>unit     (Unit Sewa gedung Kantor )</t>
  </si>
  <si>
    <t xml:space="preserve">buah </t>
  </si>
  <si>
    <t xml:space="preserve">Program Fasilitasi Kewaspadaan Nasional di Daerah </t>
  </si>
  <si>
    <t xml:space="preserve">Pemantapan Tim Barkorinda </t>
  </si>
  <si>
    <t xml:space="preserve">Fasilitasi Kewaspadaan Dini dan Penamganan Komplik </t>
  </si>
  <si>
    <t xml:space="preserve">Program Kemitraan Wawasan Kebangsaan </t>
  </si>
  <si>
    <t xml:space="preserve">Terwujudnya Rasa Kebersamaan dalam Berbangsa dan Benegara </t>
  </si>
  <si>
    <t xml:space="preserve">Terlaksananya Taksaw,Diskusi dan Cerdas Cermat Penguatan Wawasan Kebamgsaan  </t>
  </si>
  <si>
    <t xml:space="preserve">Seminar Taksaw,diskusi dan Cerdas Cermat Peningkatan Wawasan Kebangsaan </t>
  </si>
  <si>
    <t xml:space="preserve">1. Terlasananya Rapat Tim Kominda,Rapat Tim Terpadu Penagngan Komplik Sosial dan Rapat Tim Pemantawan Orang Asing Tenaga Kerja dan Tim Organisasi Masyarakat Asing </t>
  </si>
  <si>
    <t>Penyusunan Rencana Kerja dan Anggaran  SKPD</t>
  </si>
  <si>
    <t xml:space="preserve">Terdokumennya laporan -laporan  akhir tahun </t>
  </si>
  <si>
    <t xml:space="preserve"> Unit ( 3 Printer, 1 Leptop dan 1 Kompiuter )</t>
  </si>
  <si>
    <t>Pengadaan pakaian Batik Tradisional</t>
  </si>
  <si>
    <t>5.01.01.501.01</t>
  </si>
  <si>
    <t>5.01.01.5.01.01.01.01.001</t>
  </si>
  <si>
    <t>5.01.01.5.01.01.01.01.002</t>
  </si>
  <si>
    <t>5.01.01.5.01.01.01.01.008</t>
  </si>
  <si>
    <t>5.01.01.5.01.01.01.01.010</t>
  </si>
  <si>
    <t>5.01.01.5.01.01.01.01.015</t>
  </si>
  <si>
    <t>5.01.01.5.01.01.01.01.017</t>
  </si>
  <si>
    <t>5.01.01.5.01.01.01.01.011</t>
  </si>
  <si>
    <t>5.01.01.5.01.01.01.01.019</t>
  </si>
  <si>
    <t>5.01.01.5.01.01.01.01.018</t>
  </si>
  <si>
    <t>5.01.01.5.01.01.01.01.020</t>
  </si>
  <si>
    <t>5.01.01.5.01.01.01..02</t>
  </si>
  <si>
    <t>5.01.01.5.01.01.01..008</t>
  </si>
  <si>
    <t>5.01.01.5.01.01.01..011</t>
  </si>
  <si>
    <t>5.01.01.5.01.01.01..022</t>
  </si>
  <si>
    <t>5.01.01.5.01.01.01..024</t>
  </si>
  <si>
    <t>5.01.01.5.01.01.01..028</t>
  </si>
  <si>
    <t>5.01.01.5.01.01.01.03</t>
  </si>
  <si>
    <t>5.01.01.5.01.01.01.03.002</t>
  </si>
  <si>
    <t>5.01.01.5.01.01.01.03.003</t>
  </si>
  <si>
    <t>5.01.01.5.01.01.01.03.004</t>
  </si>
  <si>
    <t>5.01.01.5.01.01.01.05</t>
  </si>
  <si>
    <t>5.01.01.5.01.01.01.002</t>
  </si>
  <si>
    <t>5.01.01.5.01.01.01.06</t>
  </si>
  <si>
    <t>5.01.01.5.01.01.01.06.001</t>
  </si>
  <si>
    <t>5.01.01.5.01.01.01.06.004</t>
  </si>
  <si>
    <t>5.01.01.5.01.01.01.06.005</t>
  </si>
  <si>
    <t>5.01.01.5.01.01.01.06.007</t>
  </si>
  <si>
    <t>5.01.01.5.01.01.0101.06.012</t>
  </si>
  <si>
    <t xml:space="preserve">Pengelolaan Barang Milik Daerah </t>
  </si>
  <si>
    <t>5.01.01.5.01.01.0101.23</t>
  </si>
  <si>
    <t>5.01.01.5.01.01.0101.23.01</t>
  </si>
  <si>
    <t>5.01.01.5.01.01.0101.23.02</t>
  </si>
  <si>
    <t>5.01.01.5.01.01.0101.16</t>
  </si>
  <si>
    <t>5.01.01.5.01.01.0101.16.10</t>
  </si>
  <si>
    <t>5.01.01.5.01.01.0101.17</t>
  </si>
  <si>
    <t>5.01.01.5.01.01.0101.17.001</t>
  </si>
  <si>
    <t>5.01.01.5.01.01.0101.17.002</t>
  </si>
  <si>
    <t>5.01.01.5.01.01.0101.17.003</t>
  </si>
  <si>
    <t>5.01.01.5.01.01.0101.17.004</t>
  </si>
  <si>
    <t>5.01.01.5.01.01.0101.18</t>
  </si>
  <si>
    <t>5.01.01.5.01.01.0101.18.002</t>
  </si>
  <si>
    <t>5.01.01.5.01.01.0101.21</t>
  </si>
  <si>
    <t>5.01.01.5.01.01.0101.21.001</t>
  </si>
  <si>
    <t>5.01.01.5.01.01.0101.21.005</t>
  </si>
  <si>
    <t>5.01.01.5.01.01.0101.21.006</t>
  </si>
  <si>
    <t>5.01.01.5.01.01.0101.22</t>
  </si>
  <si>
    <t>5.01.01.5.01.01.0101.22.001</t>
  </si>
  <si>
    <t>Pengadaan Gedung/Rumah Dinas/Gedung Kantor</t>
  </si>
  <si>
    <t xml:space="preserve">5 Unit ( 1bh Kompiter, 1 buah Leptop dan 3 bh. Printer)  </t>
  </si>
  <si>
    <t>Serang,     Januari     2018</t>
  </si>
  <si>
    <t>_</t>
  </si>
  <si>
    <t>Disusun oleh ;</t>
  </si>
  <si>
    <t>Realisasi Capaian Kinerja Renstra SKPD s/d Renja SKPD  Tahun lalu  2017)</t>
  </si>
  <si>
    <t>Target Renja dan Anggaran Renja SKPD Tahun Berjalan yang dievaluasi (Tahun 2018)</t>
  </si>
  <si>
    <t>Realisasi Capaian Kinerja dan Anggaran Renja SKPD yang dievaluasi (2018)</t>
  </si>
  <si>
    <t>Tingkat Capaian Kinerja dan Realisasi Anggaran Renja SKPD Tahun 2018 (%)</t>
  </si>
  <si>
    <t xml:space="preserve">Pengadaan pakaian Dinas Beserta Kelengpannya </t>
  </si>
  <si>
    <t>14=9+10+11+12</t>
  </si>
  <si>
    <t>15=12/7x100</t>
  </si>
  <si>
    <t>16=6+12</t>
  </si>
  <si>
    <t>17=14/5x100</t>
  </si>
  <si>
    <t>5.01.01.5.01.01.0101.21.003</t>
  </si>
  <si>
    <t xml:space="preserve">Penyusunan Pelaporan Akhir Tahun /Semesteran </t>
  </si>
  <si>
    <t>Koordiansi Forum Forum Diskusi Politik</t>
  </si>
  <si>
    <t>Tingkat Capaian Kinerja dan Realisasi Anggaran Renstra SKPD s/d Tahun 2018 (%)</t>
  </si>
  <si>
    <t>lembar</t>
  </si>
  <si>
    <t>1.unit Leptop,1 unit Kompiuter, 1unit Printer</t>
  </si>
  <si>
    <t xml:space="preserve">1 unit Gedung </t>
  </si>
  <si>
    <t xml:space="preserve"> ( 1 unit Gedung Kantor Sewa ) </t>
  </si>
  <si>
    <t>stel</t>
  </si>
  <si>
    <t xml:space="preserve">Terdokumentasikan dan tersusunnya  barang milik daerah </t>
  </si>
  <si>
    <t xml:space="preserve">6 dan </t>
  </si>
  <si>
    <t xml:space="preserve">Terlaksananya Sosilisasi Pendidikan Politik 
</t>
  </si>
  <si>
    <t>lem</t>
  </si>
  <si>
    <t>Realisasi Kinerja dan Anggaran Renstra SKPD s/d Thun 2018 (Akhir Tahun Pelaksanaan Renja SKPD Tahun 2018)</t>
  </si>
  <si>
    <t>v</t>
  </si>
  <si>
    <t>Lbr</t>
  </si>
  <si>
    <t>Bln</t>
  </si>
  <si>
    <t>Periode Pelaksanaan : 2018</t>
  </si>
  <si>
    <t>5.0.01.5.0.01.01.00.06.008.5.2</t>
  </si>
  <si>
    <t>Penyediaan Data, Dokumentasi, Informatika dan Komunikasi SKPD - Penyediaan Data, Dokumentasi, Informatika dan Komunikasi SKPD</t>
  </si>
  <si>
    <t>Tersedianya Informasi Publik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</si>
</sst>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trike/>
      <sz val="10"/>
      <color theme="1"/>
      <name val="Calibri"/>
      <family val="2"/>
      <scheme val="minor"/>
    </font>
    <font>
      <b/>
      <strike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trike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38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8" fillId="0" borderId="0" xfId="0" applyFont="1" applyAlignment="1"/>
    <xf numFmtId="0" fontId="3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Font="1" applyAlignment="1"/>
    <xf numFmtId="0" fontId="6" fillId="0" borderId="0" xfId="0" applyFont="1" applyAlignment="1">
      <alignment wrapText="1"/>
    </xf>
    <xf numFmtId="0" fontId="6" fillId="0" borderId="0" xfId="0" applyFont="1" applyAlignment="1"/>
    <xf numFmtId="0" fontId="9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9" fillId="0" borderId="0" xfId="0" applyFont="1" applyAlignment="1"/>
    <xf numFmtId="0" fontId="1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3" applyFont="1" applyFill="1" applyBorder="1" applyAlignment="1">
      <alignment vertical="center"/>
    </xf>
    <xf numFmtId="0" fontId="13" fillId="3" borderId="1" xfId="3" applyFont="1" applyFill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" xfId="0" applyFont="1" applyBorder="1"/>
    <xf numFmtId="0" fontId="13" fillId="0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3" fillId="0" borderId="2" xfId="0" applyFont="1" applyBorder="1" applyAlignment="1"/>
    <xf numFmtId="0" fontId="13" fillId="0" borderId="3" xfId="0" applyFont="1" applyBorder="1" applyAlignment="1"/>
    <xf numFmtId="0" fontId="13" fillId="0" borderId="1" xfId="0" applyFont="1" applyBorder="1" applyAlignment="1"/>
    <xf numFmtId="41" fontId="13" fillId="0" borderId="1" xfId="3" applyNumberFormat="1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/>
    </xf>
    <xf numFmtId="0" fontId="13" fillId="3" borderId="1" xfId="0" applyFont="1" applyFill="1" applyBorder="1" applyAlignment="1"/>
    <xf numFmtId="0" fontId="13" fillId="3" borderId="1" xfId="0" applyFont="1" applyFill="1" applyBorder="1"/>
    <xf numFmtId="0" fontId="13" fillId="0" borderId="2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/>
    <xf numFmtId="0" fontId="13" fillId="0" borderId="3" xfId="0" applyFont="1" applyBorder="1"/>
    <xf numFmtId="0" fontId="9" fillId="0" borderId="0" xfId="0" applyFont="1" applyBorder="1" applyAlignment="1"/>
    <xf numFmtId="0" fontId="12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/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15" fillId="0" borderId="6" xfId="3" applyFont="1" applyFill="1" applyBorder="1" applyAlignment="1">
      <alignment vertical="center"/>
    </xf>
    <xf numFmtId="0" fontId="15" fillId="0" borderId="10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0" borderId="1" xfId="3" applyFont="1" applyFill="1" applyBorder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5" fillId="0" borderId="0" xfId="0" applyFont="1" applyAlignment="1">
      <alignment vertical="center"/>
    </xf>
    <xf numFmtId="2" fontId="15" fillId="0" borderId="3" xfId="3" applyNumberFormat="1" applyFont="1" applyFill="1" applyBorder="1" applyAlignment="1">
      <alignment vertical="center"/>
    </xf>
    <xf numFmtId="2" fontId="15" fillId="3" borderId="3" xfId="3" applyNumberFormat="1" applyFont="1" applyFill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5" fillId="0" borderId="2" xfId="3" applyFont="1" applyFill="1" applyBorder="1" applyAlignment="1">
      <alignment horizontal="right" vertical="center"/>
    </xf>
    <xf numFmtId="0" fontId="15" fillId="0" borderId="12" xfId="3" applyFont="1" applyFill="1" applyBorder="1" applyAlignment="1">
      <alignment horizontal="right" vertical="center"/>
    </xf>
    <xf numFmtId="0" fontId="15" fillId="4" borderId="12" xfId="0" applyFont="1" applyFill="1" applyBorder="1" applyAlignment="1">
      <alignment vertical="center"/>
    </xf>
    <xf numFmtId="0" fontId="15" fillId="0" borderId="12" xfId="3" applyFont="1" applyFill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vertical="center"/>
    </xf>
    <xf numFmtId="0" fontId="16" fillId="0" borderId="0" xfId="0" applyFont="1" applyAlignment="1"/>
    <xf numFmtId="0" fontId="1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7" xfId="0" applyNumberFormat="1" applyFont="1" applyBorder="1" applyAlignment="1">
      <alignment horizontal="center" vertical="center" wrapText="1"/>
    </xf>
    <xf numFmtId="41" fontId="13" fillId="0" borderId="1" xfId="0" applyNumberFormat="1" applyFont="1" applyBorder="1" applyAlignment="1">
      <alignment vertical="center"/>
    </xf>
    <xf numFmtId="41" fontId="13" fillId="0" borderId="2" xfId="0" applyNumberFormat="1" applyFont="1" applyBorder="1" applyAlignment="1">
      <alignment vertical="center"/>
    </xf>
    <xf numFmtId="41" fontId="13" fillId="0" borderId="2" xfId="0" applyNumberFormat="1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43" fontId="16" fillId="0" borderId="3" xfId="0" applyNumberFormat="1" applyFont="1" applyBorder="1" applyAlignment="1">
      <alignment horizontal="center" vertical="center"/>
    </xf>
    <xf numFmtId="43" fontId="13" fillId="0" borderId="1" xfId="0" applyNumberFormat="1" applyFont="1" applyBorder="1" applyAlignment="1">
      <alignment horizontal="center" vertical="center"/>
    </xf>
    <xf numFmtId="41" fontId="13" fillId="0" borderId="2" xfId="2" applyFont="1" applyBorder="1" applyAlignment="1">
      <alignment horizontal="center" vertical="center"/>
    </xf>
    <xf numFmtId="41" fontId="16" fillId="0" borderId="3" xfId="0" applyNumberFormat="1" applyFont="1" applyBorder="1" applyAlignment="1">
      <alignment horizontal="center" vertical="center"/>
    </xf>
    <xf numFmtId="41" fontId="16" fillId="0" borderId="1" xfId="0" applyNumberFormat="1" applyFont="1" applyBorder="1" applyAlignment="1">
      <alignment horizontal="center" vertical="center"/>
    </xf>
    <xf numFmtId="43" fontId="13" fillId="0" borderId="3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3" fontId="14" fillId="0" borderId="3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right" vertical="center"/>
    </xf>
    <xf numFmtId="3" fontId="14" fillId="0" borderId="2" xfId="0" applyNumberFormat="1" applyFont="1" applyBorder="1" applyAlignment="1">
      <alignment horizontal="right" vertical="center"/>
    </xf>
    <xf numFmtId="41" fontId="14" fillId="2" borderId="2" xfId="2" applyFont="1" applyFill="1" applyBorder="1" applyAlignment="1">
      <alignment horizontal="right" vertical="center"/>
    </xf>
    <xf numFmtId="0" fontId="14" fillId="2" borderId="3" xfId="0" applyFont="1" applyFill="1" applyBorder="1" applyAlignment="1">
      <alignment horizontal="center" vertical="center" wrapText="1"/>
    </xf>
    <xf numFmtId="164" fontId="16" fillId="0" borderId="1" xfId="1" applyNumberFormat="1" applyFont="1" applyBorder="1" applyAlignment="1">
      <alignment horizontal="right" vertical="center"/>
    </xf>
    <xf numFmtId="164" fontId="13" fillId="0" borderId="2" xfId="1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left" vertical="center" wrapText="1"/>
    </xf>
    <xf numFmtId="3" fontId="13" fillId="0" borderId="3" xfId="0" applyNumberFormat="1" applyFont="1" applyBorder="1" applyAlignment="1">
      <alignment horizontal="right" vertical="center" wrapText="1"/>
    </xf>
    <xf numFmtId="164" fontId="16" fillId="0" borderId="2" xfId="1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/>
    </xf>
    <xf numFmtId="41" fontId="14" fillId="0" borderId="2" xfId="2" applyFont="1" applyBorder="1" applyAlignment="1">
      <alignment horizontal="right" vertical="center"/>
    </xf>
    <xf numFmtId="164" fontId="16" fillId="0" borderId="3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3" fontId="14" fillId="0" borderId="4" xfId="0" applyNumberFormat="1" applyFont="1" applyBorder="1" applyAlignment="1">
      <alignment horizontal="right" vertical="center"/>
    </xf>
    <xf numFmtId="3" fontId="14" fillId="0" borderId="6" xfId="0" applyNumberFormat="1" applyFont="1" applyBorder="1" applyAlignment="1">
      <alignment horizontal="right" vertical="center"/>
    </xf>
    <xf numFmtId="41" fontId="14" fillId="2" borderId="2" xfId="2" applyFont="1" applyFill="1" applyBorder="1" applyAlignment="1">
      <alignment horizontal="left" vertical="center"/>
    </xf>
    <xf numFmtId="164" fontId="16" fillId="0" borderId="7" xfId="0" applyNumberFormat="1" applyFont="1" applyBorder="1" applyAlignment="1">
      <alignment horizontal="center" vertical="center" wrapText="1"/>
    </xf>
    <xf numFmtId="0" fontId="18" fillId="0" borderId="7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right" vertical="center"/>
    </xf>
    <xf numFmtId="41" fontId="16" fillId="0" borderId="2" xfId="0" applyNumberFormat="1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vertical="center" wrapText="1"/>
    </xf>
    <xf numFmtId="3" fontId="14" fillId="2" borderId="2" xfId="0" applyNumberFormat="1" applyFont="1" applyFill="1" applyBorder="1" applyAlignment="1">
      <alignment horizontal="center" vertical="center"/>
    </xf>
    <xf numFmtId="43" fontId="20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left" vertical="center" wrapText="1"/>
    </xf>
    <xf numFmtId="0" fontId="14" fillId="0" borderId="3" xfId="0" applyNumberFormat="1" applyFont="1" applyBorder="1" applyAlignment="1">
      <alignment horizontal="left" vertical="center" wrapText="1"/>
    </xf>
    <xf numFmtId="3" fontId="14" fillId="2" borderId="2" xfId="0" applyNumberFormat="1" applyFont="1" applyFill="1" applyBorder="1" applyAlignment="1">
      <alignment horizontal="right" vertical="center"/>
    </xf>
    <xf numFmtId="1" fontId="13" fillId="0" borderId="3" xfId="0" applyNumberFormat="1" applyFont="1" applyBorder="1" applyAlignment="1">
      <alignment horizontal="left" vertical="center" wrapText="1"/>
    </xf>
    <xf numFmtId="2" fontId="13" fillId="0" borderId="3" xfId="0" applyNumberFormat="1" applyFont="1" applyBorder="1" applyAlignment="1">
      <alignment horizontal="center" vertical="center"/>
    </xf>
    <xf numFmtId="41" fontId="16" fillId="0" borderId="1" xfId="0" quotePrefix="1" applyNumberFormat="1" applyFont="1" applyBorder="1" applyAlignment="1">
      <alignment horizontal="center" vertical="center"/>
    </xf>
    <xf numFmtId="41" fontId="13" fillId="0" borderId="2" xfId="0" applyNumberFormat="1" applyFont="1" applyBorder="1" applyAlignment="1">
      <alignment horizontal="left" vertical="center"/>
    </xf>
    <xf numFmtId="0" fontId="14" fillId="0" borderId="3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vertical="center" wrapText="1"/>
    </xf>
    <xf numFmtId="3" fontId="14" fillId="0" borderId="6" xfId="0" applyNumberFormat="1" applyFont="1" applyBorder="1" applyAlignment="1">
      <alignment horizontal="center" vertical="center"/>
    </xf>
    <xf numFmtId="0" fontId="16" fillId="0" borderId="3" xfId="0" applyNumberFormat="1" applyFont="1" applyBorder="1" applyAlignment="1">
      <alignment vertical="center" wrapText="1"/>
    </xf>
    <xf numFmtId="3" fontId="18" fillId="2" borderId="2" xfId="0" applyNumberFormat="1" applyFont="1" applyFill="1" applyBorder="1" applyAlignment="1">
      <alignment horizontal="right" vertical="center"/>
    </xf>
    <xf numFmtId="0" fontId="16" fillId="0" borderId="3" xfId="0" quotePrefix="1" applyFont="1" applyBorder="1" applyAlignment="1">
      <alignment horizontal="center" vertical="center" wrapText="1"/>
    </xf>
    <xf numFmtId="0" fontId="16" fillId="0" borderId="3" xfId="0" quotePrefix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right" vertical="center"/>
    </xf>
    <xf numFmtId="0" fontId="18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/>
    </xf>
    <xf numFmtId="41" fontId="14" fillId="0" borderId="1" xfId="2" applyFont="1" applyBorder="1" applyAlignment="1">
      <alignment horizontal="right" vertical="center"/>
    </xf>
    <xf numFmtId="0" fontId="14" fillId="2" borderId="3" xfId="0" applyNumberFormat="1" applyFont="1" applyFill="1" applyBorder="1" applyAlignment="1">
      <alignment horizontal="center" vertical="center"/>
    </xf>
    <xf numFmtId="10" fontId="14" fillId="0" borderId="3" xfId="0" applyNumberFormat="1" applyFont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vertical="center"/>
    </xf>
    <xf numFmtId="43" fontId="21" fillId="0" borderId="3" xfId="0" applyNumberFormat="1" applyFont="1" applyBorder="1" applyAlignment="1">
      <alignment horizontal="center" vertical="center"/>
    </xf>
    <xf numFmtId="3" fontId="18" fillId="0" borderId="1" xfId="0" applyNumberFormat="1" applyFont="1" applyBorder="1" applyAlignment="1">
      <alignment horizontal="center" vertical="center"/>
    </xf>
    <xf numFmtId="3" fontId="18" fillId="0" borderId="2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6" fillId="0" borderId="3" xfId="0" applyNumberFormat="1" applyFont="1" applyBorder="1" applyAlignment="1">
      <alignment horizontal="center" vertical="center" wrapText="1"/>
    </xf>
    <xf numFmtId="3" fontId="13" fillId="0" borderId="3" xfId="0" applyNumberFormat="1" applyFont="1" applyBorder="1" applyAlignment="1">
      <alignment horizontal="left" vertical="center" wrapText="1"/>
    </xf>
    <xf numFmtId="41" fontId="16" fillId="0" borderId="1" xfId="0" applyNumberFormat="1" applyFont="1" applyBorder="1" applyAlignment="1">
      <alignment vertical="center"/>
    </xf>
    <xf numFmtId="3" fontId="22" fillId="0" borderId="1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center" vertical="center"/>
    </xf>
    <xf numFmtId="3" fontId="22" fillId="0" borderId="12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center" vertical="center"/>
    </xf>
    <xf numFmtId="10" fontId="14" fillId="0" borderId="12" xfId="0" applyNumberFormat="1" applyFont="1" applyBorder="1" applyAlignment="1">
      <alignment horizontal="center" vertical="center"/>
    </xf>
    <xf numFmtId="2" fontId="15" fillId="4" borderId="3" xfId="3" applyNumberFormat="1" applyFont="1" applyFill="1" applyBorder="1" applyAlignment="1">
      <alignment vertical="center"/>
    </xf>
    <xf numFmtId="0" fontId="15" fillId="3" borderId="1" xfId="3" applyFont="1" applyFill="1" applyBorder="1" applyAlignment="1">
      <alignment vertical="center"/>
    </xf>
    <xf numFmtId="2" fontId="15" fillId="3" borderId="1" xfId="3" applyNumberFormat="1" applyFont="1" applyFill="1" applyBorder="1" applyAlignment="1">
      <alignment vertical="center"/>
    </xf>
    <xf numFmtId="2" fontId="15" fillId="0" borderId="1" xfId="3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3" fillId="4" borderId="1" xfId="0" applyFont="1" applyFill="1" applyBorder="1"/>
    <xf numFmtId="0" fontId="13" fillId="4" borderId="1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 wrapText="1"/>
    </xf>
    <xf numFmtId="43" fontId="16" fillId="0" borderId="1" xfId="0" applyNumberFormat="1" applyFont="1" applyBorder="1" applyAlignment="1">
      <alignment horizontal="center" vertical="center"/>
    </xf>
    <xf numFmtId="43" fontId="13" fillId="5" borderId="1" xfId="0" applyNumberFormat="1" applyFont="1" applyFill="1" applyBorder="1" applyAlignment="1">
      <alignment vertical="center"/>
    </xf>
    <xf numFmtId="43" fontId="13" fillId="0" borderId="1" xfId="0" applyNumberFormat="1" applyFont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0" fillId="4" borderId="0" xfId="0" applyFont="1" applyFill="1" applyBorder="1"/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/>
    <xf numFmtId="0" fontId="1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/>
    <xf numFmtId="0" fontId="1" fillId="4" borderId="0" xfId="0" applyFont="1" applyFill="1" applyBorder="1"/>
    <xf numFmtId="41" fontId="12" fillId="4" borderId="0" xfId="2" applyFont="1" applyFill="1" applyBorder="1" applyAlignment="1">
      <alignment vertical="center"/>
    </xf>
    <xf numFmtId="2" fontId="12" fillId="4" borderId="0" xfId="3" applyNumberFormat="1" applyFont="1" applyFill="1" applyBorder="1" applyAlignment="1">
      <alignment vertical="center"/>
    </xf>
    <xf numFmtId="0" fontId="12" fillId="4" borderId="0" xfId="3" applyFont="1" applyFill="1" applyBorder="1" applyAlignment="1">
      <alignment vertical="center"/>
    </xf>
    <xf numFmtId="0" fontId="12" fillId="4" borderId="0" xfId="0" applyFont="1" applyFill="1" applyBorder="1" applyAlignment="1">
      <alignment horizontal="left" vertical="center" wrapText="1"/>
    </xf>
    <xf numFmtId="0" fontId="9" fillId="4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43" fontId="12" fillId="4" borderId="0" xfId="0" applyNumberFormat="1" applyFont="1" applyFill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vertical="top"/>
    </xf>
    <xf numFmtId="41" fontId="16" fillId="0" borderId="7" xfId="2" applyFont="1" applyBorder="1" applyAlignment="1">
      <alignment vertical="center" wrapText="1"/>
    </xf>
    <xf numFmtId="41" fontId="13" fillId="0" borderId="3" xfId="0" applyNumberFormat="1" applyFont="1" applyBorder="1" applyAlignment="1">
      <alignment horizontal="left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41" fontId="13" fillId="0" borderId="2" xfId="3" applyNumberFormat="1" applyFont="1" applyFill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 wrapText="1"/>
    </xf>
    <xf numFmtId="41" fontId="18" fillId="2" borderId="2" xfId="2" applyFont="1" applyFill="1" applyBorder="1" applyAlignment="1">
      <alignment horizontal="right" vertical="center"/>
    </xf>
    <xf numFmtId="41" fontId="18" fillId="0" borderId="2" xfId="2" applyFont="1" applyBorder="1" applyAlignment="1">
      <alignment horizontal="right" vertical="center"/>
    </xf>
    <xf numFmtId="4" fontId="18" fillId="2" borderId="2" xfId="0" applyNumberFormat="1" applyFont="1" applyFill="1" applyBorder="1" applyAlignment="1">
      <alignment horizontal="right" vertical="center"/>
    </xf>
    <xf numFmtId="4" fontId="18" fillId="2" borderId="6" xfId="0" applyNumberFormat="1" applyFont="1" applyFill="1" applyBorder="1" applyAlignment="1">
      <alignment horizontal="right" vertical="center"/>
    </xf>
    <xf numFmtId="1" fontId="13" fillId="0" borderId="3" xfId="0" applyNumberFormat="1" applyFont="1" applyBorder="1" applyAlignment="1">
      <alignment vertical="center" wrapText="1"/>
    </xf>
    <xf numFmtId="3" fontId="18" fillId="0" borderId="1" xfId="0" applyNumberFormat="1" applyFont="1" applyBorder="1" applyAlignment="1">
      <alignment horizontal="right" vertical="center"/>
    </xf>
    <xf numFmtId="0" fontId="18" fillId="0" borderId="3" xfId="0" applyNumberFormat="1" applyFont="1" applyBorder="1" applyAlignment="1">
      <alignment horizontal="left" vertical="center" wrapText="1"/>
    </xf>
    <xf numFmtId="0" fontId="13" fillId="0" borderId="7" xfId="0" applyNumberFormat="1" applyFont="1" applyBorder="1" applyAlignment="1">
      <alignment vertical="center" wrapText="1"/>
    </xf>
    <xf numFmtId="0" fontId="13" fillId="0" borderId="3" xfId="0" applyNumberFormat="1" applyFont="1" applyBorder="1" applyAlignment="1">
      <alignment vertical="center" wrapText="1"/>
    </xf>
    <xf numFmtId="0" fontId="18" fillId="0" borderId="3" xfId="0" applyNumberFormat="1" applyFont="1" applyBorder="1" applyAlignment="1">
      <alignment horizontal="center" vertical="center"/>
    </xf>
    <xf numFmtId="10" fontId="18" fillId="0" borderId="3" xfId="0" applyNumberFormat="1" applyFont="1" applyBorder="1" applyAlignment="1">
      <alignment horizontal="center" vertical="center"/>
    </xf>
    <xf numFmtId="3" fontId="18" fillId="2" borderId="2" xfId="0" applyNumberFormat="1" applyFont="1" applyFill="1" applyBorder="1" applyAlignment="1">
      <alignment horizontal="center" vertical="center"/>
    </xf>
    <xf numFmtId="0" fontId="15" fillId="0" borderId="12" xfId="3" applyFont="1" applyFill="1" applyBorder="1" applyAlignment="1">
      <alignment horizontal="right" vertical="center"/>
    </xf>
    <xf numFmtId="41" fontId="13" fillId="0" borderId="3" xfId="0" applyNumberFormat="1" applyFont="1" applyBorder="1" applyAlignment="1">
      <alignment horizontal="center" vertical="center"/>
    </xf>
    <xf numFmtId="0" fontId="13" fillId="3" borderId="2" xfId="3" applyFont="1" applyFill="1" applyBorder="1" applyAlignment="1">
      <alignment vertical="center"/>
    </xf>
    <xf numFmtId="0" fontId="13" fillId="3" borderId="3" xfId="3" applyFont="1" applyFill="1" applyBorder="1" applyAlignment="1">
      <alignment vertical="center"/>
    </xf>
    <xf numFmtId="41" fontId="0" fillId="4" borderId="0" xfId="2" applyFont="1" applyFill="1" applyBorder="1"/>
    <xf numFmtId="41" fontId="0" fillId="4" borderId="0" xfId="2" applyFont="1" applyFill="1" applyBorder="1" applyAlignment="1">
      <alignment vertical="center"/>
    </xf>
    <xf numFmtId="3" fontId="16" fillId="0" borderId="3" xfId="0" applyNumberFormat="1" applyFont="1" applyBorder="1" applyAlignment="1">
      <alignment horizontal="right" vertical="center" wrapText="1"/>
    </xf>
    <xf numFmtId="0" fontId="16" fillId="0" borderId="3" xfId="0" applyFont="1" applyBorder="1" applyAlignment="1">
      <alignment horizontal="left" vertical="center" wrapText="1"/>
    </xf>
    <xf numFmtId="3" fontId="16" fillId="0" borderId="2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16" fillId="0" borderId="1" xfId="0" applyNumberFormat="1" applyFont="1" applyBorder="1" applyAlignment="1">
      <alignment vertical="center" wrapText="1"/>
    </xf>
    <xf numFmtId="164" fontId="16" fillId="0" borderId="2" xfId="1" applyNumberFormat="1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12" xfId="3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2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164" fontId="16" fillId="0" borderId="12" xfId="1" applyNumberFormat="1" applyFont="1" applyBorder="1" applyAlignment="1">
      <alignment horizontal="right" vertical="center"/>
    </xf>
    <xf numFmtId="41" fontId="16" fillId="0" borderId="12" xfId="0" applyNumberFormat="1" applyFont="1" applyBorder="1" applyAlignment="1">
      <alignment horizontal="center" vertical="center"/>
    </xf>
    <xf numFmtId="3" fontId="14" fillId="2" borderId="12" xfId="0" applyNumberFormat="1" applyFont="1" applyFill="1" applyBorder="1" applyAlignment="1">
      <alignment horizontal="right" vertical="center"/>
    </xf>
    <xf numFmtId="41" fontId="13" fillId="0" borderId="3" xfId="3" applyNumberFormat="1" applyFont="1" applyFill="1" applyBorder="1" applyAlignment="1">
      <alignment vertical="center"/>
    </xf>
    <xf numFmtId="41" fontId="13" fillId="0" borderId="2" xfId="0" applyNumberFormat="1" applyFont="1" applyBorder="1" applyAlignment="1">
      <alignment horizontal="center" vertical="center"/>
    </xf>
    <xf numFmtId="164" fontId="16" fillId="0" borderId="3" xfId="1" applyNumberFormat="1" applyFont="1" applyBorder="1" applyAlignment="1">
      <alignment horizontal="right" vertical="center"/>
    </xf>
    <xf numFmtId="3" fontId="14" fillId="2" borderId="3" xfId="0" applyNumberFormat="1" applyFont="1" applyFill="1" applyBorder="1" applyAlignment="1">
      <alignment horizontal="right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4" fillId="0" borderId="1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26" fillId="0" borderId="7" xfId="0" applyNumberFormat="1" applyFont="1" applyBorder="1" applyAlignment="1">
      <alignment horizontal="center" vertical="center" wrapText="1"/>
    </xf>
    <xf numFmtId="41" fontId="24" fillId="0" borderId="1" xfId="0" applyNumberFormat="1" applyFont="1" applyBorder="1" applyAlignment="1">
      <alignment vertical="center"/>
    </xf>
    <xf numFmtId="41" fontId="24" fillId="0" borderId="2" xfId="0" applyNumberFormat="1" applyFont="1" applyBorder="1" applyAlignment="1">
      <alignment vertical="center"/>
    </xf>
    <xf numFmtId="0" fontId="24" fillId="0" borderId="7" xfId="0" applyNumberFormat="1" applyFont="1" applyBorder="1" applyAlignment="1">
      <alignment horizontal="center" vertical="center" wrapText="1"/>
    </xf>
    <xf numFmtId="41" fontId="24" fillId="0" borderId="2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41" fontId="24" fillId="0" borderId="3" xfId="0" applyNumberFormat="1" applyFont="1" applyBorder="1" applyAlignment="1">
      <alignment vertical="center"/>
    </xf>
    <xf numFmtId="41" fontId="24" fillId="0" borderId="12" xfId="0" applyNumberFormat="1" applyFont="1" applyBorder="1" applyAlignment="1">
      <alignment vertical="center"/>
    </xf>
    <xf numFmtId="0" fontId="24" fillId="0" borderId="12" xfId="0" applyFont="1" applyBorder="1" applyAlignment="1">
      <alignment horizontal="left" vertical="center" wrapText="1"/>
    </xf>
    <xf numFmtId="41" fontId="24" fillId="0" borderId="1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2" xfId="0" applyNumberFormat="1" applyFont="1" applyBorder="1" applyAlignment="1">
      <alignment vertical="center"/>
    </xf>
    <xf numFmtId="43" fontId="26" fillId="0" borderId="3" xfId="0" applyNumberFormat="1" applyFont="1" applyBorder="1" applyAlignment="1">
      <alignment horizontal="center" vertical="center"/>
    </xf>
    <xf numFmtId="43" fontId="24" fillId="0" borderId="1" xfId="0" applyNumberFormat="1" applyFont="1" applyBorder="1" applyAlignment="1">
      <alignment horizontal="center" vertical="center"/>
    </xf>
    <xf numFmtId="41" fontId="24" fillId="0" borderId="2" xfId="2" applyFont="1" applyBorder="1" applyAlignment="1">
      <alignment horizontal="center" vertical="center"/>
    </xf>
    <xf numFmtId="41" fontId="26" fillId="0" borderId="3" xfId="0" applyNumberFormat="1" applyFont="1" applyBorder="1" applyAlignment="1">
      <alignment horizontal="center" vertical="center"/>
    </xf>
    <xf numFmtId="41" fontId="26" fillId="0" borderId="1" xfId="0" applyNumberFormat="1" applyFont="1" applyBorder="1" applyAlignment="1">
      <alignment horizontal="center" vertical="center"/>
    </xf>
    <xf numFmtId="43" fontId="24" fillId="0" borderId="3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 wrapText="1"/>
    </xf>
    <xf numFmtId="0" fontId="26" fillId="0" borderId="3" xfId="0" applyNumberFormat="1" applyFont="1" applyBorder="1" applyAlignment="1">
      <alignment horizontal="center" vertical="center" wrapText="1"/>
    </xf>
    <xf numFmtId="3" fontId="24" fillId="0" borderId="1" xfId="0" applyNumberFormat="1" applyFont="1" applyBorder="1" applyAlignment="1">
      <alignment horizontal="right" vertical="center"/>
    </xf>
    <xf numFmtId="3" fontId="24" fillId="0" borderId="2" xfId="0" applyNumberFormat="1" applyFont="1" applyBorder="1" applyAlignment="1">
      <alignment horizontal="center" vertical="center"/>
    </xf>
    <xf numFmtId="1" fontId="24" fillId="0" borderId="3" xfId="0" applyNumberFormat="1" applyFont="1" applyBorder="1" applyAlignment="1">
      <alignment vertical="center" wrapText="1"/>
    </xf>
    <xf numFmtId="3" fontId="26" fillId="0" borderId="2" xfId="0" applyNumberFormat="1" applyFont="1" applyBorder="1" applyAlignment="1">
      <alignment horizontal="center" vertical="center"/>
    </xf>
    <xf numFmtId="1" fontId="26" fillId="0" borderId="3" xfId="0" applyNumberFormat="1" applyFont="1" applyBorder="1" applyAlignment="1">
      <alignment vertical="center" wrapText="1"/>
    </xf>
    <xf numFmtId="41" fontId="24" fillId="0" borderId="3" xfId="0" applyNumberFormat="1" applyFont="1" applyBorder="1" applyAlignment="1">
      <alignment horizontal="center" vertical="center"/>
    </xf>
    <xf numFmtId="41" fontId="24" fillId="0" borderId="12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left" vertical="center" wrapText="1"/>
    </xf>
    <xf numFmtId="3" fontId="24" fillId="0" borderId="3" xfId="0" applyNumberFormat="1" applyFont="1" applyBorder="1" applyAlignment="1">
      <alignment horizontal="right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2" fontId="24" fillId="0" borderId="3" xfId="0" applyNumberFormat="1" applyFont="1" applyBorder="1" applyAlignment="1">
      <alignment horizontal="center" vertical="center"/>
    </xf>
    <xf numFmtId="1" fontId="26" fillId="0" borderId="3" xfId="0" applyNumberFormat="1" applyFont="1" applyBorder="1" applyAlignment="1">
      <alignment horizontal="center" vertical="center" wrapText="1"/>
    </xf>
    <xf numFmtId="3" fontId="24" fillId="0" borderId="2" xfId="0" applyNumberFormat="1" applyFont="1" applyBorder="1" applyAlignment="1">
      <alignment horizontal="right" vertical="center"/>
    </xf>
    <xf numFmtId="3" fontId="26" fillId="0" borderId="2" xfId="0" applyNumberFormat="1" applyFont="1" applyBorder="1" applyAlignment="1">
      <alignment horizontal="right" vertical="center"/>
    </xf>
    <xf numFmtId="0" fontId="24" fillId="0" borderId="3" xfId="0" applyFont="1" applyBorder="1" applyAlignment="1">
      <alignment horizontal="center" vertical="center" wrapText="1"/>
    </xf>
    <xf numFmtId="3" fontId="26" fillId="0" borderId="1" xfId="0" applyNumberFormat="1" applyFont="1" applyBorder="1" applyAlignment="1">
      <alignment horizontal="right" vertical="center"/>
    </xf>
    <xf numFmtId="3" fontId="26" fillId="0" borderId="1" xfId="0" applyNumberFormat="1" applyFont="1" applyBorder="1" applyAlignment="1">
      <alignment vertical="center" wrapText="1"/>
    </xf>
    <xf numFmtId="41" fontId="24" fillId="0" borderId="1" xfId="0" applyNumberFormat="1" applyFont="1" applyBorder="1" applyAlignment="1">
      <alignment horizontal="right" vertical="center"/>
    </xf>
    <xf numFmtId="41" fontId="24" fillId="0" borderId="2" xfId="0" applyNumberFormat="1" applyFont="1" applyBorder="1" applyAlignment="1">
      <alignment horizontal="right" vertical="center"/>
    </xf>
    <xf numFmtId="0" fontId="24" fillId="0" borderId="3" xfId="0" applyNumberFormat="1" applyFont="1" applyBorder="1" applyAlignment="1">
      <alignment horizontal="center" vertical="center" wrapText="1"/>
    </xf>
    <xf numFmtId="3" fontId="24" fillId="0" borderId="1" xfId="0" quotePrefix="1" applyNumberFormat="1" applyFont="1" applyBorder="1" applyAlignment="1">
      <alignment horizontal="right" vertical="center"/>
    </xf>
    <xf numFmtId="41" fontId="26" fillId="0" borderId="2" xfId="0" applyNumberFormat="1" applyFont="1" applyBorder="1" applyAlignment="1">
      <alignment horizontal="right" vertical="center"/>
    </xf>
    <xf numFmtId="3" fontId="26" fillId="0" borderId="1" xfId="0" quotePrefix="1" applyNumberFormat="1" applyFont="1" applyBorder="1" applyAlignment="1">
      <alignment horizontal="right" vertical="center"/>
    </xf>
    <xf numFmtId="3" fontId="26" fillId="0" borderId="2" xfId="0" quotePrefix="1" applyNumberFormat="1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9" fontId="26" fillId="0" borderId="3" xfId="0" applyNumberFormat="1" applyFont="1" applyBorder="1" applyAlignment="1">
      <alignment horizontal="center" vertical="center" wrapText="1"/>
    </xf>
    <xf numFmtId="41" fontId="26" fillId="0" borderId="1" xfId="0" applyNumberFormat="1" applyFont="1" applyBorder="1" applyAlignment="1">
      <alignment horizontal="right" vertical="center"/>
    </xf>
    <xf numFmtId="0" fontId="24" fillId="0" borderId="3" xfId="0" applyNumberFormat="1" applyFont="1" applyBorder="1" applyAlignment="1">
      <alignment horizontal="right" vertical="center" wrapText="1"/>
    </xf>
    <xf numFmtId="0" fontId="24" fillId="2" borderId="3" xfId="0" applyNumberFormat="1" applyFont="1" applyFill="1" applyBorder="1" applyAlignment="1">
      <alignment horizontal="center" vertical="center"/>
    </xf>
    <xf numFmtId="41" fontId="26" fillId="0" borderId="2" xfId="0" applyNumberFormat="1" applyFont="1" applyBorder="1" applyAlignment="1">
      <alignment horizontal="center" vertical="center"/>
    </xf>
    <xf numFmtId="41" fontId="26" fillId="0" borderId="12" xfId="0" applyNumberFormat="1" applyFont="1" applyBorder="1" applyAlignment="1">
      <alignment horizontal="center" vertical="center"/>
    </xf>
    <xf numFmtId="2" fontId="26" fillId="0" borderId="3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right" vertical="center" wrapText="1"/>
    </xf>
    <xf numFmtId="0" fontId="24" fillId="0" borderId="3" xfId="0" applyNumberFormat="1" applyFont="1" applyBorder="1" applyAlignment="1">
      <alignment horizontal="center" vertical="center"/>
    </xf>
    <xf numFmtId="3" fontId="24" fillId="2" borderId="2" xfId="0" applyNumberFormat="1" applyFont="1" applyFill="1" applyBorder="1" applyAlignment="1">
      <alignment horizontal="right" vertical="center"/>
    </xf>
    <xf numFmtId="3" fontId="24" fillId="2" borderId="2" xfId="0" applyNumberFormat="1" applyFont="1" applyFill="1" applyBorder="1" applyAlignment="1">
      <alignment horizontal="center" vertical="center"/>
    </xf>
    <xf numFmtId="0" fontId="24" fillId="0" borderId="3" xfId="0" applyNumberFormat="1" applyFont="1" applyBorder="1" applyAlignment="1">
      <alignment vertical="center"/>
    </xf>
    <xf numFmtId="43" fontId="27" fillId="0" borderId="3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vertical="center" wrapText="1"/>
    </xf>
    <xf numFmtId="3" fontId="24" fillId="0" borderId="1" xfId="0" applyNumberFormat="1" applyFont="1" applyBorder="1" applyAlignment="1">
      <alignment horizontal="center" vertical="center"/>
    </xf>
    <xf numFmtId="10" fontId="24" fillId="0" borderId="3" xfId="0" applyNumberFormat="1" applyFont="1" applyBorder="1" applyAlignment="1">
      <alignment horizontal="center" vertical="center"/>
    </xf>
    <xf numFmtId="3" fontId="24" fillId="0" borderId="3" xfId="0" applyNumberFormat="1" applyFont="1" applyBorder="1" applyAlignment="1">
      <alignment horizontal="left" vertical="center" wrapText="1"/>
    </xf>
    <xf numFmtId="43" fontId="24" fillId="0" borderId="3" xfId="0" applyNumberFormat="1" applyFont="1" applyBorder="1" applyAlignment="1">
      <alignment horizontal="center" vertical="center" wrapText="1"/>
    </xf>
    <xf numFmtId="164" fontId="16" fillId="0" borderId="3" xfId="1" applyNumberFormat="1" applyFont="1" applyBorder="1" applyAlignment="1">
      <alignment horizontal="left" vertical="center" wrapText="1"/>
    </xf>
    <xf numFmtId="3" fontId="14" fillId="2" borderId="3" xfId="0" applyNumberFormat="1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0" fontId="24" fillId="0" borderId="6" xfId="0" applyFont="1" applyBorder="1" applyAlignment="1">
      <alignment horizontal="center" vertical="center" wrapText="1"/>
    </xf>
    <xf numFmtId="3" fontId="24" fillId="0" borderId="4" xfId="0" applyNumberFormat="1" applyFont="1" applyBorder="1" applyAlignment="1">
      <alignment horizontal="right" vertical="center"/>
    </xf>
    <xf numFmtId="3" fontId="24" fillId="0" borderId="6" xfId="0" applyNumberFormat="1" applyFont="1" applyBorder="1" applyAlignment="1">
      <alignment horizontal="right" vertical="center"/>
    </xf>
    <xf numFmtId="164" fontId="24" fillId="0" borderId="2" xfId="1" applyNumberFormat="1" applyFont="1" applyBorder="1" applyAlignment="1">
      <alignment horizontal="right" vertical="center"/>
    </xf>
    <xf numFmtId="3" fontId="24" fillId="0" borderId="2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3" borderId="2" xfId="3" applyFont="1" applyFill="1" applyBorder="1" applyAlignment="1">
      <alignment horizontal="center" vertical="center"/>
    </xf>
    <xf numFmtId="0" fontId="13" fillId="3" borderId="3" xfId="3" applyFont="1" applyFill="1" applyBorder="1" applyAlignment="1">
      <alignment horizontal="center" vertical="center"/>
    </xf>
    <xf numFmtId="0" fontId="15" fillId="0" borderId="2" xfId="3" applyFont="1" applyFill="1" applyBorder="1" applyAlignment="1">
      <alignment horizontal="right" vertical="center"/>
    </xf>
    <xf numFmtId="0" fontId="15" fillId="0" borderId="12" xfId="3" applyFont="1" applyFill="1" applyBorder="1" applyAlignment="1">
      <alignment horizontal="right" vertical="center"/>
    </xf>
    <xf numFmtId="0" fontId="15" fillId="0" borderId="3" xfId="3" applyFont="1" applyFill="1" applyBorder="1" applyAlignment="1">
      <alignment horizontal="right" vertical="center"/>
    </xf>
    <xf numFmtId="0" fontId="15" fillId="4" borderId="2" xfId="3" applyFont="1" applyFill="1" applyBorder="1" applyAlignment="1">
      <alignment horizontal="right" vertical="center"/>
    </xf>
    <xf numFmtId="0" fontId="15" fillId="4" borderId="12" xfId="3" applyFont="1" applyFill="1" applyBorder="1" applyAlignment="1">
      <alignment horizontal="right" vertical="center"/>
    </xf>
    <xf numFmtId="0" fontId="15" fillId="4" borderId="3" xfId="3" applyFont="1" applyFill="1" applyBorder="1" applyAlignment="1">
      <alignment horizontal="right" vertical="center"/>
    </xf>
    <xf numFmtId="0" fontId="23" fillId="0" borderId="2" xfId="3" applyFont="1" applyFill="1" applyBorder="1" applyAlignment="1">
      <alignment horizontal="left" vertical="center"/>
    </xf>
    <xf numFmtId="0" fontId="23" fillId="0" borderId="12" xfId="3" applyFont="1" applyFill="1" applyBorder="1" applyAlignment="1">
      <alignment horizontal="left" vertical="center"/>
    </xf>
    <xf numFmtId="0" fontId="23" fillId="0" borderId="3" xfId="3" applyFont="1" applyFill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3" fontId="14" fillId="0" borderId="12" xfId="0" applyNumberFormat="1" applyFont="1" applyBorder="1" applyAlignment="1">
      <alignment horizontal="right" vertical="center"/>
    </xf>
    <xf numFmtId="0" fontId="15" fillId="0" borderId="2" xfId="3" applyFont="1" applyFill="1" applyBorder="1" applyAlignment="1">
      <alignment horizontal="center" vertical="center"/>
    </xf>
    <xf numFmtId="0" fontId="15" fillId="0" borderId="12" xfId="3" applyFont="1" applyFill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41" fontId="0" fillId="4" borderId="0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</cellXfs>
  <cellStyles count="4">
    <cellStyle name="Comma" xfId="1" builtinId="3"/>
    <cellStyle name="Comma [0]" xfId="2" builtinId="6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9"/>
  <sheetViews>
    <sheetView showGridLines="0" tabSelected="1" showWhiteSpace="0" topLeftCell="A3" zoomScale="70" zoomScaleNormal="70" zoomScalePageLayoutView="91" workbookViewId="0">
      <pane ySplit="2085" topLeftCell="A56" activePane="bottomLeft"/>
      <selection activeCell="Z8" sqref="Z8:AA8"/>
      <selection pane="bottomLeft" activeCell="AB61" sqref="AB61"/>
    </sheetView>
  </sheetViews>
  <sheetFormatPr defaultRowHeight="15" x14ac:dyDescent="0.25"/>
  <cols>
    <col min="1" max="1" width="4.42578125" customWidth="1"/>
    <col min="2" max="2" width="15.28515625" style="3" customWidth="1"/>
    <col min="3" max="3" width="16.7109375" customWidth="1"/>
    <col min="4" max="4" width="17" style="3" customWidth="1"/>
    <col min="5" max="5" width="6.5703125" style="3" customWidth="1"/>
    <col min="6" max="6" width="11" style="1" customWidth="1"/>
    <col min="7" max="7" width="16" style="1" customWidth="1"/>
    <col min="8" max="8" width="6" style="1" hidden="1" customWidth="1"/>
    <col min="9" max="9" width="11.85546875" style="1" hidden="1" customWidth="1"/>
    <col min="10" max="10" width="17.140625" style="1" hidden="1" customWidth="1"/>
    <col min="11" max="11" width="6.42578125" style="1" hidden="1" customWidth="1"/>
    <col min="12" max="12" width="11.42578125" style="1" hidden="1" customWidth="1"/>
    <col min="13" max="13" width="17.140625" style="1" hidden="1" customWidth="1"/>
    <col min="14" max="14" width="8.85546875" style="1" hidden="1" customWidth="1"/>
    <col min="15" max="15" width="9.7109375" style="1" hidden="1" customWidth="1"/>
    <col min="16" max="16" width="14.42578125" style="1" hidden="1" customWidth="1"/>
    <col min="17" max="17" width="9.140625" style="1" customWidth="1"/>
    <col min="18" max="18" width="8.28515625" customWidth="1"/>
    <col min="19" max="19" width="16.7109375" customWidth="1"/>
    <col min="20" max="20" width="8" customWidth="1"/>
    <col min="21" max="21" width="10.28515625" customWidth="1"/>
    <col min="22" max="22" width="14.140625" customWidth="1"/>
    <col min="23" max="23" width="9.7109375" customWidth="1"/>
    <col min="24" max="24" width="7.5703125" customWidth="1"/>
    <col min="25" max="25" width="13.42578125" customWidth="1"/>
    <col min="26" max="26" width="6.28515625" customWidth="1"/>
    <col min="27" max="27" width="8" customWidth="1"/>
    <col min="28" max="28" width="14.7109375" style="11" customWidth="1"/>
    <col min="29" max="29" width="5.28515625" hidden="1" customWidth="1"/>
    <col min="30" max="30" width="9.140625" style="3" hidden="1" customWidth="1"/>
    <col min="31" max="31" width="13.140625" hidden="1" customWidth="1"/>
    <col min="32" max="32" width="9.140625" hidden="1" customWidth="1"/>
    <col min="33" max="33" width="8.140625" style="2" hidden="1" customWidth="1"/>
    <col min="34" max="34" width="1.85546875" style="2" hidden="1" customWidth="1"/>
    <col min="35" max="35" width="8" customWidth="1"/>
    <col min="36" max="36" width="8.5703125" style="5" customWidth="1"/>
    <col min="37" max="37" width="15.42578125" style="5" customWidth="1"/>
    <col min="38" max="38" width="8.140625" style="5" customWidth="1"/>
    <col min="39" max="39" width="6.5703125" style="5" customWidth="1"/>
    <col min="40" max="40" width="14" style="5" customWidth="1"/>
    <col min="41" max="41" width="7.42578125" style="5" customWidth="1"/>
    <col min="42" max="42" width="7" style="2" customWidth="1"/>
    <col min="43" max="43" width="15" style="5" customWidth="1"/>
    <col min="44" max="45" width="5.42578125" style="5" customWidth="1"/>
    <col min="46" max="46" width="9.7109375" style="5" customWidth="1"/>
    <col min="47" max="47" width="3.42578125" style="2" customWidth="1"/>
    <col min="48" max="48" width="12.28515625" customWidth="1"/>
    <col min="49" max="49" width="13.5703125" customWidth="1"/>
  </cols>
  <sheetData>
    <row r="1" spans="1:51" x14ac:dyDescent="0.25">
      <c r="A1" s="329" t="s">
        <v>62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  <c r="U1" s="329"/>
      <c r="V1" s="329"/>
      <c r="W1" s="329"/>
      <c r="X1" s="329"/>
      <c r="Y1" s="329"/>
      <c r="Z1" s="329"/>
      <c r="AA1" s="329"/>
      <c r="AB1" s="329"/>
      <c r="AC1" s="329"/>
      <c r="AD1" s="329"/>
      <c r="AE1" s="329"/>
      <c r="AF1" s="329"/>
      <c r="AG1" s="329"/>
      <c r="AH1" s="329"/>
      <c r="AI1" s="329"/>
      <c r="AJ1" s="329"/>
      <c r="AK1" s="329"/>
      <c r="AL1" s="329"/>
      <c r="AM1" s="329"/>
      <c r="AN1" s="329"/>
      <c r="AO1" s="329"/>
      <c r="AP1" s="329"/>
      <c r="AQ1" s="329"/>
      <c r="AR1" s="329"/>
      <c r="AS1" s="329"/>
      <c r="AT1" s="329"/>
      <c r="AU1" s="329"/>
      <c r="AV1" s="329"/>
      <c r="AW1" s="329"/>
      <c r="AX1" s="14"/>
      <c r="AY1" s="4"/>
    </row>
    <row r="2" spans="1:51" x14ac:dyDescent="0.25">
      <c r="A2" s="329" t="s">
        <v>63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  <c r="AL2" s="329"/>
      <c r="AM2" s="329"/>
      <c r="AN2" s="329"/>
      <c r="AO2" s="329"/>
      <c r="AP2" s="329"/>
      <c r="AQ2" s="329"/>
      <c r="AR2" s="329"/>
      <c r="AS2" s="329"/>
      <c r="AT2" s="329"/>
      <c r="AU2" s="329"/>
      <c r="AV2" s="329"/>
      <c r="AW2" s="329"/>
      <c r="AX2" s="14"/>
      <c r="AY2" s="4"/>
    </row>
    <row r="3" spans="1:51" x14ac:dyDescent="0.25">
      <c r="A3" s="329" t="s">
        <v>248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29"/>
      <c r="AN3" s="329"/>
      <c r="AO3" s="329"/>
      <c r="AP3" s="329"/>
      <c r="AQ3" s="329"/>
      <c r="AR3" s="329"/>
      <c r="AS3" s="329"/>
      <c r="AT3" s="329"/>
      <c r="AU3" s="329"/>
      <c r="AV3" s="329"/>
      <c r="AW3" s="329"/>
      <c r="AX3" s="14"/>
      <c r="AY3" s="4"/>
    </row>
    <row r="4" spans="1:51" x14ac:dyDescent="0.25">
      <c r="A4" s="77"/>
      <c r="B4" s="78"/>
      <c r="C4" s="77"/>
      <c r="D4" s="78"/>
      <c r="E4" s="78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7"/>
      <c r="S4" s="77"/>
      <c r="T4" s="77"/>
      <c r="U4" s="77"/>
      <c r="V4" s="77"/>
      <c r="W4" s="77"/>
      <c r="X4" s="77"/>
      <c r="Y4" s="77"/>
      <c r="Z4" s="77"/>
      <c r="AA4" s="77"/>
      <c r="AB4" s="80"/>
      <c r="AC4" s="77"/>
      <c r="AD4" s="78"/>
      <c r="AE4" s="77"/>
      <c r="AF4" s="77"/>
      <c r="AG4" s="81"/>
      <c r="AH4" s="81"/>
      <c r="AI4" s="77"/>
      <c r="AJ4" s="77"/>
      <c r="AK4" s="77"/>
      <c r="AL4" s="77"/>
      <c r="AM4" s="77"/>
      <c r="AN4" s="77"/>
      <c r="AO4" s="77"/>
      <c r="AP4" s="81"/>
      <c r="AQ4" s="77"/>
      <c r="AR4" s="77"/>
      <c r="AS4" s="77"/>
      <c r="AT4" s="77"/>
      <c r="AU4" s="81"/>
      <c r="AV4" s="77"/>
      <c r="AW4" s="77"/>
      <c r="AX4" s="4"/>
      <c r="AY4" s="4"/>
    </row>
    <row r="5" spans="1:51" s="4" customFormat="1" ht="17.25" customHeight="1" x14ac:dyDescent="0.2">
      <c r="A5" s="330" t="s">
        <v>0</v>
      </c>
      <c r="B5" s="332" t="s">
        <v>1</v>
      </c>
      <c r="C5" s="332" t="s">
        <v>2</v>
      </c>
      <c r="D5" s="332" t="s">
        <v>3</v>
      </c>
      <c r="E5" s="334" t="s">
        <v>4</v>
      </c>
      <c r="F5" s="335"/>
      <c r="G5" s="336"/>
      <c r="H5" s="334" t="s">
        <v>152</v>
      </c>
      <c r="I5" s="335"/>
      <c r="J5" s="336"/>
      <c r="K5" s="334" t="s">
        <v>153</v>
      </c>
      <c r="L5" s="335"/>
      <c r="M5" s="336"/>
      <c r="N5" s="334" t="s">
        <v>154</v>
      </c>
      <c r="O5" s="335"/>
      <c r="P5" s="336"/>
      <c r="Q5" s="334" t="s">
        <v>222</v>
      </c>
      <c r="R5" s="335"/>
      <c r="S5" s="336"/>
      <c r="T5" s="334" t="s">
        <v>223</v>
      </c>
      <c r="U5" s="335"/>
      <c r="V5" s="336"/>
      <c r="W5" s="363" t="s">
        <v>5</v>
      </c>
      <c r="X5" s="364"/>
      <c r="Y5" s="364"/>
      <c r="Z5" s="239"/>
      <c r="AA5" s="239"/>
      <c r="AB5" s="239"/>
      <c r="AC5" s="239"/>
      <c r="AD5" s="239"/>
      <c r="AE5" s="239"/>
      <c r="AF5" s="239"/>
      <c r="AG5" s="239"/>
      <c r="AH5" s="240"/>
      <c r="AI5" s="334" t="s">
        <v>224</v>
      </c>
      <c r="AJ5" s="335"/>
      <c r="AK5" s="336"/>
      <c r="AL5" s="334" t="s">
        <v>225</v>
      </c>
      <c r="AM5" s="335"/>
      <c r="AN5" s="336"/>
      <c r="AO5" s="334" t="s">
        <v>244</v>
      </c>
      <c r="AP5" s="335"/>
      <c r="AQ5" s="336"/>
      <c r="AR5" s="334" t="s">
        <v>234</v>
      </c>
      <c r="AS5" s="335"/>
      <c r="AT5" s="335"/>
      <c r="AU5" s="336"/>
      <c r="AV5" s="332" t="s">
        <v>6</v>
      </c>
      <c r="AW5" s="332" t="s">
        <v>64</v>
      </c>
    </row>
    <row r="6" spans="1:51" s="4" customFormat="1" ht="57" customHeight="1" x14ac:dyDescent="0.2">
      <c r="A6" s="331"/>
      <c r="B6" s="333"/>
      <c r="C6" s="333"/>
      <c r="D6" s="333"/>
      <c r="E6" s="337"/>
      <c r="F6" s="338"/>
      <c r="G6" s="339"/>
      <c r="H6" s="337"/>
      <c r="I6" s="338"/>
      <c r="J6" s="339"/>
      <c r="K6" s="337"/>
      <c r="L6" s="338"/>
      <c r="M6" s="339"/>
      <c r="N6" s="337"/>
      <c r="O6" s="338"/>
      <c r="P6" s="339"/>
      <c r="Q6" s="337"/>
      <c r="R6" s="338"/>
      <c r="S6" s="339"/>
      <c r="T6" s="337"/>
      <c r="U6" s="338"/>
      <c r="V6" s="339"/>
      <c r="W6" s="340" t="s">
        <v>7</v>
      </c>
      <c r="X6" s="341"/>
      <c r="Y6" s="342"/>
      <c r="Z6" s="340" t="s">
        <v>8</v>
      </c>
      <c r="AA6" s="341"/>
      <c r="AB6" s="342"/>
      <c r="AC6" s="340" t="s">
        <v>9</v>
      </c>
      <c r="AD6" s="341"/>
      <c r="AE6" s="342"/>
      <c r="AF6" s="340" t="s">
        <v>10</v>
      </c>
      <c r="AG6" s="341"/>
      <c r="AH6" s="342"/>
      <c r="AI6" s="337"/>
      <c r="AJ6" s="338"/>
      <c r="AK6" s="339"/>
      <c r="AL6" s="337"/>
      <c r="AM6" s="338"/>
      <c r="AN6" s="339"/>
      <c r="AO6" s="337"/>
      <c r="AP6" s="338"/>
      <c r="AQ6" s="339"/>
      <c r="AR6" s="337"/>
      <c r="AS6" s="338"/>
      <c r="AT6" s="338"/>
      <c r="AU6" s="339"/>
      <c r="AV6" s="333"/>
      <c r="AW6" s="333"/>
    </row>
    <row r="7" spans="1:51" s="4" customFormat="1" ht="15" customHeight="1" x14ac:dyDescent="0.2">
      <c r="A7" s="358">
        <v>1</v>
      </c>
      <c r="B7" s="379">
        <v>2</v>
      </c>
      <c r="C7" s="358">
        <v>3</v>
      </c>
      <c r="D7" s="379">
        <v>4</v>
      </c>
      <c r="E7" s="362">
        <v>5</v>
      </c>
      <c r="F7" s="360"/>
      <c r="G7" s="361"/>
      <c r="H7" s="362">
        <v>6</v>
      </c>
      <c r="I7" s="360"/>
      <c r="J7" s="361"/>
      <c r="K7" s="362">
        <v>7</v>
      </c>
      <c r="L7" s="360"/>
      <c r="M7" s="361"/>
      <c r="N7" s="362">
        <v>8</v>
      </c>
      <c r="O7" s="360"/>
      <c r="P7" s="361"/>
      <c r="Q7" s="362">
        <v>8</v>
      </c>
      <c r="R7" s="360"/>
      <c r="S7" s="360"/>
      <c r="T7" s="362">
        <v>9</v>
      </c>
      <c r="U7" s="360"/>
      <c r="V7" s="360"/>
      <c r="W7" s="362">
        <v>10</v>
      </c>
      <c r="X7" s="360"/>
      <c r="Y7" s="361"/>
      <c r="Z7" s="82"/>
      <c r="AA7" s="82">
        <v>11</v>
      </c>
      <c r="AB7" s="83"/>
      <c r="AC7" s="84"/>
      <c r="AD7" s="360">
        <v>12</v>
      </c>
      <c r="AE7" s="361"/>
      <c r="AF7" s="84"/>
      <c r="AG7" s="360">
        <v>13</v>
      </c>
      <c r="AH7" s="361"/>
      <c r="AI7" s="366" t="s">
        <v>227</v>
      </c>
      <c r="AJ7" s="367"/>
      <c r="AK7" s="368"/>
      <c r="AL7" s="366" t="s">
        <v>228</v>
      </c>
      <c r="AM7" s="367"/>
      <c r="AN7" s="368"/>
      <c r="AO7" s="362" t="s">
        <v>229</v>
      </c>
      <c r="AP7" s="360"/>
      <c r="AQ7" s="361"/>
      <c r="AR7" s="362" t="s">
        <v>230</v>
      </c>
      <c r="AS7" s="360"/>
      <c r="AT7" s="360"/>
      <c r="AU7" s="361"/>
      <c r="AV7" s="358">
        <v>18</v>
      </c>
      <c r="AW7" s="358">
        <v>19</v>
      </c>
    </row>
    <row r="8" spans="1:51" s="4" customFormat="1" ht="15" customHeight="1" x14ac:dyDescent="0.2">
      <c r="A8" s="359"/>
      <c r="B8" s="380"/>
      <c r="C8" s="359"/>
      <c r="D8" s="380"/>
      <c r="E8" s="382" t="s">
        <v>11</v>
      </c>
      <c r="F8" s="383"/>
      <c r="G8" s="30" t="s">
        <v>12</v>
      </c>
      <c r="H8" s="206"/>
      <c r="I8" s="208"/>
      <c r="J8" s="206"/>
      <c r="K8" s="340" t="s">
        <v>11</v>
      </c>
      <c r="L8" s="342"/>
      <c r="M8" s="85" t="s">
        <v>12</v>
      </c>
      <c r="N8" s="344" t="s">
        <v>11</v>
      </c>
      <c r="O8" s="345"/>
      <c r="P8" s="45" t="s">
        <v>12</v>
      </c>
      <c r="Q8" s="344" t="s">
        <v>11</v>
      </c>
      <c r="R8" s="345"/>
      <c r="S8" s="237" t="s">
        <v>12</v>
      </c>
      <c r="T8" s="344" t="s">
        <v>11</v>
      </c>
      <c r="U8" s="345"/>
      <c r="V8" s="238" t="s">
        <v>12</v>
      </c>
      <c r="W8" s="344" t="s">
        <v>11</v>
      </c>
      <c r="X8" s="345"/>
      <c r="Y8" s="85" t="s">
        <v>12</v>
      </c>
      <c r="Z8" s="344" t="s">
        <v>11</v>
      </c>
      <c r="AA8" s="345"/>
      <c r="AB8" s="45" t="s">
        <v>12</v>
      </c>
      <c r="AC8" s="340" t="s">
        <v>11</v>
      </c>
      <c r="AD8" s="342"/>
      <c r="AE8" s="85" t="s">
        <v>12</v>
      </c>
      <c r="AF8" s="340" t="s">
        <v>11</v>
      </c>
      <c r="AG8" s="342"/>
      <c r="AH8" s="85" t="s">
        <v>12</v>
      </c>
      <c r="AI8" s="344" t="s">
        <v>11</v>
      </c>
      <c r="AJ8" s="345"/>
      <c r="AK8" s="45" t="s">
        <v>12</v>
      </c>
      <c r="AL8" s="344" t="s">
        <v>11</v>
      </c>
      <c r="AM8" s="345"/>
      <c r="AN8" s="45" t="s">
        <v>12</v>
      </c>
      <c r="AO8" s="86" t="s">
        <v>11</v>
      </c>
      <c r="AP8" s="31"/>
      <c r="AQ8" s="45" t="s">
        <v>12</v>
      </c>
      <c r="AR8" s="344" t="s">
        <v>11</v>
      </c>
      <c r="AS8" s="345"/>
      <c r="AT8" s="344" t="s">
        <v>12</v>
      </c>
      <c r="AU8" s="345"/>
      <c r="AV8" s="359"/>
      <c r="AW8" s="359"/>
    </row>
    <row r="9" spans="1:51" s="9" customFormat="1" ht="80.25" customHeight="1" x14ac:dyDescent="0.25">
      <c r="A9" s="248" t="s">
        <v>7</v>
      </c>
      <c r="B9" s="249" t="s">
        <v>169</v>
      </c>
      <c r="C9" s="250" t="s">
        <v>13</v>
      </c>
      <c r="D9" s="251" t="s">
        <v>19</v>
      </c>
      <c r="E9" s="252">
        <v>60</v>
      </c>
      <c r="F9" s="253" t="s">
        <v>86</v>
      </c>
      <c r="G9" s="254">
        <f>G10+G11+G12+G13+G14+G15+G16+G17+G18+G19</f>
        <v>1941279000</v>
      </c>
      <c r="H9" s="255">
        <v>12</v>
      </c>
      <c r="I9" s="256" t="s">
        <v>86</v>
      </c>
      <c r="J9" s="254">
        <f>J10+J11+J12+J13+J14+J15+J16+J17+J18+J19</f>
        <v>422708800</v>
      </c>
      <c r="K9" s="255">
        <v>12</v>
      </c>
      <c r="L9" s="253" t="s">
        <v>86</v>
      </c>
      <c r="M9" s="254">
        <f>M10+M11+M12+M13+M14+M15+M16+M17+M18+M19</f>
        <v>905996550</v>
      </c>
      <c r="N9" s="257">
        <v>12</v>
      </c>
      <c r="O9" s="258" t="s">
        <v>86</v>
      </c>
      <c r="P9" s="254">
        <f>P10+P11+P12+P13+P14+P15+P16+P17+P18+P19</f>
        <v>1375887390</v>
      </c>
      <c r="Q9" s="257">
        <v>12</v>
      </c>
      <c r="R9" s="258" t="s">
        <v>86</v>
      </c>
      <c r="S9" s="255">
        <f>SUM(S10:S19)</f>
        <v>619247700</v>
      </c>
      <c r="T9" s="255"/>
      <c r="U9" s="259"/>
      <c r="V9" s="260">
        <f>SUM(V10:V19)</f>
        <v>354790000</v>
      </c>
      <c r="W9" s="257"/>
      <c r="X9" s="261"/>
      <c r="Y9" s="254">
        <f>SUM(Y10:Y19)</f>
        <v>24871250</v>
      </c>
      <c r="Z9" s="257"/>
      <c r="AA9" s="261"/>
      <c r="AB9" s="254">
        <f>SUM(AB10:AB19)</f>
        <v>125511947</v>
      </c>
      <c r="AC9" s="257"/>
      <c r="AD9" s="263"/>
      <c r="AE9" s="262"/>
      <c r="AF9" s="257"/>
      <c r="AG9" s="258"/>
      <c r="AH9" s="262"/>
      <c r="AI9" s="255">
        <f>W9+Z9+AC9+AF9</f>
        <v>0</v>
      </c>
      <c r="AJ9" s="258" t="s">
        <v>86</v>
      </c>
      <c r="AK9" s="89">
        <f t="shared" ref="AK9:AK15" si="0">Y9+AB9+AE9+AH9</f>
        <v>150383197</v>
      </c>
      <c r="AL9" s="264">
        <f>Z9/N9</f>
        <v>0</v>
      </c>
      <c r="AM9" s="265" t="s">
        <v>123</v>
      </c>
      <c r="AN9" s="266">
        <f t="shared" ref="AN9:AN17" si="1">AK9/V9*100</f>
        <v>42.386537670171087</v>
      </c>
      <c r="AO9" s="267">
        <f>K9+AI9</f>
        <v>12</v>
      </c>
      <c r="AP9" s="268" t="s">
        <v>86</v>
      </c>
      <c r="AQ9" s="269">
        <f>M9+AK9</f>
        <v>1056379747</v>
      </c>
      <c r="AR9" s="257">
        <f t="shared" ref="AR9:AR21" si="2">AO9/E9*100</f>
        <v>20</v>
      </c>
      <c r="AS9" s="270" t="s">
        <v>123</v>
      </c>
      <c r="AT9" s="266">
        <f t="shared" ref="AT9:AT49" si="3">AQ9/G9*100</f>
        <v>54.416688533693517</v>
      </c>
      <c r="AU9" s="266" t="s">
        <v>123</v>
      </c>
      <c r="AV9" s="271" t="s">
        <v>131</v>
      </c>
      <c r="AW9" s="272" t="s">
        <v>134</v>
      </c>
    </row>
    <row r="10" spans="1:51" s="9" customFormat="1" ht="39.75" customHeight="1" x14ac:dyDescent="0.25">
      <c r="A10" s="102">
        <v>2</v>
      </c>
      <c r="B10" s="87" t="s">
        <v>170</v>
      </c>
      <c r="C10" s="103" t="s">
        <v>20</v>
      </c>
      <c r="D10" s="104" t="s">
        <v>97</v>
      </c>
      <c r="E10" s="105">
        <v>6190</v>
      </c>
      <c r="F10" s="106" t="s">
        <v>87</v>
      </c>
      <c r="G10" s="107">
        <v>21600000</v>
      </c>
      <c r="H10" s="150">
        <v>840</v>
      </c>
      <c r="I10" s="209" t="s">
        <v>87</v>
      </c>
      <c r="J10" s="210">
        <v>4320000</v>
      </c>
      <c r="K10" s="108">
        <v>840</v>
      </c>
      <c r="L10" s="106" t="s">
        <v>87</v>
      </c>
      <c r="M10" s="210">
        <v>4320000</v>
      </c>
      <c r="N10" s="109">
        <v>1558</v>
      </c>
      <c r="O10" s="110" t="s">
        <v>87</v>
      </c>
      <c r="P10" s="111">
        <v>13398000</v>
      </c>
      <c r="Q10" s="109">
        <v>675</v>
      </c>
      <c r="R10" s="110" t="s">
        <v>87</v>
      </c>
      <c r="S10" s="111">
        <v>5050000</v>
      </c>
      <c r="T10" s="115">
        <v>820</v>
      </c>
      <c r="U10" s="246" t="s">
        <v>235</v>
      </c>
      <c r="V10" s="241">
        <v>4050000</v>
      </c>
      <c r="W10" s="112">
        <v>100</v>
      </c>
      <c r="X10" s="113" t="s">
        <v>243</v>
      </c>
      <c r="Y10" s="98">
        <v>600000</v>
      </c>
      <c r="Z10" s="112">
        <v>238</v>
      </c>
      <c r="AA10" s="113" t="s">
        <v>246</v>
      </c>
      <c r="AB10" s="228">
        <v>1428000</v>
      </c>
      <c r="AC10" s="115"/>
      <c r="AD10" s="231"/>
      <c r="AE10" s="98"/>
      <c r="AF10" s="115"/>
      <c r="AG10" s="116"/>
      <c r="AH10" s="114"/>
      <c r="AI10" s="90">
        <f>Z10+AC10+AF10</f>
        <v>238</v>
      </c>
      <c r="AJ10" s="117" t="s">
        <v>87</v>
      </c>
      <c r="AK10" s="89">
        <f>Y10+AB10+AE10+AH10</f>
        <v>2028000</v>
      </c>
      <c r="AL10" s="119">
        <f>Z10/N10</f>
        <v>0.15275994865211809</v>
      </c>
      <c r="AM10" s="94" t="s">
        <v>123</v>
      </c>
      <c r="AN10" s="95">
        <f t="shared" si="1"/>
        <v>50.074074074074069</v>
      </c>
      <c r="AO10" s="96">
        <f t="shared" ref="AO10:AO20" si="4">K10+AI10</f>
        <v>1078</v>
      </c>
      <c r="AP10" s="97" t="s">
        <v>87</v>
      </c>
      <c r="AQ10" s="98">
        <f t="shared" ref="AQ10:AQ20" si="5">M10+AK10</f>
        <v>6348000</v>
      </c>
      <c r="AR10" s="91">
        <f t="shared" si="2"/>
        <v>17.415185783521807</v>
      </c>
      <c r="AS10" s="99" t="s">
        <v>123</v>
      </c>
      <c r="AT10" s="95">
        <f t="shared" si="3"/>
        <v>29.388888888888886</v>
      </c>
      <c r="AU10" s="95" t="s">
        <v>123</v>
      </c>
      <c r="AV10" s="101" t="s">
        <v>61</v>
      </c>
      <c r="AW10" s="118" t="s">
        <v>132</v>
      </c>
    </row>
    <row r="11" spans="1:51" s="9" customFormat="1" ht="84" customHeight="1" x14ac:dyDescent="0.25">
      <c r="A11" s="102">
        <v>3</v>
      </c>
      <c r="B11" s="87" t="s">
        <v>171</v>
      </c>
      <c r="C11" s="103" t="s">
        <v>21</v>
      </c>
      <c r="D11" s="104" t="s">
        <v>98</v>
      </c>
      <c r="E11" s="105">
        <v>60</v>
      </c>
      <c r="F11" s="88" t="s">
        <v>86</v>
      </c>
      <c r="G11" s="107">
        <v>175826000</v>
      </c>
      <c r="H11" s="150">
        <v>12</v>
      </c>
      <c r="I11" s="127" t="s">
        <v>86</v>
      </c>
      <c r="J11" s="210">
        <v>31306000</v>
      </c>
      <c r="K11" s="108">
        <v>12</v>
      </c>
      <c r="L11" s="88" t="s">
        <v>86</v>
      </c>
      <c r="M11" s="111">
        <v>86393700</v>
      </c>
      <c r="N11" s="109">
        <v>12</v>
      </c>
      <c r="O11" s="110" t="s">
        <v>65</v>
      </c>
      <c r="P11" s="111">
        <v>127414549</v>
      </c>
      <c r="Q11" s="109">
        <v>12</v>
      </c>
      <c r="R11" s="110" t="s">
        <v>65</v>
      </c>
      <c r="S11" s="111">
        <v>48000000</v>
      </c>
      <c r="T11" s="115">
        <v>12</v>
      </c>
      <c r="U11" s="246" t="s">
        <v>86</v>
      </c>
      <c r="V11" s="241">
        <v>54000000</v>
      </c>
      <c r="W11" s="112">
        <v>3</v>
      </c>
      <c r="X11" s="113" t="s">
        <v>86</v>
      </c>
      <c r="Y11" s="98">
        <v>3252250</v>
      </c>
      <c r="Z11" s="112">
        <v>3</v>
      </c>
      <c r="AA11" s="113" t="s">
        <v>247</v>
      </c>
      <c r="AB11" s="228">
        <v>15856447</v>
      </c>
      <c r="AC11" s="115"/>
      <c r="AD11" s="116"/>
      <c r="AE11" s="98"/>
      <c r="AF11" s="115"/>
      <c r="AG11" s="116"/>
      <c r="AH11" s="89"/>
      <c r="AI11" s="90">
        <f>W11+Z11+AC11+AF11</f>
        <v>6</v>
      </c>
      <c r="AJ11" s="117" t="s">
        <v>86</v>
      </c>
      <c r="AK11" s="89">
        <f t="shared" si="0"/>
        <v>19108697</v>
      </c>
      <c r="AL11" s="119">
        <f t="shared" ref="AL11:AL20" si="6">AI11/Q11*100</f>
        <v>50</v>
      </c>
      <c r="AM11" s="94" t="s">
        <v>123</v>
      </c>
      <c r="AN11" s="95">
        <f t="shared" si="1"/>
        <v>35.386475925925929</v>
      </c>
      <c r="AO11" s="96">
        <f t="shared" si="4"/>
        <v>18</v>
      </c>
      <c r="AP11" s="97" t="s">
        <v>86</v>
      </c>
      <c r="AQ11" s="98">
        <f t="shared" si="5"/>
        <v>105502397</v>
      </c>
      <c r="AR11" s="91">
        <f t="shared" si="2"/>
        <v>30</v>
      </c>
      <c r="AS11" s="99" t="s">
        <v>123</v>
      </c>
      <c r="AT11" s="95">
        <f t="shared" si="3"/>
        <v>60.003865753642806</v>
      </c>
      <c r="AU11" s="95" t="s">
        <v>123</v>
      </c>
      <c r="AV11" s="101" t="s">
        <v>61</v>
      </c>
      <c r="AW11" s="101" t="s">
        <v>134</v>
      </c>
    </row>
    <row r="12" spans="1:51" s="9" customFormat="1" ht="56.25" customHeight="1" x14ac:dyDescent="0.25">
      <c r="A12" s="102">
        <v>4</v>
      </c>
      <c r="B12" s="87" t="s">
        <v>172</v>
      </c>
      <c r="C12" s="103" t="s">
        <v>22</v>
      </c>
      <c r="D12" s="104" t="s">
        <v>99</v>
      </c>
      <c r="E12" s="105">
        <v>60</v>
      </c>
      <c r="F12" s="88" t="s">
        <v>86</v>
      </c>
      <c r="G12" s="107">
        <v>153046000</v>
      </c>
      <c r="H12" s="150">
        <v>12</v>
      </c>
      <c r="I12" s="127" t="s">
        <v>86</v>
      </c>
      <c r="J12" s="210">
        <v>24988000</v>
      </c>
      <c r="K12" s="108">
        <v>12</v>
      </c>
      <c r="L12" s="88" t="s">
        <v>86</v>
      </c>
      <c r="M12" s="111">
        <v>60072000</v>
      </c>
      <c r="N12" s="109">
        <v>12</v>
      </c>
      <c r="O12" s="110" t="s">
        <v>65</v>
      </c>
      <c r="P12" s="111">
        <v>101267000</v>
      </c>
      <c r="Q12" s="109">
        <v>12</v>
      </c>
      <c r="R12" s="110" t="s">
        <v>65</v>
      </c>
      <c r="S12" s="111">
        <v>46530000</v>
      </c>
      <c r="T12" s="115">
        <v>12</v>
      </c>
      <c r="U12" s="246" t="s">
        <v>86</v>
      </c>
      <c r="V12" s="241">
        <v>43530000</v>
      </c>
      <c r="W12" s="112">
        <v>3</v>
      </c>
      <c r="X12" s="113" t="s">
        <v>86</v>
      </c>
      <c r="Y12" s="98">
        <v>5300000</v>
      </c>
      <c r="Z12" s="112">
        <v>3</v>
      </c>
      <c r="AA12" s="113" t="s">
        <v>247</v>
      </c>
      <c r="AB12" s="228">
        <v>14204000</v>
      </c>
      <c r="AC12" s="115"/>
      <c r="AD12" s="116"/>
      <c r="AE12" s="98"/>
      <c r="AF12" s="115"/>
      <c r="AG12" s="117"/>
      <c r="AH12" s="89"/>
      <c r="AI12" s="90">
        <f t="shared" ref="AI12:AI19" si="7">W12+Z12+AC12+AF12</f>
        <v>6</v>
      </c>
      <c r="AJ12" s="117" t="s">
        <v>86</v>
      </c>
      <c r="AK12" s="89">
        <f t="shared" si="0"/>
        <v>19504000</v>
      </c>
      <c r="AL12" s="119">
        <f t="shared" si="6"/>
        <v>50</v>
      </c>
      <c r="AM12" s="94" t="s">
        <v>123</v>
      </c>
      <c r="AN12" s="95">
        <f t="shared" si="1"/>
        <v>44.805881001608086</v>
      </c>
      <c r="AO12" s="96">
        <f t="shared" si="4"/>
        <v>18</v>
      </c>
      <c r="AP12" s="97" t="s">
        <v>86</v>
      </c>
      <c r="AQ12" s="98">
        <f t="shared" si="5"/>
        <v>79576000</v>
      </c>
      <c r="AR12" s="91">
        <f t="shared" si="2"/>
        <v>30</v>
      </c>
      <c r="AS12" s="99" t="s">
        <v>123</v>
      </c>
      <c r="AT12" s="95">
        <f t="shared" si="3"/>
        <v>51.994825085268481</v>
      </c>
      <c r="AU12" s="95" t="s">
        <v>123</v>
      </c>
      <c r="AV12" s="101" t="s">
        <v>61</v>
      </c>
      <c r="AW12" s="118" t="s">
        <v>133</v>
      </c>
    </row>
    <row r="13" spans="1:51" s="9" customFormat="1" ht="47.25" customHeight="1" x14ac:dyDescent="0.25">
      <c r="A13" s="102">
        <v>5</v>
      </c>
      <c r="B13" s="87" t="s">
        <v>173</v>
      </c>
      <c r="C13" s="103" t="s">
        <v>23</v>
      </c>
      <c r="D13" s="104" t="s">
        <v>100</v>
      </c>
      <c r="E13" s="105">
        <v>60</v>
      </c>
      <c r="F13" s="88" t="s">
        <v>86</v>
      </c>
      <c r="G13" s="107">
        <v>142015000</v>
      </c>
      <c r="H13" s="150">
        <v>12</v>
      </c>
      <c r="I13" s="127" t="s">
        <v>86</v>
      </c>
      <c r="J13" s="211">
        <v>23409600</v>
      </c>
      <c r="K13" s="108">
        <v>12</v>
      </c>
      <c r="L13" s="88" t="s">
        <v>86</v>
      </c>
      <c r="M13" s="111">
        <v>52540600</v>
      </c>
      <c r="N13" s="120">
        <v>12</v>
      </c>
      <c r="O13" s="110" t="s">
        <v>65</v>
      </c>
      <c r="P13" s="111">
        <v>81088600</v>
      </c>
      <c r="Q13" s="120">
        <v>12</v>
      </c>
      <c r="R13" s="110" t="s">
        <v>65</v>
      </c>
      <c r="S13" s="111">
        <v>32131000</v>
      </c>
      <c r="T13" s="115">
        <v>12</v>
      </c>
      <c r="U13" s="246" t="s">
        <v>86</v>
      </c>
      <c r="V13" s="241">
        <v>20000000</v>
      </c>
      <c r="W13" s="112">
        <v>3</v>
      </c>
      <c r="X13" s="113" t="s">
        <v>86</v>
      </c>
      <c r="Y13" s="98">
        <v>2436000</v>
      </c>
      <c r="Z13" s="112">
        <v>3</v>
      </c>
      <c r="AA13" s="113" t="s">
        <v>247</v>
      </c>
      <c r="AB13" s="228">
        <v>4534000</v>
      </c>
      <c r="AC13" s="115"/>
      <c r="AD13" s="116"/>
      <c r="AE13" s="98"/>
      <c r="AF13" s="115"/>
      <c r="AG13" s="117"/>
      <c r="AH13" s="89"/>
      <c r="AI13" s="90">
        <f>W13+Z13+AC13+AF13</f>
        <v>6</v>
      </c>
      <c r="AJ13" s="117" t="s">
        <v>86</v>
      </c>
      <c r="AK13" s="89">
        <f t="shared" si="0"/>
        <v>6970000</v>
      </c>
      <c r="AL13" s="90">
        <f t="shared" si="6"/>
        <v>50</v>
      </c>
      <c r="AM13" s="94" t="s">
        <v>123</v>
      </c>
      <c r="AN13" s="95">
        <f t="shared" si="1"/>
        <v>34.849999999999994</v>
      </c>
      <c r="AO13" s="96">
        <f t="shared" si="4"/>
        <v>18</v>
      </c>
      <c r="AP13" s="97" t="s">
        <v>86</v>
      </c>
      <c r="AQ13" s="98">
        <f t="shared" si="5"/>
        <v>59510600</v>
      </c>
      <c r="AR13" s="91">
        <f t="shared" si="2"/>
        <v>30</v>
      </c>
      <c r="AS13" s="99" t="s">
        <v>123</v>
      </c>
      <c r="AT13" s="95">
        <f t="shared" si="3"/>
        <v>41.90444671337535</v>
      </c>
      <c r="AU13" s="95" t="s">
        <v>123</v>
      </c>
      <c r="AV13" s="101" t="s">
        <v>61</v>
      </c>
      <c r="AW13" s="101" t="s">
        <v>130</v>
      </c>
    </row>
    <row r="14" spans="1:51" s="9" customFormat="1" ht="63.75" customHeight="1" x14ac:dyDescent="0.25">
      <c r="A14" s="102">
        <v>6</v>
      </c>
      <c r="B14" s="87" t="s">
        <v>176</v>
      </c>
      <c r="C14" s="103" t="s">
        <v>24</v>
      </c>
      <c r="D14" s="104" t="s">
        <v>101</v>
      </c>
      <c r="E14" s="105">
        <v>60</v>
      </c>
      <c r="F14" s="88" t="s">
        <v>86</v>
      </c>
      <c r="G14" s="107">
        <v>114755000</v>
      </c>
      <c r="H14" s="150">
        <v>12</v>
      </c>
      <c r="I14" s="127" t="s">
        <v>86</v>
      </c>
      <c r="J14" s="211">
        <v>21917000</v>
      </c>
      <c r="K14" s="108">
        <v>12</v>
      </c>
      <c r="L14" s="88" t="s">
        <v>86</v>
      </c>
      <c r="M14" s="111">
        <v>44453550</v>
      </c>
      <c r="N14" s="120">
        <v>12</v>
      </c>
      <c r="O14" s="110" t="s">
        <v>65</v>
      </c>
      <c r="P14" s="111">
        <v>67327350</v>
      </c>
      <c r="Q14" s="120">
        <v>12</v>
      </c>
      <c r="R14" s="110" t="s">
        <v>65</v>
      </c>
      <c r="S14" s="111">
        <v>35514000</v>
      </c>
      <c r="T14" s="115">
        <v>12</v>
      </c>
      <c r="U14" s="246" t="s">
        <v>86</v>
      </c>
      <c r="V14" s="241">
        <v>20000000</v>
      </c>
      <c r="W14" s="112">
        <v>3</v>
      </c>
      <c r="X14" s="113" t="s">
        <v>86</v>
      </c>
      <c r="Y14" s="98">
        <v>1660000</v>
      </c>
      <c r="Z14" s="112">
        <v>3</v>
      </c>
      <c r="AA14" s="113" t="s">
        <v>247</v>
      </c>
      <c r="AB14" s="228">
        <v>3320000</v>
      </c>
      <c r="AC14" s="115"/>
      <c r="AD14" s="116"/>
      <c r="AE14" s="98"/>
      <c r="AF14" s="115"/>
      <c r="AG14" s="117"/>
      <c r="AH14" s="89"/>
      <c r="AI14" s="90">
        <f t="shared" si="7"/>
        <v>6</v>
      </c>
      <c r="AJ14" s="117" t="s">
        <v>86</v>
      </c>
      <c r="AK14" s="89">
        <f t="shared" si="0"/>
        <v>4980000</v>
      </c>
      <c r="AL14" s="90">
        <f t="shared" si="6"/>
        <v>50</v>
      </c>
      <c r="AM14" s="94" t="s">
        <v>123</v>
      </c>
      <c r="AN14" s="95">
        <f t="shared" si="1"/>
        <v>24.9</v>
      </c>
      <c r="AO14" s="96">
        <f t="shared" si="4"/>
        <v>18</v>
      </c>
      <c r="AP14" s="97" t="s">
        <v>86</v>
      </c>
      <c r="AQ14" s="98">
        <f t="shared" si="5"/>
        <v>49433550</v>
      </c>
      <c r="AR14" s="91">
        <f t="shared" si="2"/>
        <v>30</v>
      </c>
      <c r="AS14" s="99" t="s">
        <v>123</v>
      </c>
      <c r="AT14" s="92">
        <f t="shared" si="3"/>
        <v>43.077469391311922</v>
      </c>
      <c r="AU14" s="95" t="s">
        <v>123</v>
      </c>
      <c r="AV14" s="101" t="s">
        <v>61</v>
      </c>
      <c r="AW14" s="101" t="s">
        <v>134</v>
      </c>
    </row>
    <row r="15" spans="1:51" s="9" customFormat="1" ht="81.75" customHeight="1" x14ac:dyDescent="0.25">
      <c r="A15" s="102">
        <v>7</v>
      </c>
      <c r="B15" s="87" t="s">
        <v>174</v>
      </c>
      <c r="C15" s="103" t="s">
        <v>25</v>
      </c>
      <c r="D15" s="104" t="s">
        <v>102</v>
      </c>
      <c r="E15" s="105">
        <v>60</v>
      </c>
      <c r="F15" s="88" t="s">
        <v>86</v>
      </c>
      <c r="G15" s="107">
        <v>37686000</v>
      </c>
      <c r="H15" s="150">
        <v>12</v>
      </c>
      <c r="I15" s="127" t="s">
        <v>86</v>
      </c>
      <c r="J15" s="211">
        <v>7680000</v>
      </c>
      <c r="K15" s="108">
        <v>12</v>
      </c>
      <c r="L15" s="88" t="s">
        <v>86</v>
      </c>
      <c r="M15" s="111">
        <v>15840000</v>
      </c>
      <c r="N15" s="120">
        <v>12</v>
      </c>
      <c r="O15" s="110" t="s">
        <v>86</v>
      </c>
      <c r="P15" s="111">
        <v>24640000</v>
      </c>
      <c r="Q15" s="120">
        <v>12</v>
      </c>
      <c r="R15" s="110" t="s">
        <v>86</v>
      </c>
      <c r="S15" s="111">
        <v>12800000</v>
      </c>
      <c r="T15" s="115">
        <v>12</v>
      </c>
      <c r="U15" s="246" t="s">
        <v>86</v>
      </c>
      <c r="V15" s="241">
        <v>6620000</v>
      </c>
      <c r="W15" s="112">
        <v>3</v>
      </c>
      <c r="X15" s="113" t="s">
        <v>86</v>
      </c>
      <c r="Y15" s="98">
        <v>1300000</v>
      </c>
      <c r="Z15" s="112">
        <v>3</v>
      </c>
      <c r="AA15" s="113" t="s">
        <v>247</v>
      </c>
      <c r="AB15" s="228">
        <v>1950000</v>
      </c>
      <c r="AC15" s="115"/>
      <c r="AD15" s="162"/>
      <c r="AE15" s="98"/>
      <c r="AF15" s="115"/>
      <c r="AG15" s="117"/>
      <c r="AH15" s="89"/>
      <c r="AI15" s="90">
        <f t="shared" si="7"/>
        <v>6</v>
      </c>
      <c r="AJ15" s="117" t="s">
        <v>86</v>
      </c>
      <c r="AK15" s="89">
        <f t="shared" si="0"/>
        <v>3250000</v>
      </c>
      <c r="AL15" s="90">
        <f t="shared" si="6"/>
        <v>50</v>
      </c>
      <c r="AM15" s="94" t="s">
        <v>123</v>
      </c>
      <c r="AN15" s="95">
        <f t="shared" si="1"/>
        <v>49.09365558912387</v>
      </c>
      <c r="AO15" s="96">
        <f t="shared" si="4"/>
        <v>18</v>
      </c>
      <c r="AP15" s="97" t="s">
        <v>86</v>
      </c>
      <c r="AQ15" s="98">
        <f t="shared" si="5"/>
        <v>19090000</v>
      </c>
      <c r="AR15" s="91">
        <f t="shared" si="2"/>
        <v>30</v>
      </c>
      <c r="AS15" s="99" t="s">
        <v>123</v>
      </c>
      <c r="AT15" s="92">
        <f t="shared" si="3"/>
        <v>50.655415804277446</v>
      </c>
      <c r="AU15" s="95" t="s">
        <v>123</v>
      </c>
      <c r="AV15" s="101" t="s">
        <v>61</v>
      </c>
      <c r="AW15" s="101" t="s">
        <v>134</v>
      </c>
    </row>
    <row r="16" spans="1:51" s="9" customFormat="1" ht="50.25" customHeight="1" x14ac:dyDescent="0.25">
      <c r="A16" s="102">
        <v>8</v>
      </c>
      <c r="B16" s="87" t="s">
        <v>175</v>
      </c>
      <c r="C16" s="103" t="s">
        <v>26</v>
      </c>
      <c r="D16" s="104" t="s">
        <v>103</v>
      </c>
      <c r="E16" s="105">
        <v>60</v>
      </c>
      <c r="F16" s="88" t="s">
        <v>86</v>
      </c>
      <c r="G16" s="107">
        <v>98852000</v>
      </c>
      <c r="H16" s="150">
        <v>12</v>
      </c>
      <c r="I16" s="127" t="s">
        <v>86</v>
      </c>
      <c r="J16" s="211">
        <v>16082500</v>
      </c>
      <c r="K16" s="108">
        <v>12</v>
      </c>
      <c r="L16" s="88" t="s">
        <v>86</v>
      </c>
      <c r="M16" s="111">
        <v>34192500</v>
      </c>
      <c r="N16" s="120">
        <v>12</v>
      </c>
      <c r="O16" s="121" t="s">
        <v>65</v>
      </c>
      <c r="P16" s="111">
        <v>53181500</v>
      </c>
      <c r="Q16" s="120">
        <v>12</v>
      </c>
      <c r="R16" s="121" t="s">
        <v>65</v>
      </c>
      <c r="S16" s="111">
        <v>18936000</v>
      </c>
      <c r="T16" s="115">
        <v>12</v>
      </c>
      <c r="U16" s="246" t="s">
        <v>86</v>
      </c>
      <c r="V16" s="241">
        <v>20000000</v>
      </c>
      <c r="W16" s="112">
        <v>3</v>
      </c>
      <c r="X16" s="113" t="s">
        <v>86</v>
      </c>
      <c r="Y16" s="98">
        <v>1755000</v>
      </c>
      <c r="Z16" s="112">
        <v>3</v>
      </c>
      <c r="AA16" s="113" t="s">
        <v>247</v>
      </c>
      <c r="AB16" s="228">
        <v>5265000</v>
      </c>
      <c r="AC16" s="115"/>
      <c r="AD16" s="116"/>
      <c r="AE16" s="98"/>
      <c r="AF16" s="115"/>
      <c r="AG16" s="117"/>
      <c r="AH16" s="89"/>
      <c r="AI16" s="90">
        <f t="shared" si="7"/>
        <v>6</v>
      </c>
      <c r="AJ16" s="117" t="s">
        <v>86</v>
      </c>
      <c r="AK16" s="89">
        <f t="shared" ref="AK16:AK19" si="8">Y16+AB16+AE16+AH16</f>
        <v>7020000</v>
      </c>
      <c r="AL16" s="90">
        <f t="shared" si="6"/>
        <v>50</v>
      </c>
      <c r="AM16" s="94" t="s">
        <v>123</v>
      </c>
      <c r="AN16" s="95">
        <f t="shared" si="1"/>
        <v>35.099999999999994</v>
      </c>
      <c r="AO16" s="96">
        <f t="shared" si="4"/>
        <v>18</v>
      </c>
      <c r="AP16" s="97" t="s">
        <v>86</v>
      </c>
      <c r="AQ16" s="98">
        <f t="shared" si="5"/>
        <v>41212500</v>
      </c>
      <c r="AR16" s="91">
        <f t="shared" si="2"/>
        <v>30</v>
      </c>
      <c r="AS16" s="99" t="str">
        <f t="shared" ref="AS16:AS44" si="9">AM16</f>
        <v>%</v>
      </c>
      <c r="AT16" s="92">
        <f t="shared" si="3"/>
        <v>41.691113988589002</v>
      </c>
      <c r="AU16" s="95" t="s">
        <v>123</v>
      </c>
      <c r="AV16" s="101" t="s">
        <v>61</v>
      </c>
      <c r="AW16" s="101" t="s">
        <v>134</v>
      </c>
    </row>
    <row r="17" spans="1:53" s="9" customFormat="1" ht="73.5" customHeight="1" x14ac:dyDescent="0.25">
      <c r="A17" s="102">
        <v>9</v>
      </c>
      <c r="B17" s="87" t="s">
        <v>178</v>
      </c>
      <c r="C17" s="103" t="s">
        <v>27</v>
      </c>
      <c r="D17" s="104" t="s">
        <v>104</v>
      </c>
      <c r="E17" s="105">
        <v>60</v>
      </c>
      <c r="F17" s="88" t="s">
        <v>86</v>
      </c>
      <c r="G17" s="107">
        <v>912703000</v>
      </c>
      <c r="H17" s="150">
        <v>12</v>
      </c>
      <c r="I17" s="127" t="s">
        <v>86</v>
      </c>
      <c r="J17" s="210">
        <v>277525700</v>
      </c>
      <c r="K17" s="108">
        <v>12</v>
      </c>
      <c r="L17" s="88" t="s">
        <v>86</v>
      </c>
      <c r="M17" s="111">
        <v>526684200</v>
      </c>
      <c r="N17" s="109">
        <v>12</v>
      </c>
      <c r="O17" s="121" t="s">
        <v>65</v>
      </c>
      <c r="P17" s="111">
        <v>753905391</v>
      </c>
      <c r="Q17" s="109">
        <v>12</v>
      </c>
      <c r="R17" s="121" t="s">
        <v>65</v>
      </c>
      <c r="S17" s="111">
        <v>342716700</v>
      </c>
      <c r="T17" s="115">
        <v>12</v>
      </c>
      <c r="U17" s="246" t="s">
        <v>86</v>
      </c>
      <c r="V17" s="241">
        <v>129020000</v>
      </c>
      <c r="W17" s="112">
        <v>3</v>
      </c>
      <c r="X17" s="113" t="s">
        <v>86</v>
      </c>
      <c r="Y17" s="98">
        <v>3268000</v>
      </c>
      <c r="Z17" s="112">
        <v>3</v>
      </c>
      <c r="AA17" s="113" t="s">
        <v>247</v>
      </c>
      <c r="AB17" s="228">
        <v>61114500</v>
      </c>
      <c r="AC17" s="115"/>
      <c r="AD17" s="116"/>
      <c r="AE17" s="98"/>
      <c r="AF17" s="115"/>
      <c r="AG17" s="117"/>
      <c r="AH17" s="98"/>
      <c r="AI17" s="90">
        <f t="shared" si="7"/>
        <v>6</v>
      </c>
      <c r="AJ17" s="117" t="s">
        <v>86</v>
      </c>
      <c r="AK17" s="89">
        <f t="shared" si="8"/>
        <v>64382500</v>
      </c>
      <c r="AL17" s="90">
        <f t="shared" si="6"/>
        <v>50</v>
      </c>
      <c r="AM17" s="94" t="s">
        <v>123</v>
      </c>
      <c r="AN17" s="95">
        <f t="shared" si="1"/>
        <v>49.901178111920629</v>
      </c>
      <c r="AO17" s="96">
        <f t="shared" si="4"/>
        <v>18</v>
      </c>
      <c r="AP17" s="97" t="s">
        <v>86</v>
      </c>
      <c r="AQ17" s="97">
        <f t="shared" si="5"/>
        <v>591066700</v>
      </c>
      <c r="AR17" s="91">
        <f t="shared" si="2"/>
        <v>30</v>
      </c>
      <c r="AS17" s="99" t="str">
        <f t="shared" si="9"/>
        <v>%</v>
      </c>
      <c r="AT17" s="92">
        <f t="shared" si="3"/>
        <v>64.760025988738946</v>
      </c>
      <c r="AU17" s="95" t="s">
        <v>123</v>
      </c>
      <c r="AV17" s="101" t="s">
        <v>61</v>
      </c>
      <c r="AW17" s="101" t="s">
        <v>134</v>
      </c>
    </row>
    <row r="18" spans="1:53" s="9" customFormat="1" ht="59.25" customHeight="1" x14ac:dyDescent="0.25">
      <c r="A18" s="102">
        <v>10</v>
      </c>
      <c r="B18" s="87" t="s">
        <v>177</v>
      </c>
      <c r="C18" s="103" t="s">
        <v>28</v>
      </c>
      <c r="D18" s="104" t="s">
        <v>104</v>
      </c>
      <c r="E18" s="105">
        <v>60</v>
      </c>
      <c r="F18" s="88" t="s">
        <v>86</v>
      </c>
      <c r="G18" s="107">
        <v>176556000</v>
      </c>
      <c r="H18" s="150">
        <v>12</v>
      </c>
      <c r="I18" s="127" t="s">
        <v>86</v>
      </c>
      <c r="J18" s="212">
        <v>15480000</v>
      </c>
      <c r="K18" s="108">
        <v>12</v>
      </c>
      <c r="L18" s="88" t="s">
        <v>86</v>
      </c>
      <c r="M18" s="111">
        <v>55440000</v>
      </c>
      <c r="N18" s="109">
        <v>12</v>
      </c>
      <c r="O18" s="121" t="s">
        <v>65</v>
      </c>
      <c r="P18" s="111">
        <v>95035000</v>
      </c>
      <c r="Q18" s="109">
        <v>12</v>
      </c>
      <c r="R18" s="121" t="s">
        <v>65</v>
      </c>
      <c r="S18" s="111">
        <v>45000000</v>
      </c>
      <c r="T18" s="115">
        <v>12</v>
      </c>
      <c r="U18" s="246" t="s">
        <v>86</v>
      </c>
      <c r="V18" s="241">
        <v>25000000</v>
      </c>
      <c r="W18" s="112"/>
      <c r="X18" s="113"/>
      <c r="Y18" s="98"/>
      <c r="Z18" s="112">
        <v>3</v>
      </c>
      <c r="AA18" s="113" t="s">
        <v>247</v>
      </c>
      <c r="AB18" s="228">
        <v>9890000</v>
      </c>
      <c r="AC18" s="115"/>
      <c r="AD18" s="116"/>
      <c r="AE18" s="98"/>
      <c r="AF18" s="115"/>
      <c r="AG18" s="117"/>
      <c r="AH18" s="98"/>
      <c r="AI18" s="90">
        <f t="shared" si="7"/>
        <v>3</v>
      </c>
      <c r="AJ18" s="117" t="s">
        <v>86</v>
      </c>
      <c r="AK18" s="89">
        <f t="shared" si="8"/>
        <v>9890000</v>
      </c>
      <c r="AL18" s="90">
        <f t="shared" si="6"/>
        <v>25</v>
      </c>
      <c r="AM18" s="94" t="s">
        <v>123</v>
      </c>
      <c r="AN18" s="95">
        <f>AK18/S18*100</f>
        <v>21.977777777777778</v>
      </c>
      <c r="AO18" s="96">
        <f t="shared" si="4"/>
        <v>15</v>
      </c>
      <c r="AP18" s="97" t="s">
        <v>86</v>
      </c>
      <c r="AQ18" s="97">
        <f t="shared" si="5"/>
        <v>65330000</v>
      </c>
      <c r="AR18" s="91">
        <f t="shared" si="2"/>
        <v>25</v>
      </c>
      <c r="AS18" s="99" t="str">
        <f t="shared" si="9"/>
        <v>%</v>
      </c>
      <c r="AT18" s="92">
        <f t="shared" si="3"/>
        <v>37.00242416003988</v>
      </c>
      <c r="AU18" s="95" t="s">
        <v>123</v>
      </c>
      <c r="AV18" s="101" t="s">
        <v>61</v>
      </c>
      <c r="AW18" s="101" t="s">
        <v>134</v>
      </c>
      <c r="BA18" s="201"/>
    </row>
    <row r="19" spans="1:53" s="9" customFormat="1" ht="56.25" customHeight="1" x14ac:dyDescent="0.25">
      <c r="A19" s="102">
        <v>11</v>
      </c>
      <c r="B19" s="87" t="s">
        <v>179</v>
      </c>
      <c r="C19" s="104" t="s">
        <v>53</v>
      </c>
      <c r="D19" s="104" t="s">
        <v>105</v>
      </c>
      <c r="E19" s="122">
        <v>48</v>
      </c>
      <c r="F19" s="88" t="s">
        <v>86</v>
      </c>
      <c r="G19" s="123">
        <v>108240000</v>
      </c>
      <c r="H19" s="128"/>
      <c r="I19" s="127"/>
      <c r="J19" s="213"/>
      <c r="K19" s="125">
        <v>12</v>
      </c>
      <c r="L19" s="126" t="s">
        <v>86</v>
      </c>
      <c r="M19" s="111">
        <v>26060000</v>
      </c>
      <c r="N19" s="125">
        <v>12</v>
      </c>
      <c r="O19" s="126" t="s">
        <v>86</v>
      </c>
      <c r="P19" s="111">
        <v>58630000</v>
      </c>
      <c r="Q19" s="125">
        <v>12</v>
      </c>
      <c r="R19" s="126" t="s">
        <v>86</v>
      </c>
      <c r="S19" s="111">
        <v>32570000</v>
      </c>
      <c r="T19" s="115">
        <v>12</v>
      </c>
      <c r="U19" s="246" t="s">
        <v>86</v>
      </c>
      <c r="V19" s="241">
        <v>32570000</v>
      </c>
      <c r="W19" s="112">
        <v>3</v>
      </c>
      <c r="X19" s="113" t="s">
        <v>86</v>
      </c>
      <c r="Y19" s="98">
        <v>5300000</v>
      </c>
      <c r="Z19" s="112">
        <v>3</v>
      </c>
      <c r="AA19" s="113" t="s">
        <v>247</v>
      </c>
      <c r="AB19" s="228">
        <v>7950000</v>
      </c>
      <c r="AC19" s="115"/>
      <c r="AD19" s="116"/>
      <c r="AE19" s="98"/>
      <c r="AF19" s="115"/>
      <c r="AG19" s="117"/>
      <c r="AH19" s="98"/>
      <c r="AI19" s="90">
        <f t="shared" si="7"/>
        <v>6</v>
      </c>
      <c r="AJ19" s="117" t="s">
        <v>86</v>
      </c>
      <c r="AK19" s="89">
        <f t="shared" si="8"/>
        <v>13250000</v>
      </c>
      <c r="AL19" s="90">
        <f t="shared" si="6"/>
        <v>50</v>
      </c>
      <c r="AM19" s="94" t="s">
        <v>123</v>
      </c>
      <c r="AN19" s="95">
        <f>AK19/V19*100</f>
        <v>40.681608842493091</v>
      </c>
      <c r="AO19" s="96">
        <f t="shared" si="4"/>
        <v>18</v>
      </c>
      <c r="AP19" s="97" t="s">
        <v>86</v>
      </c>
      <c r="AQ19" s="97">
        <f t="shared" si="5"/>
        <v>39310000</v>
      </c>
      <c r="AR19" s="91">
        <f t="shared" si="2"/>
        <v>37.5</v>
      </c>
      <c r="AS19" s="99" t="str">
        <f t="shared" si="9"/>
        <v>%</v>
      </c>
      <c r="AT19" s="92">
        <f t="shared" si="3"/>
        <v>36.31744271988174</v>
      </c>
      <c r="AU19" s="95" t="s">
        <v>123</v>
      </c>
      <c r="AV19" s="101" t="s">
        <v>61</v>
      </c>
      <c r="AW19" s="118" t="s">
        <v>130</v>
      </c>
    </row>
    <row r="20" spans="1:53" s="9" customFormat="1" ht="76.5" customHeight="1" x14ac:dyDescent="0.25">
      <c r="A20" s="248">
        <v>12</v>
      </c>
      <c r="B20" s="249" t="s">
        <v>180</v>
      </c>
      <c r="C20" s="323" t="s">
        <v>14</v>
      </c>
      <c r="D20" s="323" t="s">
        <v>29</v>
      </c>
      <c r="E20" s="324" t="e">
        <f>#REF!+#REF!+E21+#REF!+E22+E23+E24+E25</f>
        <v>#REF!</v>
      </c>
      <c r="F20" s="256" t="s">
        <v>85</v>
      </c>
      <c r="G20" s="325">
        <f>SUM(G21:G25)</f>
        <v>725364670</v>
      </c>
      <c r="H20" s="326">
        <v>103</v>
      </c>
      <c r="I20" s="256" t="s">
        <v>66</v>
      </c>
      <c r="J20" s="325">
        <f>SUM(J21:J25)</f>
        <v>321100500</v>
      </c>
      <c r="K20" s="326">
        <v>103</v>
      </c>
      <c r="L20" s="256" t="s">
        <v>66</v>
      </c>
      <c r="M20" s="262">
        <v>907728150</v>
      </c>
      <c r="N20" s="326">
        <v>153</v>
      </c>
      <c r="O20" s="256" t="s">
        <v>88</v>
      </c>
      <c r="P20" s="262">
        <v>1131960950</v>
      </c>
      <c r="Q20" s="326">
        <f>Q22+Q23+Q24+Q25</f>
        <v>21</v>
      </c>
      <c r="R20" s="256" t="s">
        <v>88</v>
      </c>
      <c r="S20" s="254">
        <f>SUM(S21:S25)</f>
        <v>256706000</v>
      </c>
      <c r="T20" s="255"/>
      <c r="U20" s="259"/>
      <c r="V20" s="260">
        <f>SUM(V21:V25)</f>
        <v>252314803</v>
      </c>
      <c r="W20" s="327"/>
      <c r="X20" s="282"/>
      <c r="Y20" s="260">
        <f>SUM(Y21:Y25)</f>
        <v>120444000</v>
      </c>
      <c r="Z20" s="257"/>
      <c r="AA20" s="282"/>
      <c r="AB20" s="260">
        <f>SUM(AB21:AB25)</f>
        <v>40373803</v>
      </c>
      <c r="AC20" s="306"/>
      <c r="AD20" s="284"/>
      <c r="AE20" s="262"/>
      <c r="AF20" s="306"/>
      <c r="AG20" s="285"/>
      <c r="AH20" s="269"/>
      <c r="AI20" s="255">
        <f>AF20+AC20+Z20+W20</f>
        <v>0</v>
      </c>
      <c r="AJ20" s="285" t="s">
        <v>88</v>
      </c>
      <c r="AK20" s="254">
        <f>AH20+AE20+AB20+Y20</f>
        <v>160817803</v>
      </c>
      <c r="AL20" s="255">
        <f t="shared" si="6"/>
        <v>0</v>
      </c>
      <c r="AM20" s="265" t="s">
        <v>123</v>
      </c>
      <c r="AN20" s="266">
        <f>AK20/V20*100</f>
        <v>63.736967109297979</v>
      </c>
      <c r="AO20" s="267">
        <f t="shared" si="4"/>
        <v>103</v>
      </c>
      <c r="AP20" s="308" t="s">
        <v>88</v>
      </c>
      <c r="AQ20" s="268">
        <f t="shared" si="5"/>
        <v>1068545953</v>
      </c>
      <c r="AR20" s="257" t="e">
        <f t="shared" si="2"/>
        <v>#REF!</v>
      </c>
      <c r="AS20" s="270" t="s">
        <v>123</v>
      </c>
      <c r="AT20" s="262">
        <f t="shared" si="3"/>
        <v>147.31155199494344</v>
      </c>
      <c r="AU20" s="266" t="s">
        <v>123</v>
      </c>
      <c r="AV20" s="272" t="s">
        <v>61</v>
      </c>
      <c r="AW20" s="300"/>
    </row>
    <row r="21" spans="1:53" s="9" customFormat="1" ht="297.75" customHeight="1" x14ac:dyDescent="0.25">
      <c r="A21" s="102"/>
      <c r="B21" s="87" t="s">
        <v>181</v>
      </c>
      <c r="C21" s="103" t="s">
        <v>30</v>
      </c>
      <c r="D21" s="104" t="s">
        <v>106</v>
      </c>
      <c r="E21" s="105">
        <v>134</v>
      </c>
      <c r="F21" s="135" t="s">
        <v>84</v>
      </c>
      <c r="G21" s="107">
        <v>174715000</v>
      </c>
      <c r="H21" s="160">
        <v>34</v>
      </c>
      <c r="I21" s="138" t="s">
        <v>67</v>
      </c>
      <c r="J21" s="215">
        <v>170015000</v>
      </c>
      <c r="K21" s="131">
        <v>12</v>
      </c>
      <c r="L21" s="135" t="s">
        <v>67</v>
      </c>
      <c r="M21" s="107">
        <v>60730000</v>
      </c>
      <c r="N21" s="131">
        <v>46</v>
      </c>
      <c r="O21" s="110"/>
      <c r="P21" s="111">
        <v>230110000</v>
      </c>
      <c r="Q21" s="131">
        <v>5</v>
      </c>
      <c r="R21" s="110" t="s">
        <v>167</v>
      </c>
      <c r="S21" s="111">
        <v>32000000</v>
      </c>
      <c r="T21" s="115">
        <v>3</v>
      </c>
      <c r="U21" s="321" t="s">
        <v>236</v>
      </c>
      <c r="V21" s="241">
        <v>25000000</v>
      </c>
      <c r="W21" s="112"/>
      <c r="X21" s="113"/>
      <c r="Y21" s="98"/>
      <c r="Z21" s="112"/>
      <c r="AA21" s="113"/>
      <c r="AB21" s="114"/>
      <c r="AC21" s="115"/>
      <c r="AD21" s="116"/>
      <c r="AE21" s="98"/>
      <c r="AF21" s="234"/>
      <c r="AG21" s="117"/>
      <c r="AH21" s="98"/>
      <c r="AI21" s="234"/>
      <c r="AJ21" s="117"/>
      <c r="AK21" s="89">
        <v>29348480</v>
      </c>
      <c r="AL21" s="90"/>
      <c r="AM21" s="94"/>
      <c r="AN21" s="95"/>
      <c r="AO21" s="234">
        <v>5</v>
      </c>
      <c r="AP21" s="234" t="s">
        <v>218</v>
      </c>
      <c r="AQ21" s="98">
        <f>AK21+M21</f>
        <v>90078480</v>
      </c>
      <c r="AR21" s="91">
        <f t="shared" si="2"/>
        <v>3.7313432835820892</v>
      </c>
      <c r="AS21" s="99">
        <f t="shared" si="9"/>
        <v>0</v>
      </c>
      <c r="AT21" s="92">
        <f t="shared" si="3"/>
        <v>51.557382022150357</v>
      </c>
      <c r="AU21" s="95" t="s">
        <v>123</v>
      </c>
      <c r="AV21" s="101" t="s">
        <v>61</v>
      </c>
      <c r="AW21" s="118"/>
    </row>
    <row r="22" spans="1:53" s="9" customFormat="1" ht="105.75" customHeight="1" x14ac:dyDescent="0.25">
      <c r="A22" s="102"/>
      <c r="B22" s="87" t="s">
        <v>182</v>
      </c>
      <c r="C22" s="103" t="s">
        <v>217</v>
      </c>
      <c r="D22" s="104" t="s">
        <v>107</v>
      </c>
      <c r="E22" s="105">
        <v>5</v>
      </c>
      <c r="F22" s="132" t="s">
        <v>146</v>
      </c>
      <c r="G22" s="107">
        <f>75400000*5</f>
        <v>377000000</v>
      </c>
      <c r="H22" s="160">
        <v>1</v>
      </c>
      <c r="I22" s="214" t="s">
        <v>68</v>
      </c>
      <c r="J22" s="147">
        <v>74180000</v>
      </c>
      <c r="K22" s="131">
        <v>1</v>
      </c>
      <c r="L22" s="132" t="s">
        <v>68</v>
      </c>
      <c r="M22" s="137">
        <v>74180000</v>
      </c>
      <c r="N22" s="133">
        <v>2</v>
      </c>
      <c r="O22" s="110" t="s">
        <v>155</v>
      </c>
      <c r="P22" s="111">
        <v>248650000</v>
      </c>
      <c r="Q22" s="133">
        <v>1</v>
      </c>
      <c r="R22" s="110" t="s">
        <v>95</v>
      </c>
      <c r="S22" s="111">
        <v>100520000</v>
      </c>
      <c r="T22" s="133">
        <v>1</v>
      </c>
      <c r="U22" s="321" t="s">
        <v>238</v>
      </c>
      <c r="V22" s="241">
        <v>105000000</v>
      </c>
      <c r="W22" s="133">
        <v>1</v>
      </c>
      <c r="X22" s="321" t="s">
        <v>238</v>
      </c>
      <c r="Y22" s="140">
        <v>99900000</v>
      </c>
      <c r="Z22" s="112">
        <v>1</v>
      </c>
      <c r="AA22" s="110" t="s">
        <v>85</v>
      </c>
      <c r="AB22" s="111">
        <v>250000</v>
      </c>
      <c r="AC22" s="115"/>
      <c r="AD22" s="110"/>
      <c r="AE22" s="140"/>
      <c r="AF22" s="115"/>
      <c r="AG22" s="116"/>
      <c r="AH22" s="140"/>
      <c r="AI22" s="90">
        <v>1</v>
      </c>
      <c r="AJ22" s="203" t="s">
        <v>85</v>
      </c>
      <c r="AK22" s="89">
        <f>AH22+AE22+AB22+Y22</f>
        <v>100150000</v>
      </c>
      <c r="AL22" s="90">
        <f>AI22/Q22*100</f>
        <v>100</v>
      </c>
      <c r="AM22" s="94" t="s">
        <v>123</v>
      </c>
      <c r="AN22" s="95">
        <f>AK22/V22*100</f>
        <v>95.38095238095238</v>
      </c>
      <c r="AO22" s="96">
        <f>K22+AI22</f>
        <v>2</v>
      </c>
      <c r="AP22" s="130" t="s">
        <v>88</v>
      </c>
      <c r="AQ22" s="98">
        <f>M22+AK22</f>
        <v>174330000</v>
      </c>
      <c r="AR22" s="91">
        <f t="shared" ref="AR22:AR44" si="10">AO22/E22*100</f>
        <v>40</v>
      </c>
      <c r="AS22" s="99" t="s">
        <v>123</v>
      </c>
      <c r="AT22" s="92">
        <f t="shared" si="3"/>
        <v>46.241379310344826</v>
      </c>
      <c r="AU22" s="95" t="s">
        <v>123</v>
      </c>
      <c r="AV22" s="101" t="s">
        <v>61</v>
      </c>
      <c r="AW22" s="101" t="s">
        <v>134</v>
      </c>
    </row>
    <row r="23" spans="1:53" s="9" customFormat="1" ht="75.75" customHeight="1" x14ac:dyDescent="0.25">
      <c r="A23" s="102"/>
      <c r="B23" s="87" t="s">
        <v>183</v>
      </c>
      <c r="C23" s="103" t="s">
        <v>60</v>
      </c>
      <c r="D23" s="104" t="s">
        <v>108</v>
      </c>
      <c r="E23" s="105">
        <v>4</v>
      </c>
      <c r="F23" s="132" t="s">
        <v>91</v>
      </c>
      <c r="G23" s="107">
        <v>20000000</v>
      </c>
      <c r="H23" s="160"/>
      <c r="I23" s="214"/>
      <c r="J23" s="147"/>
      <c r="K23" s="131">
        <v>1</v>
      </c>
      <c r="L23" s="132" t="s">
        <v>145</v>
      </c>
      <c r="M23" s="133">
        <v>5000000</v>
      </c>
      <c r="N23" s="133">
        <v>2</v>
      </c>
      <c r="O23" s="110" t="s">
        <v>94</v>
      </c>
      <c r="P23" s="111">
        <v>10000000</v>
      </c>
      <c r="Q23" s="133">
        <v>1</v>
      </c>
      <c r="R23" s="110" t="s">
        <v>94</v>
      </c>
      <c r="S23" s="111">
        <v>5000000</v>
      </c>
      <c r="T23" s="133">
        <v>1</v>
      </c>
      <c r="U23" s="321" t="s">
        <v>237</v>
      </c>
      <c r="V23" s="241">
        <v>5000000</v>
      </c>
      <c r="W23" s="133">
        <v>1</v>
      </c>
      <c r="X23" s="321" t="s">
        <v>237</v>
      </c>
      <c r="Y23" s="140">
        <v>5000000</v>
      </c>
      <c r="Z23" s="112"/>
      <c r="AA23" s="113"/>
      <c r="AB23" s="114"/>
      <c r="AC23" s="115"/>
      <c r="AD23" s="116"/>
      <c r="AE23" s="140"/>
      <c r="AF23" s="115"/>
      <c r="AG23" s="116"/>
      <c r="AH23" s="140"/>
      <c r="AI23" s="90">
        <v>1</v>
      </c>
      <c r="AJ23" s="116" t="s">
        <v>88</v>
      </c>
      <c r="AK23" s="89">
        <f>AH23+AE23+AB23+Y23</f>
        <v>5000000</v>
      </c>
      <c r="AL23" s="90">
        <f>AI23/Q23*100</f>
        <v>100</v>
      </c>
      <c r="AM23" s="94" t="s">
        <v>123</v>
      </c>
      <c r="AN23" s="95">
        <f>AK23/26*100</f>
        <v>19230769.230769232</v>
      </c>
      <c r="AO23" s="96">
        <f>K23+AI23</f>
        <v>2</v>
      </c>
      <c r="AP23" s="130" t="s">
        <v>88</v>
      </c>
      <c r="AQ23" s="98">
        <f>M23+AK23</f>
        <v>10000000</v>
      </c>
      <c r="AR23" s="91">
        <f t="shared" si="10"/>
        <v>50</v>
      </c>
      <c r="AS23" s="99" t="s">
        <v>123</v>
      </c>
      <c r="AT23" s="92">
        <f t="shared" si="3"/>
        <v>50</v>
      </c>
      <c r="AU23" s="95" t="s">
        <v>123</v>
      </c>
      <c r="AV23" s="101" t="s">
        <v>61</v>
      </c>
      <c r="AW23" s="118" t="s">
        <v>133</v>
      </c>
    </row>
    <row r="24" spans="1:53" s="9" customFormat="1" ht="81.75" customHeight="1" x14ac:dyDescent="0.25">
      <c r="A24" s="102"/>
      <c r="B24" s="87" t="s">
        <v>184</v>
      </c>
      <c r="C24" s="103" t="s">
        <v>31</v>
      </c>
      <c r="D24" s="104" t="s">
        <v>109</v>
      </c>
      <c r="E24" s="105">
        <v>13</v>
      </c>
      <c r="F24" s="132" t="s">
        <v>83</v>
      </c>
      <c r="G24" s="107">
        <v>111119370</v>
      </c>
      <c r="H24" s="160">
        <v>9</v>
      </c>
      <c r="I24" s="216" t="s">
        <v>69</v>
      </c>
      <c r="J24" s="150">
        <v>67462500</v>
      </c>
      <c r="K24" s="131">
        <v>9</v>
      </c>
      <c r="L24" s="136" t="s">
        <v>69</v>
      </c>
      <c r="M24" s="108">
        <v>67462500</v>
      </c>
      <c r="N24" s="131">
        <v>18</v>
      </c>
      <c r="O24" s="136" t="s">
        <v>90</v>
      </c>
      <c r="P24" s="98">
        <v>234228850</v>
      </c>
      <c r="Q24" s="131">
        <v>9</v>
      </c>
      <c r="R24" s="136" t="s">
        <v>90</v>
      </c>
      <c r="S24" s="98">
        <v>104186000</v>
      </c>
      <c r="T24" s="131">
        <v>9</v>
      </c>
      <c r="U24" s="136" t="s">
        <v>90</v>
      </c>
      <c r="V24" s="242">
        <v>102314803</v>
      </c>
      <c r="W24" s="131">
        <v>9</v>
      </c>
      <c r="X24" s="136" t="s">
        <v>90</v>
      </c>
      <c r="Y24" s="98">
        <v>11894000</v>
      </c>
      <c r="Z24" s="131">
        <v>9</v>
      </c>
      <c r="AA24" s="229" t="s">
        <v>85</v>
      </c>
      <c r="AB24" s="228">
        <v>40123803</v>
      </c>
      <c r="AC24" s="230"/>
      <c r="AD24" s="229"/>
      <c r="AE24" s="98"/>
      <c r="AF24" s="230"/>
      <c r="AG24" s="229"/>
      <c r="AH24" s="98"/>
      <c r="AI24" s="90">
        <f>W24</f>
        <v>9</v>
      </c>
      <c r="AJ24" s="116" t="str">
        <f>AA24</f>
        <v>Unit</v>
      </c>
      <c r="AK24" s="89">
        <f>Y24+AB24+AE24+AH24</f>
        <v>52017803</v>
      </c>
      <c r="AL24" s="90">
        <f>AI24/Q24*100</f>
        <v>100</v>
      </c>
      <c r="AM24" s="94" t="s">
        <v>123</v>
      </c>
      <c r="AN24" s="95">
        <f>AK24/V24*100</f>
        <v>50.840935499822052</v>
      </c>
      <c r="AO24" s="96">
        <f>K24+AI24</f>
        <v>18</v>
      </c>
      <c r="AP24" s="130" t="s">
        <v>88</v>
      </c>
      <c r="AQ24" s="98">
        <f>AK24+M24</f>
        <v>119480303</v>
      </c>
      <c r="AR24" s="91">
        <f t="shared" si="10"/>
        <v>138.46153846153845</v>
      </c>
      <c r="AS24" s="99" t="s">
        <v>123</v>
      </c>
      <c r="AT24" s="92">
        <f t="shared" si="3"/>
        <v>107.52428042023637</v>
      </c>
      <c r="AU24" s="95" t="s">
        <v>123</v>
      </c>
      <c r="AV24" s="101" t="s">
        <v>61</v>
      </c>
      <c r="AW24" s="101" t="s">
        <v>134</v>
      </c>
    </row>
    <row r="25" spans="1:53" s="9" customFormat="1" ht="305.25" customHeight="1" x14ac:dyDescent="0.25">
      <c r="A25" s="102"/>
      <c r="B25" s="87" t="s">
        <v>185</v>
      </c>
      <c r="C25" s="103" t="s">
        <v>32</v>
      </c>
      <c r="D25" s="104" t="s">
        <v>110</v>
      </c>
      <c r="E25" s="105">
        <v>155</v>
      </c>
      <c r="F25" s="132" t="s">
        <v>82</v>
      </c>
      <c r="G25" s="107">
        <v>42530300</v>
      </c>
      <c r="H25" s="160">
        <v>10</v>
      </c>
      <c r="I25" s="214" t="s">
        <v>70</v>
      </c>
      <c r="J25" s="147">
        <v>9443000</v>
      </c>
      <c r="K25" s="131">
        <v>10</v>
      </c>
      <c r="L25" s="132" t="s">
        <v>70</v>
      </c>
      <c r="M25" s="137">
        <v>9443000</v>
      </c>
      <c r="N25" s="133">
        <v>30</v>
      </c>
      <c r="O25" s="132" t="s">
        <v>89</v>
      </c>
      <c r="P25" s="98">
        <v>41454600</v>
      </c>
      <c r="Q25" s="133">
        <v>10</v>
      </c>
      <c r="R25" s="132" t="s">
        <v>89</v>
      </c>
      <c r="S25" s="98">
        <v>15000000</v>
      </c>
      <c r="T25" s="133">
        <v>10</v>
      </c>
      <c r="U25" s="132" t="s">
        <v>89</v>
      </c>
      <c r="V25" s="242">
        <v>15000000</v>
      </c>
      <c r="W25" s="133">
        <v>10</v>
      </c>
      <c r="X25" s="132" t="s">
        <v>89</v>
      </c>
      <c r="Y25" s="98">
        <v>3650000</v>
      </c>
      <c r="Z25" s="133"/>
      <c r="AA25" s="132"/>
      <c r="AB25" s="228"/>
      <c r="AC25" s="133"/>
      <c r="AD25" s="132"/>
      <c r="AE25" s="228"/>
      <c r="AF25" s="141"/>
      <c r="AG25" s="138"/>
      <c r="AH25" s="98"/>
      <c r="AI25" s="133">
        <v>10</v>
      </c>
      <c r="AJ25" s="132" t="s">
        <v>89</v>
      </c>
      <c r="AK25" s="89">
        <f>Y25+AB25+AE25+AH25</f>
        <v>3650000</v>
      </c>
      <c r="AL25" s="90">
        <f>AI25/Q25*100</f>
        <v>100</v>
      </c>
      <c r="AM25" s="94" t="s">
        <v>123</v>
      </c>
      <c r="AN25" s="95">
        <f>AK25/S25*100</f>
        <v>24.333333333333336</v>
      </c>
      <c r="AO25" s="96">
        <f>K25+AI25</f>
        <v>20</v>
      </c>
      <c r="AP25" s="204" t="s">
        <v>88</v>
      </c>
      <c r="AQ25" s="98">
        <f>AK25+M25</f>
        <v>13093000</v>
      </c>
      <c r="AR25" s="91">
        <f t="shared" si="10"/>
        <v>12.903225806451612</v>
      </c>
      <c r="AS25" s="99" t="s">
        <v>123</v>
      </c>
      <c r="AT25" s="95">
        <f t="shared" si="3"/>
        <v>30.785110850381965</v>
      </c>
      <c r="AU25" s="95" t="s">
        <v>123</v>
      </c>
      <c r="AV25" s="101" t="s">
        <v>61</v>
      </c>
      <c r="AW25" s="101" t="s">
        <v>134</v>
      </c>
    </row>
    <row r="26" spans="1:53" s="9" customFormat="1" ht="52.5" customHeight="1" x14ac:dyDescent="0.25">
      <c r="A26" s="248">
        <v>3</v>
      </c>
      <c r="B26" s="249" t="s">
        <v>186</v>
      </c>
      <c r="C26" s="251" t="s">
        <v>54</v>
      </c>
      <c r="D26" s="251" t="s">
        <v>122</v>
      </c>
      <c r="E26" s="273">
        <f>E27+E28+E30</f>
        <v>75</v>
      </c>
      <c r="F26" s="274" t="s">
        <v>81</v>
      </c>
      <c r="G26" s="275">
        <f>G27+G28+G30</f>
        <v>31000000</v>
      </c>
      <c r="H26" s="276"/>
      <c r="I26" s="277"/>
      <c r="J26" s="275"/>
      <c r="K26" s="278">
        <f>K27+K28+K30</f>
        <v>33</v>
      </c>
      <c r="L26" s="279" t="s">
        <v>81</v>
      </c>
      <c r="M26" s="276">
        <f>M27+M28+M30</f>
        <v>15600000</v>
      </c>
      <c r="N26" s="278" t="s">
        <v>124</v>
      </c>
      <c r="O26" s="279"/>
      <c r="P26" s="262"/>
      <c r="Q26" s="278" t="s">
        <v>124</v>
      </c>
      <c r="R26" s="279"/>
      <c r="S26" s="262">
        <f>S27</f>
        <v>6000000</v>
      </c>
      <c r="T26" s="257"/>
      <c r="U26" s="280"/>
      <c r="V26" s="281">
        <f>SUM(V27:V32)</f>
        <v>25300000</v>
      </c>
      <c r="W26" s="257"/>
      <c r="X26" s="282"/>
      <c r="Y26" s="262"/>
      <c r="Z26" s="257"/>
      <c r="AA26" s="282"/>
      <c r="AB26" s="283"/>
      <c r="AC26" s="257"/>
      <c r="AD26" s="284"/>
      <c r="AE26" s="262"/>
      <c r="AF26" s="257"/>
      <c r="AG26" s="258"/>
      <c r="AH26" s="262"/>
      <c r="AI26" s="255"/>
      <c r="AJ26" s="285"/>
      <c r="AK26" s="254">
        <f>AH26+AE26+AB26+Y26</f>
        <v>0</v>
      </c>
      <c r="AL26" s="255"/>
      <c r="AM26" s="265"/>
      <c r="AN26" s="266" t="s">
        <v>245</v>
      </c>
      <c r="AO26" s="267">
        <f>K26+AL26</f>
        <v>33</v>
      </c>
      <c r="AP26" s="286" t="s">
        <v>78</v>
      </c>
      <c r="AQ26" s="262" t="e">
        <f>M26+AN26</f>
        <v>#VALUE!</v>
      </c>
      <c r="AR26" s="257">
        <f t="shared" si="10"/>
        <v>44</v>
      </c>
      <c r="AS26" s="270" t="s">
        <v>123</v>
      </c>
      <c r="AT26" s="266" t="e">
        <f t="shared" si="3"/>
        <v>#VALUE!</v>
      </c>
      <c r="AU26" s="266" t="s">
        <v>123</v>
      </c>
      <c r="AV26" s="272" t="s">
        <v>61</v>
      </c>
      <c r="AW26" s="271" t="s">
        <v>133</v>
      </c>
    </row>
    <row r="27" spans="1:53" s="9" customFormat="1" ht="51.75" customHeight="1" x14ac:dyDescent="0.25">
      <c r="A27" s="102"/>
      <c r="B27" s="87" t="s">
        <v>187</v>
      </c>
      <c r="C27" s="103" t="s">
        <v>168</v>
      </c>
      <c r="D27" s="104" t="s">
        <v>111</v>
      </c>
      <c r="E27" s="143">
        <v>25</v>
      </c>
      <c r="F27" s="142" t="s">
        <v>81</v>
      </c>
      <c r="G27" s="107">
        <v>13000000</v>
      </c>
      <c r="H27" s="128"/>
      <c r="I27" s="217"/>
      <c r="J27" s="215"/>
      <c r="K27" s="124">
        <v>11</v>
      </c>
      <c r="L27" s="144" t="s">
        <v>81</v>
      </c>
      <c r="M27" s="202">
        <v>5200000</v>
      </c>
      <c r="N27" s="145" t="s">
        <v>124</v>
      </c>
      <c r="O27" s="144"/>
      <c r="P27" s="98"/>
      <c r="Q27" s="145">
        <v>12</v>
      </c>
      <c r="R27" s="144" t="s">
        <v>156</v>
      </c>
      <c r="S27" s="98">
        <v>6000000</v>
      </c>
      <c r="T27" s="129"/>
      <c r="U27" s="97"/>
      <c r="V27" s="242"/>
      <c r="W27" s="91"/>
      <c r="X27" s="113"/>
      <c r="Y27" s="98"/>
      <c r="Z27" s="91"/>
      <c r="AA27" s="113"/>
      <c r="AB27" s="114"/>
      <c r="AC27" s="129"/>
      <c r="AD27" s="116"/>
      <c r="AE27" s="98"/>
      <c r="AF27" s="129"/>
      <c r="AG27" s="117"/>
      <c r="AH27" s="98"/>
      <c r="AI27" s="90">
        <f>AF27+AC27+Z27+W27</f>
        <v>0</v>
      </c>
      <c r="AJ27" s="117"/>
      <c r="AK27" s="89">
        <f>Y27+AB27+AE27+AH27</f>
        <v>0</v>
      </c>
      <c r="AL27" s="90">
        <f>AI27/Q27*100</f>
        <v>0</v>
      </c>
      <c r="AM27" s="94" t="s">
        <v>123</v>
      </c>
      <c r="AN27" s="95"/>
      <c r="AO27" s="96">
        <v>12</v>
      </c>
      <c r="AP27" s="139" t="s">
        <v>150</v>
      </c>
      <c r="AQ27" s="92">
        <f>M27+AN27</f>
        <v>5200000</v>
      </c>
      <c r="AR27" s="91">
        <f t="shared" si="10"/>
        <v>48</v>
      </c>
      <c r="AS27" s="99" t="s">
        <v>123</v>
      </c>
      <c r="AT27" s="95">
        <f t="shared" si="3"/>
        <v>40</v>
      </c>
      <c r="AU27" s="95" t="s">
        <v>123</v>
      </c>
      <c r="AV27" s="101" t="s">
        <v>61</v>
      </c>
      <c r="AW27" s="100" t="s">
        <v>133</v>
      </c>
    </row>
    <row r="28" spans="1:53" s="9" customFormat="1" ht="51.75" customHeight="1" x14ac:dyDescent="0.25">
      <c r="A28" s="102"/>
      <c r="B28" s="87" t="s">
        <v>188</v>
      </c>
      <c r="C28" s="103" t="s">
        <v>55</v>
      </c>
      <c r="D28" s="104" t="s">
        <v>111</v>
      </c>
      <c r="E28" s="143">
        <v>25</v>
      </c>
      <c r="F28" s="142" t="s">
        <v>81</v>
      </c>
      <c r="G28" s="107">
        <v>9000000</v>
      </c>
      <c r="H28" s="150"/>
      <c r="I28" s="218"/>
      <c r="J28" s="215"/>
      <c r="K28" s="124">
        <v>11</v>
      </c>
      <c r="L28" s="144" t="s">
        <v>81</v>
      </c>
      <c r="M28" s="202">
        <v>5200000</v>
      </c>
      <c r="N28" s="145" t="s">
        <v>124</v>
      </c>
      <c r="O28" s="144"/>
      <c r="P28" s="137"/>
      <c r="Q28" s="145" t="s">
        <v>124</v>
      </c>
      <c r="R28" s="144"/>
      <c r="S28" s="137"/>
      <c r="T28" s="137"/>
      <c r="U28" s="247"/>
      <c r="V28" s="243"/>
      <c r="W28" s="147"/>
      <c r="X28" s="113"/>
      <c r="Y28" s="140"/>
      <c r="Z28" s="147"/>
      <c r="AA28" s="113"/>
      <c r="AB28" s="114"/>
      <c r="AC28" s="137"/>
      <c r="AD28" s="148"/>
      <c r="AE28" s="140"/>
      <c r="AF28" s="137"/>
      <c r="AG28" s="149"/>
      <c r="AH28" s="140"/>
      <c r="AI28" s="90"/>
      <c r="AJ28" s="117"/>
      <c r="AK28" s="89"/>
      <c r="AL28" s="90"/>
      <c r="AM28" s="94"/>
      <c r="AN28" s="95"/>
      <c r="AO28" s="96">
        <f>K28+AL28</f>
        <v>11</v>
      </c>
      <c r="AP28" s="139" t="s">
        <v>78</v>
      </c>
      <c r="AQ28" s="92">
        <f>M28+AN28</f>
        <v>5200000</v>
      </c>
      <c r="AR28" s="91">
        <f t="shared" si="10"/>
        <v>44</v>
      </c>
      <c r="AS28" s="99" t="s">
        <v>123</v>
      </c>
      <c r="AT28" s="95">
        <f t="shared" si="3"/>
        <v>57.777777777777771</v>
      </c>
      <c r="AU28" s="95" t="s">
        <v>123</v>
      </c>
      <c r="AV28" s="101" t="s">
        <v>61</v>
      </c>
      <c r="AW28" s="100" t="s">
        <v>133</v>
      </c>
    </row>
    <row r="29" spans="1:53" s="9" customFormat="1" ht="51.75" customHeight="1" x14ac:dyDescent="0.25">
      <c r="A29" s="102"/>
      <c r="B29" s="87" t="s">
        <v>189</v>
      </c>
      <c r="C29" s="103" t="s">
        <v>226</v>
      </c>
      <c r="D29" s="104" t="s">
        <v>111</v>
      </c>
      <c r="E29" s="143">
        <v>25</v>
      </c>
      <c r="F29" s="142" t="s">
        <v>81</v>
      </c>
      <c r="G29" s="107">
        <v>9000000</v>
      </c>
      <c r="H29" s="150"/>
      <c r="I29" s="218"/>
      <c r="J29" s="215"/>
      <c r="K29" s="124">
        <v>11</v>
      </c>
      <c r="L29" s="144" t="s">
        <v>81</v>
      </c>
      <c r="M29" s="202">
        <v>5200000</v>
      </c>
      <c r="N29" s="145" t="s">
        <v>124</v>
      </c>
      <c r="O29" s="144"/>
      <c r="P29" s="137"/>
      <c r="Q29" s="145" t="s">
        <v>124</v>
      </c>
      <c r="R29" s="144"/>
      <c r="S29" s="137"/>
      <c r="T29" s="137">
        <v>12</v>
      </c>
      <c r="U29" s="322" t="s">
        <v>239</v>
      </c>
      <c r="V29" s="242">
        <v>6000000</v>
      </c>
      <c r="W29" s="147"/>
      <c r="X29" s="113"/>
      <c r="Y29" s="140"/>
      <c r="Z29" s="147"/>
      <c r="AA29" s="113"/>
      <c r="AB29" s="114"/>
      <c r="AC29" s="137"/>
      <c r="AD29" s="148"/>
      <c r="AE29" s="140"/>
      <c r="AF29" s="137"/>
      <c r="AG29" s="149"/>
      <c r="AH29" s="140"/>
      <c r="AI29" s="91"/>
      <c r="AJ29" s="117"/>
      <c r="AK29" s="89"/>
      <c r="AL29" s="90"/>
      <c r="AM29" s="94"/>
      <c r="AN29" s="95"/>
      <c r="AO29" s="96">
        <f>K29+AI29</f>
        <v>11</v>
      </c>
      <c r="AP29" s="130" t="s">
        <v>78</v>
      </c>
      <c r="AQ29" s="98">
        <f>M29+AK29</f>
        <v>5200000</v>
      </c>
      <c r="AR29" s="91">
        <f t="shared" si="10"/>
        <v>44</v>
      </c>
      <c r="AS29" s="99" t="s">
        <v>123</v>
      </c>
      <c r="AT29" s="95">
        <f t="shared" si="3"/>
        <v>57.777777777777771</v>
      </c>
      <c r="AU29" s="95" t="s">
        <v>123</v>
      </c>
      <c r="AV29" s="101" t="s">
        <v>61</v>
      </c>
      <c r="AW29" s="235" t="s">
        <v>133</v>
      </c>
    </row>
    <row r="30" spans="1:53" s="9" customFormat="1" ht="38.25" x14ac:dyDescent="0.25">
      <c r="A30" s="102"/>
      <c r="B30" s="87" t="s">
        <v>189</v>
      </c>
      <c r="C30" s="103" t="s">
        <v>56</v>
      </c>
      <c r="D30" s="104" t="s">
        <v>111</v>
      </c>
      <c r="E30" s="143">
        <v>25</v>
      </c>
      <c r="F30" s="142" t="s">
        <v>81</v>
      </c>
      <c r="G30" s="107">
        <v>9000000</v>
      </c>
      <c r="H30" s="150"/>
      <c r="I30" s="218"/>
      <c r="J30" s="215"/>
      <c r="K30" s="124">
        <v>11</v>
      </c>
      <c r="L30" s="144" t="s">
        <v>81</v>
      </c>
      <c r="M30" s="202">
        <v>5200000</v>
      </c>
      <c r="N30" s="145" t="s">
        <v>124</v>
      </c>
      <c r="O30" s="144"/>
      <c r="P30" s="137"/>
      <c r="Q30" s="145" t="s">
        <v>124</v>
      </c>
      <c r="R30" s="144"/>
      <c r="S30" s="137"/>
      <c r="T30" s="137"/>
      <c r="U30" s="247"/>
      <c r="V30" s="243"/>
      <c r="W30" s="147"/>
      <c r="X30" s="113"/>
      <c r="Y30" s="140"/>
      <c r="Z30" s="147"/>
      <c r="AA30" s="113"/>
      <c r="AB30" s="114"/>
      <c r="AC30" s="137"/>
      <c r="AD30" s="148"/>
      <c r="AE30" s="140"/>
      <c r="AF30" s="137"/>
      <c r="AG30" s="149"/>
      <c r="AH30" s="140"/>
      <c r="AI30" s="91"/>
      <c r="AJ30" s="117"/>
      <c r="AK30" s="89"/>
      <c r="AL30" s="90"/>
      <c r="AM30" s="94"/>
      <c r="AN30" s="95"/>
      <c r="AO30" s="96">
        <f>K30+AI30</f>
        <v>11</v>
      </c>
      <c r="AP30" s="130" t="s">
        <v>78</v>
      </c>
      <c r="AQ30" s="98">
        <f>M30+AK30</f>
        <v>5200000</v>
      </c>
      <c r="AR30" s="91">
        <f t="shared" si="10"/>
        <v>44</v>
      </c>
      <c r="AS30" s="99" t="s">
        <v>123</v>
      </c>
      <c r="AT30" s="95">
        <f t="shared" si="3"/>
        <v>57.777777777777771</v>
      </c>
      <c r="AU30" s="95" t="s">
        <v>123</v>
      </c>
      <c r="AV30" s="101" t="s">
        <v>61</v>
      </c>
      <c r="AW30" s="100" t="s">
        <v>133</v>
      </c>
    </row>
    <row r="31" spans="1:53" s="9" customFormat="1" ht="59.25" customHeight="1" x14ac:dyDescent="0.25">
      <c r="A31" s="248">
        <v>4</v>
      </c>
      <c r="B31" s="249" t="s">
        <v>190</v>
      </c>
      <c r="C31" s="251" t="s">
        <v>57</v>
      </c>
      <c r="D31" s="251" t="s">
        <v>59</v>
      </c>
      <c r="E31" s="273">
        <v>75</v>
      </c>
      <c r="F31" s="287" t="s">
        <v>151</v>
      </c>
      <c r="G31" s="275">
        <f>G32</f>
        <v>150000000</v>
      </c>
      <c r="H31" s="288"/>
      <c r="I31" s="277"/>
      <c r="J31" s="275"/>
      <c r="K31" s="289">
        <v>2</v>
      </c>
      <c r="L31" s="279" t="s">
        <v>78</v>
      </c>
      <c r="M31" s="275">
        <f>M32</f>
        <v>27980000</v>
      </c>
      <c r="N31" s="278">
        <v>6</v>
      </c>
      <c r="O31" s="274" t="str">
        <f t="shared" ref="O31:R31" si="11">O32</f>
        <v>Kgt</v>
      </c>
      <c r="P31" s="262">
        <v>27980096</v>
      </c>
      <c r="Q31" s="278">
        <f t="shared" si="11"/>
        <v>12</v>
      </c>
      <c r="R31" s="274" t="str">
        <f t="shared" si="11"/>
        <v>org</v>
      </c>
      <c r="S31" s="262">
        <f>S32</f>
        <v>63502000</v>
      </c>
      <c r="T31" s="257">
        <f>T32</f>
        <v>12</v>
      </c>
      <c r="U31" s="280" t="str">
        <f>U32</f>
        <v>org</v>
      </c>
      <c r="V31" s="281">
        <f>V32</f>
        <v>9650000</v>
      </c>
      <c r="W31" s="257"/>
      <c r="X31" s="282"/>
      <c r="Y31" s="262">
        <f>Y32</f>
        <v>9650000</v>
      </c>
      <c r="Z31" s="288"/>
      <c r="AA31" s="282"/>
      <c r="AB31" s="262">
        <f>AB32</f>
        <v>0</v>
      </c>
      <c r="AC31" s="257"/>
      <c r="AD31" s="290"/>
      <c r="AE31" s="262"/>
      <c r="AF31" s="257"/>
      <c r="AG31" s="258"/>
      <c r="AH31" s="262"/>
      <c r="AI31" s="255"/>
      <c r="AJ31" s="268"/>
      <c r="AK31" s="89">
        <f>Y31+AB31+AE31+AH31</f>
        <v>9650000</v>
      </c>
      <c r="AL31" s="90">
        <f>AI31/Q31*100</f>
        <v>0</v>
      </c>
      <c r="AM31" s="265"/>
      <c r="AN31" s="95">
        <f>AK31/V31*100</f>
        <v>100</v>
      </c>
      <c r="AO31" s="267">
        <f>K31+AL31</f>
        <v>2</v>
      </c>
      <c r="AP31" s="286" t="s">
        <v>78</v>
      </c>
      <c r="AQ31" s="262">
        <f>M31+AN31</f>
        <v>27980100</v>
      </c>
      <c r="AR31" s="257">
        <f t="shared" si="10"/>
        <v>2.666666666666667</v>
      </c>
      <c r="AS31" s="270" t="str">
        <f>AS32</f>
        <v>%</v>
      </c>
      <c r="AT31" s="266">
        <f t="shared" si="3"/>
        <v>18.653400000000001</v>
      </c>
      <c r="AU31" s="266" t="s">
        <v>123</v>
      </c>
      <c r="AV31" s="272" t="s">
        <v>61</v>
      </c>
      <c r="AW31" s="271" t="s">
        <v>133</v>
      </c>
    </row>
    <row r="32" spans="1:53" s="9" customFormat="1" ht="60" customHeight="1" x14ac:dyDescent="0.25">
      <c r="A32" s="102"/>
      <c r="B32" s="87" t="s">
        <v>191</v>
      </c>
      <c r="C32" s="103" t="s">
        <v>58</v>
      </c>
      <c r="D32" s="104" t="s">
        <v>112</v>
      </c>
      <c r="E32" s="143">
        <v>75</v>
      </c>
      <c r="F32" s="142" t="s">
        <v>151</v>
      </c>
      <c r="G32" s="107">
        <v>150000000</v>
      </c>
      <c r="H32" s="128"/>
      <c r="I32" s="217"/>
      <c r="J32" s="215"/>
      <c r="K32" s="108">
        <v>2</v>
      </c>
      <c r="L32" s="132" t="s">
        <v>78</v>
      </c>
      <c r="M32" s="107">
        <v>27980000</v>
      </c>
      <c r="N32" s="131">
        <v>6</v>
      </c>
      <c r="O32" s="142" t="s">
        <v>78</v>
      </c>
      <c r="P32" s="92">
        <v>57780000</v>
      </c>
      <c r="Q32" s="131">
        <v>12</v>
      </c>
      <c r="R32" s="142" t="s">
        <v>151</v>
      </c>
      <c r="S32" s="98">
        <v>63502000</v>
      </c>
      <c r="T32" s="129">
        <v>12</v>
      </c>
      <c r="U32" s="97" t="s">
        <v>151</v>
      </c>
      <c r="V32" s="242">
        <v>9650000</v>
      </c>
      <c r="W32" s="129">
        <v>12</v>
      </c>
      <c r="X32" s="97" t="s">
        <v>151</v>
      </c>
      <c r="Y32" s="98">
        <v>9650000</v>
      </c>
      <c r="Z32" s="150"/>
      <c r="AA32" s="113"/>
      <c r="AB32" s="114"/>
      <c r="AC32" s="108"/>
      <c r="AD32" s="116"/>
      <c r="AE32" s="98"/>
      <c r="AF32" s="108"/>
      <c r="AG32" s="116"/>
      <c r="AH32" s="98"/>
      <c r="AI32" s="90"/>
      <c r="AJ32" s="97"/>
      <c r="AK32" s="89">
        <f>Y32+AB32+AE32+AH32</f>
        <v>9650000</v>
      </c>
      <c r="AL32" s="90"/>
      <c r="AM32" s="94"/>
      <c r="AN32" s="95"/>
      <c r="AO32" s="96">
        <f>K32+AI32</f>
        <v>2</v>
      </c>
      <c r="AP32" s="130" t="s">
        <v>78</v>
      </c>
      <c r="AQ32" s="98">
        <f>M32+AK32</f>
        <v>37630000</v>
      </c>
      <c r="AR32" s="91">
        <f t="shared" si="10"/>
        <v>2.666666666666667</v>
      </c>
      <c r="AS32" s="99" t="s">
        <v>123</v>
      </c>
      <c r="AT32" s="95">
        <f t="shared" si="3"/>
        <v>25.08666666666667</v>
      </c>
      <c r="AU32" s="95" t="s">
        <v>123</v>
      </c>
      <c r="AV32" s="101" t="s">
        <v>61</v>
      </c>
      <c r="AW32" s="100" t="s">
        <v>133</v>
      </c>
    </row>
    <row r="33" spans="1:49" s="9" customFormat="1" ht="84.75" customHeight="1" x14ac:dyDescent="0.25">
      <c r="A33" s="248">
        <v>5</v>
      </c>
      <c r="B33" s="249" t="s">
        <v>192</v>
      </c>
      <c r="C33" s="251" t="s">
        <v>33</v>
      </c>
      <c r="D33" s="251" t="s">
        <v>34</v>
      </c>
      <c r="E33" s="273">
        <f>E34+37</f>
        <v>55</v>
      </c>
      <c r="F33" s="287" t="s">
        <v>72</v>
      </c>
      <c r="G33" s="275">
        <f>G34+G37</f>
        <v>750022000</v>
      </c>
      <c r="H33" s="288">
        <v>8</v>
      </c>
      <c r="I33" s="277" t="s">
        <v>71</v>
      </c>
      <c r="J33" s="275">
        <f>J34+J37</f>
        <v>40812000</v>
      </c>
      <c r="K33" s="289">
        <v>8</v>
      </c>
      <c r="L33" s="279" t="s">
        <v>71</v>
      </c>
      <c r="M33" s="291">
        <f>M34+M37</f>
        <v>70490000</v>
      </c>
      <c r="N33" s="278">
        <f>N34+N37</f>
        <v>19</v>
      </c>
      <c r="O33" s="279" t="s">
        <v>92</v>
      </c>
      <c r="P33" s="262">
        <f>P34+P37</f>
        <v>198101500</v>
      </c>
      <c r="Q33" s="278">
        <f>Q34+Q37</f>
        <v>8</v>
      </c>
      <c r="R33" s="279" t="s">
        <v>92</v>
      </c>
      <c r="S33" s="262">
        <f>S34+S35+S37+S39</f>
        <v>208740000</v>
      </c>
      <c r="T33" s="281">
        <f>SUM(T34:T39)</f>
        <v>22</v>
      </c>
      <c r="U33" s="280"/>
      <c r="V33" s="281">
        <f>SUM(V34:V39)</f>
        <v>386210000</v>
      </c>
      <c r="W33" s="129">
        <f>SUM(W34:W39)</f>
        <v>5</v>
      </c>
      <c r="X33" s="282"/>
      <c r="Y33" s="306">
        <f>SUM(Y34:Y39)</f>
        <v>75360000</v>
      </c>
      <c r="Z33" s="257"/>
      <c r="AA33" s="282"/>
      <c r="AB33" s="306">
        <f>SUM(AB34:AB39)</f>
        <v>13500000</v>
      </c>
      <c r="AC33" s="257"/>
      <c r="AD33" s="290"/>
      <c r="AE33" s="262"/>
      <c r="AF33" s="257"/>
      <c r="AG33" s="258"/>
      <c r="AH33" s="262"/>
      <c r="AI33" s="255">
        <f>W33+Z33+AC33+AF33</f>
        <v>5</v>
      </c>
      <c r="AJ33" s="268"/>
      <c r="AK33" s="89">
        <f>Y33+AB33+AE33+AH33</f>
        <v>88860000</v>
      </c>
      <c r="AL33" s="255">
        <f>AI33/T33*100</f>
        <v>22.727272727272727</v>
      </c>
      <c r="AM33" s="265"/>
      <c r="AN33" s="266">
        <f>AK33/V33*100</f>
        <v>23.008207969757386</v>
      </c>
      <c r="AO33" s="267">
        <f>K33+AI33</f>
        <v>13</v>
      </c>
      <c r="AP33" s="286" t="s">
        <v>79</v>
      </c>
      <c r="AQ33" s="262">
        <f>AK33+M33</f>
        <v>159350000</v>
      </c>
      <c r="AR33" s="257">
        <f t="shared" si="10"/>
        <v>23.636363636363637</v>
      </c>
      <c r="AS33" s="270" t="s">
        <v>123</v>
      </c>
      <c r="AT33" s="266">
        <f t="shared" si="3"/>
        <v>21.24604344939215</v>
      </c>
      <c r="AU33" s="266" t="s">
        <v>123</v>
      </c>
      <c r="AV33" s="272" t="s">
        <v>61</v>
      </c>
      <c r="AW33" s="271"/>
    </row>
    <row r="34" spans="1:49" s="9" customFormat="1" ht="89.25" x14ac:dyDescent="0.25">
      <c r="A34" s="102"/>
      <c r="B34" s="87" t="s">
        <v>193</v>
      </c>
      <c r="C34" s="103" t="s">
        <v>35</v>
      </c>
      <c r="D34" s="104" t="s">
        <v>113</v>
      </c>
      <c r="E34" s="143">
        <v>18</v>
      </c>
      <c r="F34" s="142" t="s">
        <v>72</v>
      </c>
      <c r="G34" s="107">
        <v>139971000</v>
      </c>
      <c r="H34" s="128">
        <v>6</v>
      </c>
      <c r="I34" s="217" t="s">
        <v>71</v>
      </c>
      <c r="J34" s="215">
        <v>20406000</v>
      </c>
      <c r="K34" s="124">
        <v>6</v>
      </c>
      <c r="L34" s="144" t="s">
        <v>71</v>
      </c>
      <c r="M34" s="107">
        <v>20406000</v>
      </c>
      <c r="N34" s="145">
        <v>11</v>
      </c>
      <c r="O34" s="144" t="s">
        <v>93</v>
      </c>
      <c r="P34" s="92">
        <v>143056000</v>
      </c>
      <c r="Q34" s="145">
        <v>4</v>
      </c>
      <c r="R34" s="144" t="s">
        <v>93</v>
      </c>
      <c r="S34" s="98">
        <v>87740000</v>
      </c>
      <c r="T34" s="129">
        <v>5</v>
      </c>
      <c r="U34" s="97" t="s">
        <v>92</v>
      </c>
      <c r="V34" s="242">
        <v>49500000</v>
      </c>
      <c r="W34" s="91">
        <v>1</v>
      </c>
      <c r="X34" s="97" t="s">
        <v>92</v>
      </c>
      <c r="Y34" s="98">
        <v>4000000</v>
      </c>
      <c r="Z34" s="129">
        <v>1</v>
      </c>
      <c r="AA34" s="229" t="s">
        <v>72</v>
      </c>
      <c r="AB34" s="228">
        <v>8100000</v>
      </c>
      <c r="AC34" s="129"/>
      <c r="AD34" s="116"/>
      <c r="AE34" s="98"/>
      <c r="AF34" s="129"/>
      <c r="AG34" s="116"/>
      <c r="AH34" s="98"/>
      <c r="AI34" s="90">
        <f>W34+Z34+AC34+AF34</f>
        <v>2</v>
      </c>
      <c r="AJ34" s="97" t="s">
        <v>92</v>
      </c>
      <c r="AK34" s="89">
        <f>Y34+AB34+AE34+AH34</f>
        <v>12100000</v>
      </c>
      <c r="AL34" s="90">
        <f>AI34/T34*100</f>
        <v>40</v>
      </c>
      <c r="AM34" s="134"/>
      <c r="AN34" s="95">
        <f>AK34/S34*100</f>
        <v>13.790745384089357</v>
      </c>
      <c r="AO34" s="96">
        <f>K34+AI34</f>
        <v>8</v>
      </c>
      <c r="AP34" s="130" t="s">
        <v>92</v>
      </c>
      <c r="AQ34" s="92">
        <f>AK34+M34</f>
        <v>32506000</v>
      </c>
      <c r="AR34" s="91">
        <f t="shared" si="10"/>
        <v>44.444444444444443</v>
      </c>
      <c r="AS34" s="99" t="s">
        <v>123</v>
      </c>
      <c r="AT34" s="95">
        <f t="shared" si="3"/>
        <v>23.223381986268585</v>
      </c>
      <c r="AU34" s="95" t="s">
        <v>123</v>
      </c>
      <c r="AV34" s="101" t="s">
        <v>61</v>
      </c>
      <c r="AW34" s="118"/>
    </row>
    <row r="35" spans="1:49" s="9" customFormat="1" ht="65.25" customHeight="1" x14ac:dyDescent="0.25">
      <c r="A35" s="102"/>
      <c r="B35" s="87" t="s">
        <v>194</v>
      </c>
      <c r="C35" s="103" t="s">
        <v>232</v>
      </c>
      <c r="D35" s="104" t="s">
        <v>166</v>
      </c>
      <c r="E35" s="143">
        <v>2</v>
      </c>
      <c r="F35" s="142" t="s">
        <v>72</v>
      </c>
      <c r="G35" s="107">
        <v>350000000</v>
      </c>
      <c r="H35" s="128"/>
      <c r="I35" s="217"/>
      <c r="J35" s="215"/>
      <c r="K35" s="124"/>
      <c r="L35" s="144"/>
      <c r="M35" s="107"/>
      <c r="N35" s="145"/>
      <c r="O35" s="144"/>
      <c r="P35" s="91"/>
      <c r="Q35" s="145">
        <v>2</v>
      </c>
      <c r="R35" s="144" t="s">
        <v>92</v>
      </c>
      <c r="S35" s="129">
        <v>39100000</v>
      </c>
      <c r="T35" s="133">
        <v>1</v>
      </c>
      <c r="U35" s="97" t="s">
        <v>92</v>
      </c>
      <c r="V35" s="242">
        <v>17630000</v>
      </c>
      <c r="W35" s="91"/>
      <c r="X35" s="223"/>
      <c r="Y35" s="98"/>
      <c r="Z35" s="91"/>
      <c r="AA35" s="113"/>
      <c r="AB35" s="114"/>
      <c r="AC35" s="129"/>
      <c r="AD35" s="116"/>
      <c r="AE35" s="98"/>
      <c r="AF35" s="129"/>
      <c r="AG35" s="116"/>
      <c r="AH35" s="98"/>
      <c r="AI35" s="90">
        <f>W35+Z35+AC35+AF35</f>
        <v>0</v>
      </c>
      <c r="AJ35" s="97" t="s">
        <v>92</v>
      </c>
      <c r="AK35" s="89">
        <f>Y35+AB35+AE35+AH35</f>
        <v>0</v>
      </c>
      <c r="AL35" s="90">
        <f>AI35/T35*100</f>
        <v>0</v>
      </c>
      <c r="AM35" s="134"/>
      <c r="AN35" s="95">
        <f>AK35/S35*100</f>
        <v>0</v>
      </c>
      <c r="AO35" s="96">
        <f>K35+AI35</f>
        <v>0</v>
      </c>
      <c r="AP35" s="130" t="s">
        <v>92</v>
      </c>
      <c r="AQ35" s="92">
        <f>AK35+M35</f>
        <v>0</v>
      </c>
      <c r="AR35" s="91">
        <f t="shared" si="10"/>
        <v>0</v>
      </c>
      <c r="AS35" s="99" t="s">
        <v>123</v>
      </c>
      <c r="AT35" s="95">
        <f t="shared" si="3"/>
        <v>0</v>
      </c>
      <c r="AU35" s="95" t="s">
        <v>123</v>
      </c>
      <c r="AV35" s="101" t="s">
        <v>61</v>
      </c>
      <c r="AW35" s="118"/>
    </row>
    <row r="36" spans="1:49" s="9" customFormat="1" ht="60" customHeight="1" x14ac:dyDescent="0.25">
      <c r="A36" s="102"/>
      <c r="B36" s="87" t="s">
        <v>195</v>
      </c>
      <c r="C36" s="103" t="s">
        <v>125</v>
      </c>
      <c r="D36" s="104" t="s">
        <v>147</v>
      </c>
      <c r="E36" s="143">
        <v>2</v>
      </c>
      <c r="F36" s="142" t="s">
        <v>71</v>
      </c>
      <c r="G36" s="107">
        <v>61051000</v>
      </c>
      <c r="H36" s="150">
        <v>1</v>
      </c>
      <c r="I36" s="218" t="s">
        <v>72</v>
      </c>
      <c r="J36" s="215">
        <v>49659000</v>
      </c>
      <c r="K36" s="108">
        <v>1</v>
      </c>
      <c r="L36" s="146" t="s">
        <v>72</v>
      </c>
      <c r="M36" s="107">
        <v>50084000</v>
      </c>
      <c r="N36" s="131">
        <v>2</v>
      </c>
      <c r="O36" s="146" t="s">
        <v>92</v>
      </c>
      <c r="P36" s="137">
        <v>69659000</v>
      </c>
      <c r="Q36" s="131"/>
      <c r="R36" s="146"/>
      <c r="S36" s="137"/>
      <c r="T36" s="133">
        <v>2</v>
      </c>
      <c r="U36" s="322" t="s">
        <v>79</v>
      </c>
      <c r="V36" s="243">
        <v>99260000</v>
      </c>
      <c r="W36" s="147"/>
      <c r="X36" s="113"/>
      <c r="Y36" s="140"/>
      <c r="Z36" s="147"/>
      <c r="AA36" s="113"/>
      <c r="AB36" s="114"/>
      <c r="AC36" s="137"/>
      <c r="AD36" s="148"/>
      <c r="AE36" s="140"/>
      <c r="AF36" s="137"/>
      <c r="AG36" s="149"/>
      <c r="AH36" s="140"/>
      <c r="AI36" s="90"/>
      <c r="AJ36" s="117"/>
      <c r="AK36" s="89"/>
      <c r="AL36" s="90"/>
      <c r="AM36" s="94"/>
      <c r="AN36" s="95"/>
      <c r="AO36" s="96">
        <v>1</v>
      </c>
      <c r="AP36" s="130" t="s">
        <v>79</v>
      </c>
      <c r="AQ36" s="98">
        <f>AK36+M36</f>
        <v>50084000</v>
      </c>
      <c r="AR36" s="91">
        <f t="shared" si="10"/>
        <v>50</v>
      </c>
      <c r="AS36" s="99" t="s">
        <v>123</v>
      </c>
      <c r="AT36" s="95">
        <f t="shared" si="3"/>
        <v>82.036330281240282</v>
      </c>
      <c r="AU36" s="95" t="s">
        <v>123</v>
      </c>
      <c r="AV36" s="101" t="s">
        <v>61</v>
      </c>
      <c r="AW36" s="118" t="s">
        <v>130</v>
      </c>
    </row>
    <row r="37" spans="1:49" s="9" customFormat="1" ht="86.25" customHeight="1" x14ac:dyDescent="0.25">
      <c r="A37" s="102"/>
      <c r="B37" s="87" t="s">
        <v>196</v>
      </c>
      <c r="C37" s="103" t="s">
        <v>165</v>
      </c>
      <c r="D37" s="104" t="s">
        <v>114</v>
      </c>
      <c r="E37" s="143">
        <v>11</v>
      </c>
      <c r="F37" s="142" t="s">
        <v>71</v>
      </c>
      <c r="G37" s="107">
        <v>610051000</v>
      </c>
      <c r="H37" s="150">
        <v>2</v>
      </c>
      <c r="I37" s="218" t="s">
        <v>72</v>
      </c>
      <c r="J37" s="215">
        <v>20406000</v>
      </c>
      <c r="K37" s="108">
        <v>2</v>
      </c>
      <c r="L37" s="146" t="s">
        <v>72</v>
      </c>
      <c r="M37" s="107">
        <v>50084000</v>
      </c>
      <c r="N37" s="131">
        <v>8</v>
      </c>
      <c r="O37" s="146" t="s">
        <v>92</v>
      </c>
      <c r="P37" s="137">
        <v>55045500</v>
      </c>
      <c r="Q37" s="131">
        <v>4</v>
      </c>
      <c r="R37" s="146" t="s">
        <v>92</v>
      </c>
      <c r="S37" s="137">
        <v>66900000</v>
      </c>
      <c r="T37" s="133">
        <v>1</v>
      </c>
      <c r="U37" s="247" t="s">
        <v>92</v>
      </c>
      <c r="V37" s="243">
        <v>74260000</v>
      </c>
      <c r="W37" s="147">
        <v>1</v>
      </c>
      <c r="X37" s="113" t="s">
        <v>92</v>
      </c>
      <c r="Y37" s="140">
        <v>67760000</v>
      </c>
      <c r="Z37" s="147"/>
      <c r="AA37" s="113"/>
      <c r="AB37" s="114"/>
      <c r="AC37" s="137"/>
      <c r="AD37" s="148"/>
      <c r="AE37" s="140"/>
      <c r="AF37" s="137"/>
      <c r="AG37" s="149"/>
      <c r="AH37" s="140"/>
      <c r="AI37" s="90">
        <f>W37+Z37+AC37+AF37</f>
        <v>1</v>
      </c>
      <c r="AJ37" s="117" t="s">
        <v>92</v>
      </c>
      <c r="AK37" s="89">
        <f>Y37+AB37+AE37+AH37</f>
        <v>67760000</v>
      </c>
      <c r="AL37" s="90">
        <f>AI37/T37*100</f>
        <v>100</v>
      </c>
      <c r="AM37" s="94" t="s">
        <v>92</v>
      </c>
      <c r="AN37" s="95">
        <f>AK37/S37*100%</f>
        <v>1.0128550074738416</v>
      </c>
      <c r="AO37" s="96">
        <f t="shared" ref="AO37:AO44" si="12">K37+AI37</f>
        <v>3</v>
      </c>
      <c r="AP37" s="130" t="s">
        <v>79</v>
      </c>
      <c r="AQ37" s="98">
        <f>M37+AK37</f>
        <v>117844000</v>
      </c>
      <c r="AR37" s="91">
        <f t="shared" si="10"/>
        <v>27.27272727272727</v>
      </c>
      <c r="AS37" s="99" t="s">
        <v>123</v>
      </c>
      <c r="AT37" s="95">
        <f t="shared" si="3"/>
        <v>19.317073490577016</v>
      </c>
      <c r="AU37" s="95" t="s">
        <v>123</v>
      </c>
      <c r="AV37" s="101" t="s">
        <v>61</v>
      </c>
      <c r="AW37" s="118"/>
    </row>
    <row r="38" spans="1:49" s="9" customFormat="1" ht="86.25" customHeight="1" x14ac:dyDescent="0.25">
      <c r="A38" s="102"/>
      <c r="B38" s="384" t="s">
        <v>249</v>
      </c>
      <c r="C38" s="385" t="s">
        <v>250</v>
      </c>
      <c r="D38" s="104" t="s">
        <v>251</v>
      </c>
      <c r="E38" s="143">
        <v>12</v>
      </c>
      <c r="F38" s="142" t="s">
        <v>247</v>
      </c>
      <c r="G38" s="107">
        <v>97780000</v>
      </c>
      <c r="H38" s="150"/>
      <c r="I38" s="218"/>
      <c r="J38" s="215"/>
      <c r="K38" s="108"/>
      <c r="L38" s="146"/>
      <c r="M38" s="107"/>
      <c r="N38" s="131"/>
      <c r="O38" s="146"/>
      <c r="P38" s="137"/>
      <c r="Q38" s="131"/>
      <c r="R38" s="146"/>
      <c r="S38" s="137"/>
      <c r="T38" s="133">
        <v>12</v>
      </c>
      <c r="U38" s="247" t="s">
        <v>247</v>
      </c>
      <c r="V38" s="107">
        <v>97780000</v>
      </c>
      <c r="W38" s="147">
        <v>3</v>
      </c>
      <c r="X38" s="113" t="s">
        <v>247</v>
      </c>
      <c r="Y38" s="140">
        <v>1600000</v>
      </c>
      <c r="Z38" s="147">
        <v>3</v>
      </c>
      <c r="AA38" s="113" t="s">
        <v>247</v>
      </c>
      <c r="AB38" s="114">
        <v>2400000</v>
      </c>
      <c r="AC38" s="137"/>
      <c r="AD38" s="148"/>
      <c r="AE38" s="140"/>
      <c r="AF38" s="137"/>
      <c r="AG38" s="149"/>
      <c r="AH38" s="140"/>
      <c r="AI38" s="90">
        <f>W38+Z38+AC38+AF38</f>
        <v>6</v>
      </c>
      <c r="AJ38" s="117" t="s">
        <v>247</v>
      </c>
      <c r="AK38" s="89">
        <f>Y38+AB38+AE38+AH38</f>
        <v>4000000</v>
      </c>
      <c r="AL38" s="90"/>
      <c r="AM38" s="94"/>
      <c r="AN38" s="95"/>
      <c r="AO38" s="96"/>
      <c r="AP38" s="130"/>
      <c r="AQ38" s="98"/>
      <c r="AR38" s="245"/>
      <c r="AS38" s="99"/>
      <c r="AT38" s="95"/>
      <c r="AU38" s="95"/>
      <c r="AV38" s="101"/>
      <c r="AW38" s="118"/>
    </row>
    <row r="39" spans="1:49" s="9" customFormat="1" ht="86.25" customHeight="1" x14ac:dyDescent="0.25">
      <c r="A39" s="102"/>
      <c r="B39" s="233" t="s">
        <v>197</v>
      </c>
      <c r="C39" s="103" t="s">
        <v>198</v>
      </c>
      <c r="D39" s="104" t="s">
        <v>240</v>
      </c>
      <c r="E39" s="143" t="s">
        <v>241</v>
      </c>
      <c r="F39" s="142" t="s">
        <v>92</v>
      </c>
      <c r="G39" s="107">
        <v>30000000</v>
      </c>
      <c r="H39" s="150"/>
      <c r="I39" s="218"/>
      <c r="J39" s="215"/>
      <c r="K39" s="108"/>
      <c r="L39" s="146"/>
      <c r="M39" s="107"/>
      <c r="N39" s="131"/>
      <c r="O39" s="146"/>
      <c r="P39" s="137"/>
      <c r="Q39" s="131">
        <v>3</v>
      </c>
      <c r="R39" s="146" t="s">
        <v>92</v>
      </c>
      <c r="S39" s="137">
        <v>15000000</v>
      </c>
      <c r="T39" s="137">
        <v>1</v>
      </c>
      <c r="U39" s="247" t="s">
        <v>92</v>
      </c>
      <c r="V39" s="243">
        <v>47780000</v>
      </c>
      <c r="W39" s="147"/>
      <c r="X39" s="113"/>
      <c r="Y39" s="140">
        <v>2000000</v>
      </c>
      <c r="Z39" s="147"/>
      <c r="AA39" s="113"/>
      <c r="AB39" s="114">
        <v>3000000</v>
      </c>
      <c r="AC39" s="137"/>
      <c r="AD39" s="148"/>
      <c r="AE39" s="140"/>
      <c r="AF39" s="137"/>
      <c r="AG39" s="149"/>
      <c r="AH39" s="140"/>
      <c r="AI39" s="90">
        <f>W39+Z39+AC39+AF39</f>
        <v>0</v>
      </c>
      <c r="AJ39" s="117" t="s">
        <v>92</v>
      </c>
      <c r="AK39" s="89">
        <f>Y39+AB39+AE39+AH39</f>
        <v>5000000</v>
      </c>
      <c r="AL39" s="90">
        <f>AI39/Q39*100</f>
        <v>0</v>
      </c>
      <c r="AM39" s="94" t="s">
        <v>92</v>
      </c>
      <c r="AN39" s="95">
        <f>AK39/S39*100%</f>
        <v>0.33333333333333331</v>
      </c>
      <c r="AO39" s="96">
        <f t="shared" si="12"/>
        <v>0</v>
      </c>
      <c r="AP39" s="130" t="s">
        <v>79</v>
      </c>
      <c r="AQ39" s="98">
        <f>M39+AK39</f>
        <v>5000000</v>
      </c>
      <c r="AR39" s="91" t="e">
        <f t="shared" si="10"/>
        <v>#VALUE!</v>
      </c>
      <c r="AS39" s="99" t="s">
        <v>123</v>
      </c>
      <c r="AT39" s="95">
        <f t="shared" si="3"/>
        <v>16.666666666666664</v>
      </c>
      <c r="AU39" s="95" t="s">
        <v>123</v>
      </c>
      <c r="AV39" s="101" t="s">
        <v>61</v>
      </c>
      <c r="AW39" s="118"/>
    </row>
    <row r="40" spans="1:49" s="9" customFormat="1" ht="84" customHeight="1" x14ac:dyDescent="0.25">
      <c r="A40" s="248">
        <v>6</v>
      </c>
      <c r="B40" s="292" t="s">
        <v>199</v>
      </c>
      <c r="C40" s="251" t="s">
        <v>157</v>
      </c>
      <c r="D40" s="251" t="s">
        <v>36</v>
      </c>
      <c r="E40" s="273">
        <f>E41+E42</f>
        <v>85</v>
      </c>
      <c r="F40" s="274" t="s">
        <v>74</v>
      </c>
      <c r="G40" s="293">
        <f>SUM(G41:G42)</f>
        <v>1362000000</v>
      </c>
      <c r="H40" s="294">
        <v>16</v>
      </c>
      <c r="I40" s="295" t="s">
        <v>73</v>
      </c>
      <c r="J40" s="296">
        <f>J41+J42</f>
        <v>250954000</v>
      </c>
      <c r="K40" s="297">
        <v>16</v>
      </c>
      <c r="L40" s="295" t="s">
        <v>73</v>
      </c>
      <c r="M40" s="298">
        <f>M41+M42</f>
        <v>250954000</v>
      </c>
      <c r="N40" s="299"/>
      <c r="O40" s="295" t="s">
        <v>79</v>
      </c>
      <c r="P40" s="262">
        <v>308990000</v>
      </c>
      <c r="Q40" s="299">
        <f>Q41+Q42</f>
        <v>22</v>
      </c>
      <c r="R40" s="295" t="s">
        <v>79</v>
      </c>
      <c r="S40" s="262">
        <f>S41+S42</f>
        <v>431670000</v>
      </c>
      <c r="T40" s="281">
        <f>SUM(T41:T42)</f>
        <v>30</v>
      </c>
      <c r="U40" s="280"/>
      <c r="V40" s="262">
        <f>SUM(V41:V42)</f>
        <v>437970000</v>
      </c>
      <c r="W40" s="281">
        <f>SUM(W41:W42)</f>
        <v>5</v>
      </c>
      <c r="X40" s="282" t="s">
        <v>78</v>
      </c>
      <c r="Y40" s="281">
        <f>SUM(Y41:Y42)</f>
        <v>116735000</v>
      </c>
      <c r="Z40" s="257"/>
      <c r="AA40" s="282"/>
      <c r="AB40" s="281">
        <f>SUM(AB41:AB42)</f>
        <v>20880000</v>
      </c>
      <c r="AC40" s="257"/>
      <c r="AD40" s="290"/>
      <c r="AE40" s="262"/>
      <c r="AF40" s="257"/>
      <c r="AG40" s="258"/>
      <c r="AH40" s="262"/>
      <c r="AI40" s="255">
        <f>W40+Z40+AC40+AF40</f>
        <v>5</v>
      </c>
      <c r="AJ40" s="285" t="s">
        <v>79</v>
      </c>
      <c r="AK40" s="254">
        <f>Y40+AB40+AE40+AH40</f>
        <v>137615000</v>
      </c>
      <c r="AL40" s="255">
        <f>AI40/T40*100</f>
        <v>16.666666666666664</v>
      </c>
      <c r="AM40" s="94" t="s">
        <v>123</v>
      </c>
      <c r="AN40" s="95">
        <f>AK40/V40*100</f>
        <v>31.421101901956757</v>
      </c>
      <c r="AO40" s="267">
        <f>K40+AI40</f>
        <v>21</v>
      </c>
      <c r="AP40" s="286" t="s">
        <v>79</v>
      </c>
      <c r="AQ40" s="262">
        <f>AK40+M40</f>
        <v>388569000</v>
      </c>
      <c r="AR40" s="257">
        <f t="shared" si="10"/>
        <v>24.705882352941178</v>
      </c>
      <c r="AS40" s="270" t="s">
        <v>123</v>
      </c>
      <c r="AT40" s="266">
        <f t="shared" si="3"/>
        <v>28.529295154185018</v>
      </c>
      <c r="AU40" s="266" t="s">
        <v>123</v>
      </c>
      <c r="AV40" s="272" t="s">
        <v>61</v>
      </c>
      <c r="AW40" s="300" t="s">
        <v>128</v>
      </c>
    </row>
    <row r="41" spans="1:49" s="9" customFormat="1" ht="178.5" customHeight="1" x14ac:dyDescent="0.25">
      <c r="A41" s="102"/>
      <c r="B41" s="233" t="s">
        <v>200</v>
      </c>
      <c r="C41" s="103" t="s">
        <v>158</v>
      </c>
      <c r="D41" s="104" t="s">
        <v>164</v>
      </c>
      <c r="E41" s="143">
        <v>25</v>
      </c>
      <c r="F41" s="152" t="s">
        <v>78</v>
      </c>
      <c r="G41" s="153">
        <v>162000000</v>
      </c>
      <c r="H41" s="211">
        <v>4</v>
      </c>
      <c r="I41" s="151" t="s">
        <v>74</v>
      </c>
      <c r="J41" s="150">
        <v>98310000</v>
      </c>
      <c r="K41" s="120">
        <v>2</v>
      </c>
      <c r="L41" s="142" t="s">
        <v>74</v>
      </c>
      <c r="M41" s="108">
        <v>98310000</v>
      </c>
      <c r="N41" s="131">
        <v>6</v>
      </c>
      <c r="O41" s="142" t="s">
        <v>75</v>
      </c>
      <c r="P41" s="98">
        <v>205260000</v>
      </c>
      <c r="Q41" s="131">
        <v>10</v>
      </c>
      <c r="R41" s="142" t="s">
        <v>75</v>
      </c>
      <c r="S41" s="98">
        <v>270320000</v>
      </c>
      <c r="T41" s="129">
        <v>15</v>
      </c>
      <c r="U41" s="97" t="s">
        <v>79</v>
      </c>
      <c r="V41" s="242">
        <v>299190000</v>
      </c>
      <c r="W41" s="91">
        <v>4</v>
      </c>
      <c r="X41" s="113" t="s">
        <v>79</v>
      </c>
      <c r="Y41" s="98">
        <v>82320000</v>
      </c>
      <c r="Z41" s="91">
        <v>1</v>
      </c>
      <c r="AA41" s="113" t="s">
        <v>78</v>
      </c>
      <c r="AB41" s="162">
        <v>14880000</v>
      </c>
      <c r="AC41" s="129"/>
      <c r="AD41" s="116"/>
      <c r="AE41" s="98"/>
      <c r="AF41" s="129"/>
      <c r="AG41" s="116"/>
      <c r="AH41" s="98"/>
      <c r="AI41" s="90">
        <f>W41+Z41+AC41+AF41</f>
        <v>5</v>
      </c>
      <c r="AJ41" s="117" t="s">
        <v>79</v>
      </c>
      <c r="AK41" s="89">
        <f>Y41+AB41+AE41+AH41</f>
        <v>97200000</v>
      </c>
      <c r="AL41" s="90">
        <f>AI41/T41*100</f>
        <v>33.333333333333329</v>
      </c>
      <c r="AM41" s="94" t="s">
        <v>123</v>
      </c>
      <c r="AN41" s="95">
        <f>AK41/V41*100</f>
        <v>32.487716835455736</v>
      </c>
      <c r="AO41" s="96">
        <f t="shared" si="12"/>
        <v>7</v>
      </c>
      <c r="AP41" s="130" t="s">
        <v>79</v>
      </c>
      <c r="AQ41" s="98">
        <f>M41+AK41</f>
        <v>195510000</v>
      </c>
      <c r="AR41" s="91">
        <f t="shared" si="10"/>
        <v>28.000000000000004</v>
      </c>
      <c r="AS41" s="99" t="s">
        <v>123</v>
      </c>
      <c r="AT41" s="95">
        <f t="shared" si="3"/>
        <v>120.68518518518519</v>
      </c>
      <c r="AU41" s="95" t="s">
        <v>123</v>
      </c>
      <c r="AV41" s="101" t="s">
        <v>61</v>
      </c>
      <c r="AW41" s="118" t="s">
        <v>129</v>
      </c>
    </row>
    <row r="42" spans="1:49" s="9" customFormat="1" ht="131.25" customHeight="1" x14ac:dyDescent="0.25">
      <c r="A42" s="102"/>
      <c r="B42" s="233" t="s">
        <v>201</v>
      </c>
      <c r="C42" s="103" t="s">
        <v>159</v>
      </c>
      <c r="D42" s="104" t="s">
        <v>115</v>
      </c>
      <c r="E42" s="143">
        <v>60</v>
      </c>
      <c r="F42" s="142" t="s">
        <v>78</v>
      </c>
      <c r="G42" s="107">
        <v>1200000000</v>
      </c>
      <c r="H42" s="150">
        <v>12</v>
      </c>
      <c r="I42" s="219" t="s">
        <v>75</v>
      </c>
      <c r="J42" s="147">
        <v>152644000</v>
      </c>
      <c r="K42" s="108">
        <v>12</v>
      </c>
      <c r="L42" s="152" t="s">
        <v>75</v>
      </c>
      <c r="M42" s="137">
        <v>152644000</v>
      </c>
      <c r="N42" s="133">
        <v>32</v>
      </c>
      <c r="O42" s="154" t="s">
        <v>78</v>
      </c>
      <c r="P42" s="98">
        <v>571592000</v>
      </c>
      <c r="Q42" s="133">
        <v>12</v>
      </c>
      <c r="R42" s="154" t="s">
        <v>78</v>
      </c>
      <c r="S42" s="98">
        <v>161350000</v>
      </c>
      <c r="T42" s="129">
        <v>15</v>
      </c>
      <c r="U42" s="97" t="s">
        <v>79</v>
      </c>
      <c r="V42" s="242">
        <v>138780000</v>
      </c>
      <c r="W42" s="91">
        <v>1</v>
      </c>
      <c r="X42" s="113" t="s">
        <v>79</v>
      </c>
      <c r="Y42" s="98">
        <v>34415000</v>
      </c>
      <c r="Z42" s="91">
        <v>2</v>
      </c>
      <c r="AA42" s="113" t="s">
        <v>78</v>
      </c>
      <c r="AB42" s="228">
        <v>6000000</v>
      </c>
      <c r="AC42" s="129"/>
      <c r="AD42" s="116"/>
      <c r="AE42" s="98"/>
      <c r="AF42" s="129"/>
      <c r="AG42" s="117"/>
      <c r="AH42" s="98"/>
      <c r="AI42" s="90">
        <f>W42+Z42+AC42+AF42</f>
        <v>3</v>
      </c>
      <c r="AJ42" s="97" t="s">
        <v>79</v>
      </c>
      <c r="AK42" s="97">
        <f>Y42+AB42+AE42+AH42</f>
        <v>40415000</v>
      </c>
      <c r="AL42" s="90">
        <f>AI42/T42*100</f>
        <v>20</v>
      </c>
      <c r="AM42" s="94" t="s">
        <v>123</v>
      </c>
      <c r="AN42" s="95">
        <f>AK42/V42*100</f>
        <v>29.121631358985447</v>
      </c>
      <c r="AO42" s="96">
        <f t="shared" si="12"/>
        <v>15</v>
      </c>
      <c r="AP42" s="130" t="s">
        <v>79</v>
      </c>
      <c r="AQ42" s="98">
        <f>M42+AK42</f>
        <v>193059000</v>
      </c>
      <c r="AR42" s="91">
        <f t="shared" si="10"/>
        <v>25</v>
      </c>
      <c r="AS42" s="99" t="s">
        <v>123</v>
      </c>
      <c r="AT42" s="95">
        <f t="shared" si="3"/>
        <v>16.088250000000002</v>
      </c>
      <c r="AU42" s="95" t="s">
        <v>123</v>
      </c>
      <c r="AV42" s="101" t="s">
        <v>61</v>
      </c>
      <c r="AW42" s="118" t="s">
        <v>136</v>
      </c>
    </row>
    <row r="43" spans="1:49" s="9" customFormat="1" ht="67.5" customHeight="1" x14ac:dyDescent="0.25">
      <c r="A43" s="301">
        <v>7</v>
      </c>
      <c r="B43" s="292" t="s">
        <v>202</v>
      </c>
      <c r="C43" s="251" t="s">
        <v>37</v>
      </c>
      <c r="D43" s="251" t="s">
        <v>38</v>
      </c>
      <c r="E43" s="273">
        <f>E44</f>
        <v>40</v>
      </c>
      <c r="F43" s="302" t="s">
        <v>79</v>
      </c>
      <c r="G43" s="303">
        <f>G44</f>
        <v>3423600000</v>
      </c>
      <c r="H43" s="294">
        <v>8</v>
      </c>
      <c r="I43" s="304" t="s">
        <v>76</v>
      </c>
      <c r="J43" s="275">
        <f>SUM(J44)</f>
        <v>432690000</v>
      </c>
      <c r="K43" s="297">
        <v>8</v>
      </c>
      <c r="L43" s="304" t="s">
        <v>76</v>
      </c>
      <c r="M43" s="291">
        <f>SUM(M44)</f>
        <v>432690000</v>
      </c>
      <c r="N43" s="278">
        <v>24</v>
      </c>
      <c r="O43" s="305" t="s">
        <v>79</v>
      </c>
      <c r="P43" s="269">
        <f>P44</f>
        <v>1278420000</v>
      </c>
      <c r="Q43" s="278">
        <f>Q44</f>
        <v>8</v>
      </c>
      <c r="R43" s="305" t="s">
        <v>79</v>
      </c>
      <c r="S43" s="269">
        <f>S44</f>
        <v>372190000</v>
      </c>
      <c r="T43" s="306"/>
      <c r="U43" s="268"/>
      <c r="V43" s="307">
        <f>SUM(V44)</f>
        <v>0</v>
      </c>
      <c r="W43" s="257"/>
      <c r="X43" s="282"/>
      <c r="Y43" s="269"/>
      <c r="Z43" s="257"/>
      <c r="AA43" s="282"/>
      <c r="AB43" s="283"/>
      <c r="AC43" s="306"/>
      <c r="AD43" s="284"/>
      <c r="AE43" s="269"/>
      <c r="AF43" s="306"/>
      <c r="AG43" s="285"/>
      <c r="AH43" s="269"/>
      <c r="AI43" s="255"/>
      <c r="AJ43" s="268"/>
      <c r="AK43" s="268"/>
      <c r="AL43" s="255"/>
      <c r="AM43" s="265"/>
      <c r="AN43" s="266"/>
      <c r="AO43" s="267">
        <f t="shared" si="12"/>
        <v>8</v>
      </c>
      <c r="AP43" s="308" t="s">
        <v>79</v>
      </c>
      <c r="AQ43" s="269">
        <f>M43+AK43</f>
        <v>432690000</v>
      </c>
      <c r="AR43" s="257">
        <f t="shared" si="10"/>
        <v>20</v>
      </c>
      <c r="AS43" s="270">
        <f t="shared" si="9"/>
        <v>0</v>
      </c>
      <c r="AT43" s="266">
        <f t="shared" si="3"/>
        <v>12.638450753592709</v>
      </c>
      <c r="AU43" s="266" t="s">
        <v>123</v>
      </c>
      <c r="AV43" s="272" t="s">
        <v>61</v>
      </c>
      <c r="AW43" s="300" t="s">
        <v>135</v>
      </c>
    </row>
    <row r="44" spans="1:49" s="9" customFormat="1" ht="81" customHeight="1" x14ac:dyDescent="0.25">
      <c r="A44" s="102"/>
      <c r="B44" s="233" t="s">
        <v>203</v>
      </c>
      <c r="C44" s="103" t="s">
        <v>39</v>
      </c>
      <c r="D44" s="104" t="s">
        <v>116</v>
      </c>
      <c r="E44" s="105">
        <v>40</v>
      </c>
      <c r="F44" s="155" t="s">
        <v>79</v>
      </c>
      <c r="G44" s="153">
        <v>3423600000</v>
      </c>
      <c r="H44" s="211">
        <v>8</v>
      </c>
      <c r="I44" s="220" t="s">
        <v>73</v>
      </c>
      <c r="J44" s="147">
        <v>432690000</v>
      </c>
      <c r="K44" s="120">
        <v>8</v>
      </c>
      <c r="L44" s="155" t="s">
        <v>73</v>
      </c>
      <c r="M44" s="137">
        <v>432690000</v>
      </c>
      <c r="N44" s="133">
        <v>24</v>
      </c>
      <c r="O44" s="155" t="s">
        <v>79</v>
      </c>
      <c r="P44" s="98">
        <v>1278420000</v>
      </c>
      <c r="Q44" s="133">
        <v>8</v>
      </c>
      <c r="R44" s="155" t="s">
        <v>79</v>
      </c>
      <c r="S44" s="98">
        <v>372190000</v>
      </c>
      <c r="T44" s="129"/>
      <c r="U44" s="97"/>
      <c r="V44" s="242"/>
      <c r="W44" s="91"/>
      <c r="X44" s="113"/>
      <c r="Y44" s="98"/>
      <c r="Z44" s="91"/>
      <c r="AA44" s="113"/>
      <c r="AB44" s="114"/>
      <c r="AC44" s="129"/>
      <c r="AD44" s="116"/>
      <c r="AE44" s="98"/>
      <c r="AF44" s="129"/>
      <c r="AG44" s="117"/>
      <c r="AH44" s="98"/>
      <c r="AI44" s="90"/>
      <c r="AJ44" s="117"/>
      <c r="AK44" s="97"/>
      <c r="AL44" s="90"/>
      <c r="AM44" s="94"/>
      <c r="AN44" s="95"/>
      <c r="AO44" s="96">
        <f t="shared" si="12"/>
        <v>8</v>
      </c>
      <c r="AP44" s="130" t="s">
        <v>79</v>
      </c>
      <c r="AQ44" s="98">
        <f>M44+AK44</f>
        <v>432690000</v>
      </c>
      <c r="AR44" s="91">
        <f t="shared" si="10"/>
        <v>20</v>
      </c>
      <c r="AS44" s="99">
        <f t="shared" si="9"/>
        <v>0</v>
      </c>
      <c r="AT44" s="95">
        <f t="shared" si="3"/>
        <v>12.638450753592709</v>
      </c>
      <c r="AU44" s="95" t="s">
        <v>123</v>
      </c>
      <c r="AV44" s="101" t="s">
        <v>61</v>
      </c>
      <c r="AW44" s="118" t="s">
        <v>136</v>
      </c>
    </row>
    <row r="45" spans="1:49" s="9" customFormat="1" ht="59.25" customHeight="1" x14ac:dyDescent="0.25">
      <c r="A45" s="248">
        <v>8</v>
      </c>
      <c r="B45" s="292" t="s">
        <v>204</v>
      </c>
      <c r="C45" s="251" t="s">
        <v>40</v>
      </c>
      <c r="D45" s="251" t="s">
        <v>38</v>
      </c>
      <c r="E45" s="273">
        <f>E46+E48+E49</f>
        <v>74</v>
      </c>
      <c r="F45" s="274" t="s">
        <v>79</v>
      </c>
      <c r="G45" s="291">
        <f>G46+G48</f>
        <v>2991499000</v>
      </c>
      <c r="H45" s="288">
        <v>6</v>
      </c>
      <c r="I45" s="295" t="s">
        <v>77</v>
      </c>
      <c r="J45" s="296">
        <f>J46+J47</f>
        <v>258840000</v>
      </c>
      <c r="K45" s="289">
        <v>6</v>
      </c>
      <c r="L45" s="295" t="s">
        <v>77</v>
      </c>
      <c r="M45" s="296">
        <f>M46+M48</f>
        <v>479490000</v>
      </c>
      <c r="N45" s="299">
        <v>26</v>
      </c>
      <c r="O45" s="295" t="s">
        <v>79</v>
      </c>
      <c r="P45" s="262">
        <v>1684216500</v>
      </c>
      <c r="Q45" s="299">
        <f>Q46+Q48</f>
        <v>12</v>
      </c>
      <c r="R45" s="295" t="s">
        <v>79</v>
      </c>
      <c r="S45" s="262">
        <f>S46+S47+S48+S49</f>
        <v>927379000</v>
      </c>
      <c r="T45" s="257">
        <f>T46+T47+T48+T49</f>
        <v>33</v>
      </c>
      <c r="U45" s="280" t="s">
        <v>79</v>
      </c>
      <c r="V45" s="280">
        <f>SUM(V46:V49)</f>
        <v>623710000</v>
      </c>
      <c r="W45" s="281">
        <f>SUM(W46:W49)</f>
        <v>3</v>
      </c>
      <c r="X45" s="282"/>
      <c r="Y45" s="281">
        <f>SUM(Y46:Y49)</f>
        <v>239870000</v>
      </c>
      <c r="Z45" s="328"/>
      <c r="AA45" s="282"/>
      <c r="AB45" s="281">
        <f>SUM(AB46:AB49)</f>
        <v>49830000</v>
      </c>
      <c r="AC45" s="309"/>
      <c r="AD45" s="290"/>
      <c r="AE45" s="262"/>
      <c r="AF45" s="309"/>
      <c r="AG45" s="258"/>
      <c r="AH45" s="283"/>
      <c r="AI45" s="257">
        <f>SUM(AI46:AI49)</f>
        <v>4</v>
      </c>
      <c r="AJ45" s="268" t="s">
        <v>79</v>
      </c>
      <c r="AK45" s="280">
        <f>SUM(AK46:AK49)</f>
        <v>289700000</v>
      </c>
      <c r="AL45" s="309">
        <f>AL46+AL48+AL49</f>
        <v>39.285714285714285</v>
      </c>
      <c r="AM45" s="265" t="s">
        <v>123</v>
      </c>
      <c r="AN45" s="266">
        <f>AK45/V45*100</f>
        <v>46.447868400378383</v>
      </c>
      <c r="AO45" s="309">
        <f>AO46+AO48</f>
        <v>8</v>
      </c>
      <c r="AP45" s="286" t="s">
        <v>79</v>
      </c>
      <c r="AQ45" s="262">
        <f>AK45+M45</f>
        <v>769190000</v>
      </c>
      <c r="AR45" s="309">
        <f>AR46+AR48</f>
        <v>32.795698924731184</v>
      </c>
      <c r="AS45" s="270" t="s">
        <v>123</v>
      </c>
      <c r="AT45" s="266">
        <f t="shared" si="3"/>
        <v>25.712527398471469</v>
      </c>
      <c r="AU45" s="266" t="s">
        <v>123</v>
      </c>
      <c r="AV45" s="272" t="s">
        <v>61</v>
      </c>
      <c r="AW45" s="300" t="s">
        <v>135</v>
      </c>
    </row>
    <row r="46" spans="1:49" s="9" customFormat="1" ht="87.75" customHeight="1" x14ac:dyDescent="0.25">
      <c r="A46" s="102"/>
      <c r="B46" s="233" t="s">
        <v>205</v>
      </c>
      <c r="C46" s="103" t="s">
        <v>41</v>
      </c>
      <c r="D46" s="104" t="s">
        <v>117</v>
      </c>
      <c r="E46" s="143">
        <v>31</v>
      </c>
      <c r="F46" s="156" t="s">
        <v>79</v>
      </c>
      <c r="G46" s="107">
        <v>1465224000</v>
      </c>
      <c r="H46" s="150">
        <v>3</v>
      </c>
      <c r="I46" s="219" t="s">
        <v>78</v>
      </c>
      <c r="J46" s="150">
        <v>258840000</v>
      </c>
      <c r="K46" s="108">
        <v>3</v>
      </c>
      <c r="L46" s="152" t="s">
        <v>78</v>
      </c>
      <c r="M46" s="108">
        <v>258840000</v>
      </c>
      <c r="N46" s="131">
        <v>16</v>
      </c>
      <c r="O46" s="152" t="s">
        <v>75</v>
      </c>
      <c r="P46" s="98">
        <v>809610000</v>
      </c>
      <c r="Q46" s="131">
        <v>7</v>
      </c>
      <c r="R46" s="152" t="s">
        <v>75</v>
      </c>
      <c r="S46" s="98">
        <v>330040000</v>
      </c>
      <c r="T46" s="129">
        <v>14</v>
      </c>
      <c r="U46" s="97" t="s">
        <v>79</v>
      </c>
      <c r="V46" s="242">
        <v>198520000</v>
      </c>
      <c r="W46" s="91">
        <v>1</v>
      </c>
      <c r="X46" s="113" t="s">
        <v>79</v>
      </c>
      <c r="Y46" s="98">
        <v>44330000</v>
      </c>
      <c r="Z46" s="91">
        <v>1</v>
      </c>
      <c r="AA46" s="113" t="s">
        <v>78</v>
      </c>
      <c r="AB46" s="228">
        <v>49830000</v>
      </c>
      <c r="AC46" s="129"/>
      <c r="AD46" s="116"/>
      <c r="AE46" s="98"/>
      <c r="AF46" s="129"/>
      <c r="AG46" s="117"/>
      <c r="AH46" s="98"/>
      <c r="AI46" s="90">
        <f>W46+Z46+AC46+AF46</f>
        <v>2</v>
      </c>
      <c r="AJ46" s="117" t="str">
        <f>X46</f>
        <v>kgt</v>
      </c>
      <c r="AK46" s="97">
        <f>Y46+AB46+AE46+AH46</f>
        <v>94160000</v>
      </c>
      <c r="AL46" s="90">
        <f>AI46/T46*100</f>
        <v>14.285714285714285</v>
      </c>
      <c r="AM46" s="94" t="s">
        <v>123</v>
      </c>
      <c r="AN46" s="266">
        <f>AK46/V46*100</f>
        <v>47.430989320975215</v>
      </c>
      <c r="AO46" s="96">
        <f>K46+AI46</f>
        <v>5</v>
      </c>
      <c r="AP46" s="130" t="s">
        <v>79</v>
      </c>
      <c r="AQ46" s="98">
        <f>AK46+M46</f>
        <v>353000000</v>
      </c>
      <c r="AR46" s="91">
        <f>AO46/E46*100</f>
        <v>16.129032258064516</v>
      </c>
      <c r="AS46" s="99" t="s">
        <v>123</v>
      </c>
      <c r="AT46" s="95">
        <f t="shared" si="3"/>
        <v>24.091879466893797</v>
      </c>
      <c r="AU46" s="95" t="s">
        <v>123</v>
      </c>
      <c r="AV46" s="101" t="s">
        <v>61</v>
      </c>
      <c r="AW46" s="118" t="s">
        <v>135</v>
      </c>
    </row>
    <row r="47" spans="1:49" s="9" customFormat="1" ht="85.5" customHeight="1" x14ac:dyDescent="0.25">
      <c r="A47" s="102">
        <v>1</v>
      </c>
      <c r="B47" s="233" t="s">
        <v>206</v>
      </c>
      <c r="C47" s="103" t="s">
        <v>148</v>
      </c>
      <c r="D47" s="104" t="s">
        <v>149</v>
      </c>
      <c r="E47" s="143">
        <v>10</v>
      </c>
      <c r="F47" s="156" t="s">
        <v>78</v>
      </c>
      <c r="G47" s="107">
        <v>946000000</v>
      </c>
      <c r="H47" s="150"/>
      <c r="I47" s="219"/>
      <c r="J47" s="147"/>
      <c r="K47" s="108"/>
      <c r="L47" s="152"/>
      <c r="M47" s="107"/>
      <c r="N47" s="131">
        <v>1</v>
      </c>
      <c r="O47" s="152" t="s">
        <v>79</v>
      </c>
      <c r="P47" s="98">
        <v>190730000</v>
      </c>
      <c r="Q47" s="131">
        <v>6</v>
      </c>
      <c r="R47" s="152" t="s">
        <v>79</v>
      </c>
      <c r="S47" s="98">
        <v>177600000</v>
      </c>
      <c r="T47" s="129">
        <v>2</v>
      </c>
      <c r="U47" s="97" t="s">
        <v>79</v>
      </c>
      <c r="V47" s="242">
        <v>149630000</v>
      </c>
      <c r="W47" s="91">
        <v>1</v>
      </c>
      <c r="X47" s="113" t="s">
        <v>79</v>
      </c>
      <c r="Y47" s="98">
        <v>149630000</v>
      </c>
      <c r="Z47" s="91"/>
      <c r="AA47" s="113"/>
      <c r="AB47" s="228"/>
      <c r="AC47" s="129"/>
      <c r="AD47" s="116"/>
      <c r="AE47" s="98"/>
      <c r="AF47" s="129"/>
      <c r="AG47" s="117"/>
      <c r="AH47" s="98"/>
      <c r="AI47" s="90">
        <f>W47+Z47+AC47+AF47</f>
        <v>1</v>
      </c>
      <c r="AJ47" s="117" t="s">
        <v>79</v>
      </c>
      <c r="AK47" s="97">
        <f>Y47+AB47+AH47</f>
        <v>149630000</v>
      </c>
      <c r="AL47" s="90">
        <f>AI47/T47*100</f>
        <v>50</v>
      </c>
      <c r="AM47" s="94" t="s">
        <v>123</v>
      </c>
      <c r="AN47" s="266">
        <f>AK47/V47*100</f>
        <v>100</v>
      </c>
      <c r="AO47" s="96"/>
      <c r="AP47" s="130" t="s">
        <v>79</v>
      </c>
      <c r="AQ47" s="98">
        <f>AK47+M47</f>
        <v>149630000</v>
      </c>
      <c r="AR47" s="91">
        <f>AO47/E47*100</f>
        <v>0</v>
      </c>
      <c r="AS47" s="99" t="s">
        <v>123</v>
      </c>
      <c r="AT47" s="95">
        <f t="shared" si="3"/>
        <v>15.817124735729388</v>
      </c>
      <c r="AU47" s="95" t="s">
        <v>123</v>
      </c>
      <c r="AV47" s="101" t="s">
        <v>61</v>
      </c>
      <c r="AW47" s="118" t="s">
        <v>135</v>
      </c>
    </row>
    <row r="48" spans="1:49" s="10" customFormat="1" ht="89.25" customHeight="1" x14ac:dyDescent="0.25">
      <c r="A48" s="85"/>
      <c r="B48" s="233" t="s">
        <v>207</v>
      </c>
      <c r="C48" s="103" t="s">
        <v>42</v>
      </c>
      <c r="D48" s="104" t="s">
        <v>118</v>
      </c>
      <c r="E48" s="105">
        <v>18</v>
      </c>
      <c r="F48" s="156" t="s">
        <v>79</v>
      </c>
      <c r="G48" s="107">
        <v>1526275000</v>
      </c>
      <c r="H48" s="150">
        <v>3</v>
      </c>
      <c r="I48" s="219" t="s">
        <v>79</v>
      </c>
      <c r="J48" s="147">
        <v>220650000</v>
      </c>
      <c r="K48" s="108">
        <v>3</v>
      </c>
      <c r="L48" s="152" t="s">
        <v>79</v>
      </c>
      <c r="M48" s="137">
        <v>220650000</v>
      </c>
      <c r="N48" s="133">
        <v>10</v>
      </c>
      <c r="O48" s="152" t="s">
        <v>79</v>
      </c>
      <c r="P48" s="92">
        <v>688165000</v>
      </c>
      <c r="Q48" s="133">
        <v>5</v>
      </c>
      <c r="R48" s="152" t="s">
        <v>79</v>
      </c>
      <c r="S48" s="98">
        <v>327539000</v>
      </c>
      <c r="T48" s="129">
        <v>13</v>
      </c>
      <c r="U48" s="97" t="s">
        <v>79</v>
      </c>
      <c r="V48" s="242">
        <v>201300000</v>
      </c>
      <c r="W48" s="91"/>
      <c r="X48" s="113"/>
      <c r="Y48" s="92"/>
      <c r="Z48" s="91"/>
      <c r="AA48" s="113"/>
      <c r="AB48" s="114"/>
      <c r="AC48" s="91"/>
      <c r="AD48" s="93"/>
      <c r="AE48" s="92"/>
      <c r="AF48" s="91"/>
      <c r="AG48" s="31"/>
      <c r="AH48" s="92"/>
      <c r="AI48" s="90">
        <f>W48+Z48+AC48+AF48</f>
        <v>0</v>
      </c>
      <c r="AJ48" s="117" t="s">
        <v>79</v>
      </c>
      <c r="AK48" s="97">
        <f>Y48+AB48+AE48+AH48</f>
        <v>0</v>
      </c>
      <c r="AL48" s="90">
        <f>AI48/Q48*100</f>
        <v>0</v>
      </c>
      <c r="AM48" s="94" t="s">
        <v>123</v>
      </c>
      <c r="AN48" s="95">
        <f>AK48/S48*100%</f>
        <v>0</v>
      </c>
      <c r="AO48" s="96">
        <f>K48+AI48</f>
        <v>3</v>
      </c>
      <c r="AP48" s="139" t="s">
        <v>79</v>
      </c>
      <c r="AQ48" s="92">
        <f>AK48+M48</f>
        <v>220650000</v>
      </c>
      <c r="AR48" s="91">
        <f>AO48/E48*100</f>
        <v>16.666666666666664</v>
      </c>
      <c r="AS48" s="99" t="s">
        <v>123</v>
      </c>
      <c r="AT48" s="95">
        <f t="shared" si="3"/>
        <v>14.456765654944226</v>
      </c>
      <c r="AU48" s="95" t="s">
        <v>123</v>
      </c>
      <c r="AV48" s="101" t="s">
        <v>61</v>
      </c>
      <c r="AW48" s="118" t="s">
        <v>135</v>
      </c>
    </row>
    <row r="49" spans="1:55" s="10" customFormat="1" ht="84.75" customHeight="1" x14ac:dyDescent="0.25">
      <c r="A49" s="85"/>
      <c r="B49" s="233" t="s">
        <v>208</v>
      </c>
      <c r="C49" s="103" t="s">
        <v>43</v>
      </c>
      <c r="D49" s="104" t="s">
        <v>119</v>
      </c>
      <c r="E49" s="105">
        <v>25</v>
      </c>
      <c r="F49" s="142" t="s">
        <v>78</v>
      </c>
      <c r="G49" s="107">
        <v>1543593000</v>
      </c>
      <c r="H49" s="150">
        <v>4</v>
      </c>
      <c r="I49" s="219" t="s">
        <v>79</v>
      </c>
      <c r="J49" s="147">
        <v>154240000</v>
      </c>
      <c r="K49" s="108">
        <v>4</v>
      </c>
      <c r="L49" s="152" t="s">
        <v>79</v>
      </c>
      <c r="M49" s="137">
        <v>154240000</v>
      </c>
      <c r="N49" s="133">
        <v>14</v>
      </c>
      <c r="O49" s="157" t="s">
        <v>79</v>
      </c>
      <c r="P49" s="98">
        <v>450830000</v>
      </c>
      <c r="Q49" s="133">
        <v>4</v>
      </c>
      <c r="R49" s="157" t="s">
        <v>79</v>
      </c>
      <c r="S49" s="98">
        <v>92200000</v>
      </c>
      <c r="T49" s="129">
        <v>4</v>
      </c>
      <c r="U49" s="97" t="s">
        <v>79</v>
      </c>
      <c r="V49" s="242">
        <v>74260000</v>
      </c>
      <c r="W49" s="91">
        <v>1</v>
      </c>
      <c r="X49" s="113" t="s">
        <v>79</v>
      </c>
      <c r="Y49" s="98">
        <v>45910000</v>
      </c>
      <c r="Z49" s="91"/>
      <c r="AA49" s="113"/>
      <c r="AB49" s="114"/>
      <c r="AC49" s="91"/>
      <c r="AD49" s="116"/>
      <c r="AE49" s="98"/>
      <c r="AF49" s="91"/>
      <c r="AG49" s="117"/>
      <c r="AH49" s="98"/>
      <c r="AI49" s="90">
        <f>W49+Z49+AC49+AF49</f>
        <v>1</v>
      </c>
      <c r="AJ49" s="117" t="s">
        <v>79</v>
      </c>
      <c r="AK49" s="97">
        <f>Y49+AB49+AE49+AH49</f>
        <v>45910000</v>
      </c>
      <c r="AL49" s="90">
        <f>AI49/T49*100</f>
        <v>25</v>
      </c>
      <c r="AM49" s="94" t="s">
        <v>123</v>
      </c>
      <c r="AN49" s="95">
        <f>AK49/S49*100%</f>
        <v>0.49793926247288506</v>
      </c>
      <c r="AO49" s="96">
        <f>K49+AI49</f>
        <v>5</v>
      </c>
      <c r="AP49" s="139" t="s">
        <v>79</v>
      </c>
      <c r="AQ49" s="92">
        <f>AK49+M49</f>
        <v>200150000</v>
      </c>
      <c r="AR49" s="91">
        <f>AO49/E49*100</f>
        <v>20</v>
      </c>
      <c r="AS49" s="158" t="s">
        <v>123</v>
      </c>
      <c r="AT49" s="95">
        <f t="shared" si="3"/>
        <v>12.966500884624379</v>
      </c>
      <c r="AU49" s="95" t="s">
        <v>123</v>
      </c>
      <c r="AV49" s="101" t="s">
        <v>61</v>
      </c>
      <c r="AW49" s="118" t="s">
        <v>135</v>
      </c>
    </row>
    <row r="50" spans="1:55" s="10" customFormat="1" ht="76.5" customHeight="1" x14ac:dyDescent="0.25">
      <c r="A50" s="248"/>
      <c r="B50" s="292" t="s">
        <v>209</v>
      </c>
      <c r="C50" s="251" t="s">
        <v>160</v>
      </c>
      <c r="D50" s="251" t="s">
        <v>161</v>
      </c>
      <c r="E50" s="252">
        <v>20</v>
      </c>
      <c r="F50" s="295" t="s">
        <v>79</v>
      </c>
      <c r="G50" s="275">
        <v>1626275000</v>
      </c>
      <c r="H50" s="288"/>
      <c r="I50" s="310"/>
      <c r="J50" s="311"/>
      <c r="K50" s="288"/>
      <c r="L50" s="310"/>
      <c r="M50" s="311"/>
      <c r="N50" s="312"/>
      <c r="O50" s="313"/>
      <c r="P50" s="262"/>
      <c r="Q50" s="312">
        <v>3</v>
      </c>
      <c r="R50" s="313" t="s">
        <v>79</v>
      </c>
      <c r="S50" s="262">
        <f>S51</f>
        <v>23020000</v>
      </c>
      <c r="T50" s="257"/>
      <c r="U50" s="280"/>
      <c r="V50" s="281">
        <f>SUM(V51)</f>
        <v>0</v>
      </c>
      <c r="W50" s="257"/>
      <c r="X50" s="282"/>
      <c r="Y50" s="262"/>
      <c r="Z50" s="257"/>
      <c r="AA50" s="282"/>
      <c r="AB50" s="283"/>
      <c r="AC50" s="257"/>
      <c r="AD50" s="290"/>
      <c r="AE50" s="262"/>
      <c r="AF50" s="257"/>
      <c r="AG50" s="258"/>
      <c r="AH50" s="262"/>
      <c r="AI50" s="255"/>
      <c r="AJ50" s="258"/>
      <c r="AK50" s="280"/>
      <c r="AL50" s="255"/>
      <c r="AM50" s="265" t="s">
        <v>123</v>
      </c>
      <c r="AN50" s="266"/>
      <c r="AO50" s="267"/>
      <c r="AP50" s="286"/>
      <c r="AQ50" s="262"/>
      <c r="AR50" s="257"/>
      <c r="AS50" s="314"/>
      <c r="AT50" s="266"/>
      <c r="AU50" s="266"/>
      <c r="AV50" s="315"/>
      <c r="AW50" s="271"/>
    </row>
    <row r="51" spans="1:55" s="10" customFormat="1" ht="99" customHeight="1" x14ac:dyDescent="0.25">
      <c r="A51" s="85"/>
      <c r="B51" s="233" t="s">
        <v>210</v>
      </c>
      <c r="C51" s="103" t="s">
        <v>163</v>
      </c>
      <c r="D51" s="104" t="s">
        <v>162</v>
      </c>
      <c r="E51" s="105"/>
      <c r="F51" s="142"/>
      <c r="G51" s="107"/>
      <c r="H51" s="150"/>
      <c r="I51" s="219"/>
      <c r="J51" s="147"/>
      <c r="K51" s="108"/>
      <c r="L51" s="152"/>
      <c r="M51" s="137"/>
      <c r="N51" s="133"/>
      <c r="O51" s="157"/>
      <c r="P51" s="98"/>
      <c r="Q51" s="133">
        <v>2</v>
      </c>
      <c r="R51" s="157" t="s">
        <v>78</v>
      </c>
      <c r="S51" s="98">
        <v>23020000</v>
      </c>
      <c r="T51" s="129"/>
      <c r="U51" s="97"/>
      <c r="V51" s="242"/>
      <c r="W51" s="91"/>
      <c r="X51" s="113"/>
      <c r="Y51" s="98"/>
      <c r="Z51" s="91"/>
      <c r="AA51" s="113"/>
      <c r="AB51" s="114"/>
      <c r="AC51" s="91"/>
      <c r="AD51" s="116"/>
      <c r="AE51" s="98"/>
      <c r="AF51" s="91"/>
      <c r="AG51" s="117"/>
      <c r="AH51" s="98"/>
      <c r="AI51" s="90"/>
      <c r="AJ51" s="117"/>
      <c r="AK51" s="97"/>
      <c r="AL51" s="90"/>
      <c r="AM51" s="94" t="s">
        <v>123</v>
      </c>
      <c r="AN51" s="95"/>
      <c r="AO51" s="96"/>
      <c r="AP51" s="139"/>
      <c r="AQ51" s="92"/>
      <c r="AR51" s="91"/>
      <c r="AS51" s="158"/>
      <c r="AT51" s="95"/>
      <c r="AU51" s="95"/>
      <c r="AV51" s="101"/>
      <c r="AW51" s="118"/>
    </row>
    <row r="52" spans="1:55" s="9" customFormat="1" ht="54.75" customHeight="1" x14ac:dyDescent="0.25">
      <c r="A52" s="301">
        <v>10</v>
      </c>
      <c r="B52" s="292" t="s">
        <v>211</v>
      </c>
      <c r="C52" s="251" t="s">
        <v>44</v>
      </c>
      <c r="D52" s="251" t="s">
        <v>45</v>
      </c>
      <c r="E52" s="252">
        <v>62</v>
      </c>
      <c r="F52" s="320" t="s">
        <v>74</v>
      </c>
      <c r="G52" s="317">
        <f>G53+G55+G55+G56</f>
        <v>3020652000</v>
      </c>
      <c r="H52" s="276">
        <v>15</v>
      </c>
      <c r="I52" s="290" t="s">
        <v>79</v>
      </c>
      <c r="J52" s="317">
        <f>J53+J55+J56</f>
        <v>549800000</v>
      </c>
      <c r="K52" s="276">
        <v>15</v>
      </c>
      <c r="L52" s="290" t="s">
        <v>79</v>
      </c>
      <c r="M52" s="317">
        <f>M53+M55+M56</f>
        <v>549800000</v>
      </c>
      <c r="N52" s="276">
        <v>31</v>
      </c>
      <c r="O52" s="290" t="s">
        <v>79</v>
      </c>
      <c r="P52" s="262">
        <v>1522764000</v>
      </c>
      <c r="Q52" s="276">
        <f>Q53+Q55+Q56</f>
        <v>9</v>
      </c>
      <c r="R52" s="290" t="s">
        <v>79</v>
      </c>
      <c r="S52" s="262">
        <f>S53+S55+S56</f>
        <v>646600000</v>
      </c>
      <c r="T52" s="257">
        <f>T53+T54+T55+T56</f>
        <v>18</v>
      </c>
      <c r="U52" s="280"/>
      <c r="V52" s="262">
        <f>SUM(V53:V56)</f>
        <v>614850000</v>
      </c>
      <c r="W52" s="281">
        <f>SUM(W53:W56)</f>
        <v>3</v>
      </c>
      <c r="X52" s="282"/>
      <c r="Y52" s="281">
        <f>SUM(Y53:Y56)</f>
        <v>170940000</v>
      </c>
      <c r="Z52" s="257"/>
      <c r="AA52" s="282"/>
      <c r="AB52" s="281">
        <f>SUM(AB53:AB56)</f>
        <v>264829000</v>
      </c>
      <c r="AC52" s="257"/>
      <c r="AD52" s="290"/>
      <c r="AE52" s="283"/>
      <c r="AF52" s="257"/>
      <c r="AG52" s="258"/>
      <c r="AH52" s="262"/>
      <c r="AI52" s="255">
        <f>W52+Z52+AC52+AF52</f>
        <v>3</v>
      </c>
      <c r="AJ52" s="258" t="s">
        <v>79</v>
      </c>
      <c r="AK52" s="255">
        <f>Y52+AB52+AE52+AH52</f>
        <v>435769000</v>
      </c>
      <c r="AL52" s="255">
        <f>AI52/T52*100</f>
        <v>16.666666666666664</v>
      </c>
      <c r="AM52" s="270" t="s">
        <v>123</v>
      </c>
      <c r="AN52" s="266">
        <f>AK52/V52*100%</f>
        <v>0.70874034317313162</v>
      </c>
      <c r="AO52" s="267">
        <f>K52+AI52</f>
        <v>18</v>
      </c>
      <c r="AP52" s="286" t="s">
        <v>79</v>
      </c>
      <c r="AQ52" s="262">
        <f>AK52+M52</f>
        <v>985569000</v>
      </c>
      <c r="AR52" s="257">
        <f t="shared" ref="AR52:AR58" si="13">AO52/E52*100</f>
        <v>29.032258064516132</v>
      </c>
      <c r="AS52" s="270" t="s">
        <v>123</v>
      </c>
      <c r="AT52" s="266">
        <f t="shared" ref="AT52:AT58" si="14">AQ52/G52*100</f>
        <v>32.627690975325855</v>
      </c>
      <c r="AU52" s="266" t="s">
        <v>123</v>
      </c>
      <c r="AV52" s="315" t="s">
        <v>61</v>
      </c>
      <c r="AW52" s="271" t="s">
        <v>135</v>
      </c>
    </row>
    <row r="53" spans="1:55" s="10" customFormat="1" ht="93" customHeight="1" x14ac:dyDescent="0.25">
      <c r="A53" s="85"/>
      <c r="B53" s="233" t="s">
        <v>212</v>
      </c>
      <c r="C53" s="103" t="s">
        <v>46</v>
      </c>
      <c r="D53" s="104" t="s">
        <v>242</v>
      </c>
      <c r="E53" s="105">
        <v>35</v>
      </c>
      <c r="F53" s="152" t="s">
        <v>74</v>
      </c>
      <c r="G53" s="161">
        <v>685172000</v>
      </c>
      <c r="H53" s="160">
        <v>4</v>
      </c>
      <c r="I53" s="219" t="s">
        <v>79</v>
      </c>
      <c r="J53" s="221">
        <v>143760000</v>
      </c>
      <c r="K53" s="131">
        <v>4</v>
      </c>
      <c r="L53" s="152" t="s">
        <v>79</v>
      </c>
      <c r="M53" s="133">
        <v>143760000</v>
      </c>
      <c r="N53" s="133">
        <v>12</v>
      </c>
      <c r="O53" s="152" t="s">
        <v>79</v>
      </c>
      <c r="P53" s="98">
        <v>611040000</v>
      </c>
      <c r="Q53" s="133">
        <v>5</v>
      </c>
      <c r="R53" s="152" t="s">
        <v>79</v>
      </c>
      <c r="S53" s="98">
        <v>559850000</v>
      </c>
      <c r="T53" s="129">
        <v>8</v>
      </c>
      <c r="U53" s="97" t="s">
        <v>79</v>
      </c>
      <c r="V53" s="242">
        <v>397960000</v>
      </c>
      <c r="W53" s="91">
        <v>3</v>
      </c>
      <c r="X53" s="113" t="s">
        <v>79</v>
      </c>
      <c r="Y53" s="98">
        <v>170940000</v>
      </c>
      <c r="Z53" s="91">
        <v>1</v>
      </c>
      <c r="AA53" s="113" t="s">
        <v>78</v>
      </c>
      <c r="AB53" s="228">
        <v>163214000</v>
      </c>
      <c r="AC53" s="129"/>
      <c r="AD53" s="162"/>
      <c r="AE53" s="98"/>
      <c r="AF53" s="129"/>
      <c r="AG53" s="162"/>
      <c r="AH53" s="98"/>
      <c r="AI53" s="90">
        <f>W53+Z53+AC53+AF53</f>
        <v>4</v>
      </c>
      <c r="AJ53" s="117" t="str">
        <f>X53</f>
        <v>kgt</v>
      </c>
      <c r="AK53" s="89">
        <f>Y53+AB53+AH53</f>
        <v>334154000</v>
      </c>
      <c r="AL53" s="90">
        <f>AI53/55*100</f>
        <v>7.2727272727272725</v>
      </c>
      <c r="AM53" s="94" t="s">
        <v>123</v>
      </c>
      <c r="AN53" s="95">
        <f>AK53/V53*100%</f>
        <v>0.83966730324655747</v>
      </c>
      <c r="AO53" s="96">
        <f>K53+AI53</f>
        <v>8</v>
      </c>
      <c r="AP53" s="139" t="s">
        <v>79</v>
      </c>
      <c r="AQ53" s="92">
        <f>AK53+M53</f>
        <v>477914000</v>
      </c>
      <c r="AR53" s="91">
        <f t="shared" si="13"/>
        <v>22.857142857142858</v>
      </c>
      <c r="AS53" s="99" t="s">
        <v>123</v>
      </c>
      <c r="AT53" s="95">
        <f t="shared" si="14"/>
        <v>69.750953045366714</v>
      </c>
      <c r="AU53" s="95" t="s">
        <v>123</v>
      </c>
      <c r="AV53" s="101" t="s">
        <v>61</v>
      </c>
      <c r="AW53" s="118" t="s">
        <v>135</v>
      </c>
    </row>
    <row r="54" spans="1:55" s="10" customFormat="1" ht="93" customHeight="1" x14ac:dyDescent="0.25">
      <c r="A54" s="85"/>
      <c r="B54" s="233" t="s">
        <v>231</v>
      </c>
      <c r="C54" s="103" t="s">
        <v>233</v>
      </c>
      <c r="D54" s="104"/>
      <c r="E54" s="105"/>
      <c r="F54" s="152"/>
      <c r="G54" s="161"/>
      <c r="H54" s="160"/>
      <c r="I54" s="219"/>
      <c r="J54" s="221"/>
      <c r="K54" s="131"/>
      <c r="L54" s="152"/>
      <c r="M54" s="133"/>
      <c r="N54" s="133"/>
      <c r="O54" s="152"/>
      <c r="P54" s="98"/>
      <c r="Q54" s="133"/>
      <c r="R54" s="152"/>
      <c r="S54" s="98"/>
      <c r="T54" s="129">
        <v>6</v>
      </c>
      <c r="U54" s="97" t="s">
        <v>79</v>
      </c>
      <c r="V54" s="242">
        <v>119000000</v>
      </c>
      <c r="W54" s="245"/>
      <c r="X54" s="113"/>
      <c r="Y54" s="98"/>
      <c r="Z54" s="245">
        <v>2</v>
      </c>
      <c r="AA54" s="113" t="s">
        <v>78</v>
      </c>
      <c r="AB54" s="228">
        <v>85420000</v>
      </c>
      <c r="AC54" s="129"/>
      <c r="AD54" s="162"/>
      <c r="AE54" s="98"/>
      <c r="AF54" s="129"/>
      <c r="AG54" s="162"/>
      <c r="AH54" s="98"/>
      <c r="AI54" s="90">
        <f>W54+Z54+AC54+AF54</f>
        <v>2</v>
      </c>
      <c r="AJ54" s="117"/>
      <c r="AK54" s="89">
        <f>Y54+AB54+AH54</f>
        <v>85420000</v>
      </c>
      <c r="AL54" s="90"/>
      <c r="AM54" s="94"/>
      <c r="AN54" s="95"/>
      <c r="AO54" s="96"/>
      <c r="AP54" s="139"/>
      <c r="AQ54" s="92"/>
      <c r="AR54" s="245"/>
      <c r="AS54" s="99"/>
      <c r="AT54" s="95"/>
      <c r="AU54" s="95"/>
      <c r="AV54" s="101"/>
      <c r="AW54" s="118"/>
    </row>
    <row r="55" spans="1:55" s="9" customFormat="1" ht="64.5" customHeight="1" x14ac:dyDescent="0.25">
      <c r="A55" s="102"/>
      <c r="B55" s="233" t="s">
        <v>213</v>
      </c>
      <c r="C55" s="103" t="s">
        <v>47</v>
      </c>
      <c r="D55" s="104" t="s">
        <v>48</v>
      </c>
      <c r="E55" s="105">
        <v>12</v>
      </c>
      <c r="F55" s="152" t="s">
        <v>80</v>
      </c>
      <c r="G55" s="161">
        <v>627288000</v>
      </c>
      <c r="H55" s="160">
        <v>6</v>
      </c>
      <c r="I55" s="220" t="s">
        <v>74</v>
      </c>
      <c r="J55" s="160">
        <v>161170000</v>
      </c>
      <c r="K55" s="131">
        <v>6</v>
      </c>
      <c r="L55" s="155" t="s">
        <v>74</v>
      </c>
      <c r="M55" s="131">
        <v>161170000</v>
      </c>
      <c r="N55" s="131"/>
      <c r="O55" s="155"/>
      <c r="P55" s="98"/>
      <c r="Q55" s="131">
        <v>3</v>
      </c>
      <c r="R55" s="155" t="s">
        <v>78</v>
      </c>
      <c r="S55" s="98">
        <v>17670000</v>
      </c>
      <c r="T55" s="129">
        <v>3</v>
      </c>
      <c r="U55" s="97" t="s">
        <v>79</v>
      </c>
      <c r="V55" s="242">
        <v>49260000</v>
      </c>
      <c r="W55" s="91"/>
      <c r="X55" s="113"/>
      <c r="Y55" s="98"/>
      <c r="Z55" s="91">
        <v>1</v>
      </c>
      <c r="AA55" s="113" t="s">
        <v>78</v>
      </c>
      <c r="AB55" s="163">
        <v>16195000</v>
      </c>
      <c r="AC55" s="129"/>
      <c r="AD55" s="116"/>
      <c r="AE55" s="98"/>
      <c r="AF55" s="129"/>
      <c r="AG55" s="116"/>
      <c r="AH55" s="98"/>
      <c r="AI55" s="90">
        <f>W55+Z55+AC55+AF55</f>
        <v>1</v>
      </c>
      <c r="AJ55" s="117" t="s">
        <v>79</v>
      </c>
      <c r="AK55" s="89">
        <f>Y55+AB55+AH55</f>
        <v>16195000</v>
      </c>
      <c r="AL55" s="90">
        <f>AI55/Q55*100</f>
        <v>33.333333333333329</v>
      </c>
      <c r="AM55" s="94" t="s">
        <v>123</v>
      </c>
      <c r="AN55" s="95">
        <f>AK55/S55*100%</f>
        <v>0.91652518392756088</v>
      </c>
      <c r="AO55" s="96">
        <f>K55+AI55</f>
        <v>7</v>
      </c>
      <c r="AP55" s="130" t="s">
        <v>79</v>
      </c>
      <c r="AQ55" s="98">
        <f>M55</f>
        <v>161170000</v>
      </c>
      <c r="AR55" s="91">
        <f t="shared" si="13"/>
        <v>58.333333333333336</v>
      </c>
      <c r="AS55" s="99" t="s">
        <v>123</v>
      </c>
      <c r="AT55" s="95">
        <f t="shared" si="14"/>
        <v>25.693142543775743</v>
      </c>
      <c r="AU55" s="95" t="s">
        <v>123</v>
      </c>
      <c r="AV55" s="101" t="s">
        <v>61</v>
      </c>
      <c r="AW55" s="118" t="s">
        <v>137</v>
      </c>
    </row>
    <row r="56" spans="1:55" s="10" customFormat="1" ht="63.75" x14ac:dyDescent="0.25">
      <c r="A56" s="85"/>
      <c r="B56" s="233" t="s">
        <v>214</v>
      </c>
      <c r="C56" s="103" t="s">
        <v>49</v>
      </c>
      <c r="D56" s="104" t="s">
        <v>120</v>
      </c>
      <c r="E56" s="105">
        <v>25</v>
      </c>
      <c r="F56" s="152" t="s">
        <v>74</v>
      </c>
      <c r="G56" s="161">
        <v>1080904000</v>
      </c>
      <c r="H56" s="160">
        <v>5</v>
      </c>
      <c r="I56" s="220" t="s">
        <v>74</v>
      </c>
      <c r="J56" s="221">
        <v>244870000</v>
      </c>
      <c r="K56" s="131">
        <v>5</v>
      </c>
      <c r="L56" s="155" t="s">
        <v>74</v>
      </c>
      <c r="M56" s="133">
        <v>244870000</v>
      </c>
      <c r="N56" s="133">
        <v>13</v>
      </c>
      <c r="O56" s="155" t="s">
        <v>79</v>
      </c>
      <c r="P56" s="98">
        <v>750554000</v>
      </c>
      <c r="Q56" s="133">
        <v>1</v>
      </c>
      <c r="R56" s="155" t="s">
        <v>79</v>
      </c>
      <c r="S56" s="98">
        <v>69080000</v>
      </c>
      <c r="T56" s="129">
        <v>1</v>
      </c>
      <c r="U56" s="97" t="s">
        <v>79</v>
      </c>
      <c r="V56" s="242">
        <v>48630000</v>
      </c>
      <c r="W56" s="91"/>
      <c r="X56" s="113"/>
      <c r="Y56" s="98"/>
      <c r="Z56" s="129"/>
      <c r="AA56" s="229"/>
      <c r="AB56" s="228"/>
      <c r="AC56" s="129"/>
      <c r="AD56" s="116"/>
      <c r="AE56" s="98"/>
      <c r="AF56" s="129"/>
      <c r="AG56" s="116"/>
      <c r="AH56" s="98"/>
      <c r="AI56" s="90">
        <f>W56+Z56+AC56+AF56</f>
        <v>0</v>
      </c>
      <c r="AJ56" s="97" t="s">
        <v>79</v>
      </c>
      <c r="AK56" s="164">
        <f>Y56+AB56+AE56</f>
        <v>0</v>
      </c>
      <c r="AL56" s="90">
        <f>AI56/Q56*100</f>
        <v>0</v>
      </c>
      <c r="AM56" s="94" t="s">
        <v>123</v>
      </c>
      <c r="AN56" s="95">
        <f>AK56/S56*100%</f>
        <v>0</v>
      </c>
      <c r="AO56" s="96">
        <f>K56+AI56</f>
        <v>5</v>
      </c>
      <c r="AP56" s="139" t="s">
        <v>79</v>
      </c>
      <c r="AQ56" s="92">
        <f>M56+AK56</f>
        <v>244870000</v>
      </c>
      <c r="AR56" s="91">
        <f t="shared" si="13"/>
        <v>20</v>
      </c>
      <c r="AS56" s="99" t="s">
        <v>123</v>
      </c>
      <c r="AT56" s="95">
        <f t="shared" si="14"/>
        <v>22.65418575562677</v>
      </c>
      <c r="AU56" s="95" t="s">
        <v>123</v>
      </c>
      <c r="AV56" s="101" t="s">
        <v>61</v>
      </c>
      <c r="AW56" s="118" t="s">
        <v>135</v>
      </c>
    </row>
    <row r="57" spans="1:55" s="10" customFormat="1" ht="57.75" customHeight="1" x14ac:dyDescent="0.25">
      <c r="A57" s="301">
        <v>11</v>
      </c>
      <c r="B57" s="316" t="s">
        <v>215</v>
      </c>
      <c r="C57" s="251" t="s">
        <v>50</v>
      </c>
      <c r="D57" s="251" t="s">
        <v>51</v>
      </c>
      <c r="E57" s="252">
        <v>1</v>
      </c>
      <c r="F57" s="310" t="s">
        <v>74</v>
      </c>
      <c r="G57" s="317">
        <v>57300000</v>
      </c>
      <c r="H57" s="276">
        <v>1</v>
      </c>
      <c r="I57" s="318" t="s">
        <v>74</v>
      </c>
      <c r="J57" s="317">
        <v>57300000</v>
      </c>
      <c r="K57" s="276">
        <v>1</v>
      </c>
      <c r="L57" s="318" t="s">
        <v>74</v>
      </c>
      <c r="M57" s="317">
        <f>M58</f>
        <v>57300000</v>
      </c>
      <c r="N57" s="276"/>
      <c r="O57" s="310"/>
      <c r="P57" s="262"/>
      <c r="Q57" s="276"/>
      <c r="R57" s="310"/>
      <c r="S57" s="262"/>
      <c r="T57" s="257"/>
      <c r="U57" s="280"/>
      <c r="V57" s="281"/>
      <c r="W57" s="257"/>
      <c r="X57" s="282"/>
      <c r="Y57" s="262"/>
      <c r="Z57" s="257"/>
      <c r="AA57" s="282"/>
      <c r="AB57" s="319"/>
      <c r="AC57" s="257"/>
      <c r="AD57" s="290"/>
      <c r="AE57" s="262"/>
      <c r="AF57" s="257"/>
      <c r="AG57" s="290"/>
      <c r="AH57" s="262"/>
      <c r="AI57" s="255"/>
      <c r="AJ57" s="258"/>
      <c r="AK57" s="254"/>
      <c r="AL57" s="255"/>
      <c r="AM57" s="270" t="s">
        <v>123</v>
      </c>
      <c r="AN57" s="266"/>
      <c r="AO57" s="267">
        <f>K57</f>
        <v>1</v>
      </c>
      <c r="AP57" s="286" t="s">
        <v>79</v>
      </c>
      <c r="AQ57" s="262">
        <f>G57</f>
        <v>57300000</v>
      </c>
      <c r="AR57" s="257">
        <f t="shared" si="13"/>
        <v>100</v>
      </c>
      <c r="AS57" s="270" t="s">
        <v>123</v>
      </c>
      <c r="AT57" s="266">
        <f t="shared" si="14"/>
        <v>100</v>
      </c>
      <c r="AU57" s="266" t="s">
        <v>123</v>
      </c>
      <c r="AV57" s="315" t="s">
        <v>61</v>
      </c>
      <c r="AW57" s="271" t="s">
        <v>137</v>
      </c>
    </row>
    <row r="58" spans="1:55" s="9" customFormat="1" ht="87" customHeight="1" x14ac:dyDescent="0.25">
      <c r="A58" s="102"/>
      <c r="B58" s="233" t="s">
        <v>216</v>
      </c>
      <c r="C58" s="103" t="s">
        <v>52</v>
      </c>
      <c r="D58" s="104" t="s">
        <v>121</v>
      </c>
      <c r="E58" s="105">
        <v>1</v>
      </c>
      <c r="F58" s="152" t="s">
        <v>74</v>
      </c>
      <c r="G58" s="165">
        <v>168174000</v>
      </c>
      <c r="H58" s="160">
        <v>1</v>
      </c>
      <c r="I58" s="220" t="s">
        <v>74</v>
      </c>
      <c r="J58" s="159">
        <v>57300000</v>
      </c>
      <c r="K58" s="131">
        <v>1</v>
      </c>
      <c r="L58" s="155" t="s">
        <v>74</v>
      </c>
      <c r="M58" s="161">
        <v>57300000</v>
      </c>
      <c r="N58" s="131"/>
      <c r="O58" s="152"/>
      <c r="P58" s="98"/>
      <c r="Q58" s="131"/>
      <c r="R58" s="152"/>
      <c r="S58" s="98"/>
      <c r="T58" s="129"/>
      <c r="U58" s="97"/>
      <c r="V58" s="242"/>
      <c r="W58" s="91"/>
      <c r="X58" s="113"/>
      <c r="Y58" s="98"/>
      <c r="Z58" s="91"/>
      <c r="AA58" s="113"/>
      <c r="AB58" s="163"/>
      <c r="AC58" s="129"/>
      <c r="AD58" s="116"/>
      <c r="AE58" s="98"/>
      <c r="AF58" s="129"/>
      <c r="AG58" s="116"/>
      <c r="AH58" s="98"/>
      <c r="AI58" s="90"/>
      <c r="AJ58" s="117"/>
      <c r="AK58" s="89"/>
      <c r="AL58" s="90"/>
      <c r="AM58" s="94" t="s">
        <v>123</v>
      </c>
      <c r="AN58" s="95"/>
      <c r="AO58" s="96">
        <f>K58</f>
        <v>1</v>
      </c>
      <c r="AP58" s="130" t="s">
        <v>79</v>
      </c>
      <c r="AQ58" s="98">
        <f>M58</f>
        <v>57300000</v>
      </c>
      <c r="AR58" s="91">
        <f t="shared" si="13"/>
        <v>100</v>
      </c>
      <c r="AS58" s="99" t="s">
        <v>127</v>
      </c>
      <c r="AT58" s="95">
        <f t="shared" si="14"/>
        <v>34.071854151057835</v>
      </c>
      <c r="AU58" s="95" t="s">
        <v>123</v>
      </c>
      <c r="AV58" s="104" t="s">
        <v>61</v>
      </c>
      <c r="AW58" s="118" t="s">
        <v>137</v>
      </c>
    </row>
    <row r="59" spans="1:55" s="9" customFormat="1" ht="39.75" customHeight="1" x14ac:dyDescent="0.2">
      <c r="A59" s="166"/>
      <c r="B59" s="167"/>
      <c r="C59" s="168"/>
      <c r="D59" s="169"/>
      <c r="E59" s="169"/>
      <c r="F59" s="170"/>
      <c r="G59" s="171"/>
      <c r="H59" s="171"/>
      <c r="I59" s="171"/>
      <c r="J59" s="171"/>
      <c r="K59" s="172"/>
      <c r="L59" s="173"/>
      <c r="M59" s="172"/>
      <c r="N59" s="172"/>
      <c r="O59" s="172"/>
      <c r="P59" s="172"/>
      <c r="Q59" s="357" t="s">
        <v>143</v>
      </c>
      <c r="R59" s="357"/>
      <c r="S59" s="357"/>
      <c r="T59" s="357"/>
      <c r="U59" s="357"/>
      <c r="V59" s="357"/>
      <c r="W59" s="357"/>
      <c r="X59" s="357"/>
      <c r="Y59" s="357"/>
      <c r="Z59" s="357"/>
      <c r="AA59" s="357"/>
      <c r="AB59" s="357"/>
      <c r="AC59" s="357"/>
      <c r="AD59" s="357"/>
      <c r="AE59" s="357"/>
      <c r="AF59" s="357"/>
      <c r="AG59" s="357"/>
      <c r="AH59" s="357"/>
      <c r="AI59" s="357"/>
      <c r="AJ59" s="357"/>
      <c r="AK59" s="200"/>
      <c r="AL59" s="89">
        <v>100</v>
      </c>
      <c r="AM59" s="174" t="s">
        <v>123</v>
      </c>
      <c r="AN59" s="175"/>
      <c r="AO59" s="176"/>
      <c r="AP59" s="174"/>
      <c r="AQ59" s="177" t="e">
        <f>(AQ10+AQ11+AQ12+AQ13+AQ14+AQ15+AQ16+AQ17+AQ18+AQ19+#REF!+#REF!+AQ21+#REF!+AQ22+AQ23+AQ24+AQ25+AQ27+AQ28+AQ30+AQ32+AQ34+AQ36+AQ37+AQ41+AQ42+AQ44+AQ46+AQ48+AQ49+AQ53+AQ55+AQ56+AQ58)/35</f>
        <v>#REF!</v>
      </c>
      <c r="AR59" s="178"/>
      <c r="AS59" s="179"/>
      <c r="AT59" s="180"/>
      <c r="AU59" s="179"/>
      <c r="AV59" s="179"/>
      <c r="AW59" s="181"/>
    </row>
    <row r="60" spans="1:55" s="9" customFormat="1" ht="26.25" customHeight="1" x14ac:dyDescent="0.25">
      <c r="A60" s="166"/>
      <c r="B60" s="167"/>
      <c r="C60" s="168"/>
      <c r="D60" s="169"/>
      <c r="E60" s="169"/>
      <c r="F60" s="170"/>
      <c r="G60" s="171"/>
      <c r="H60" s="171"/>
      <c r="I60" s="171"/>
      <c r="J60" s="171"/>
      <c r="K60" s="172"/>
      <c r="L60" s="173"/>
      <c r="M60" s="172"/>
      <c r="N60" s="172"/>
      <c r="O60" s="172"/>
      <c r="P60" s="172"/>
      <c r="Q60" s="372" t="s">
        <v>144</v>
      </c>
      <c r="R60" s="372"/>
      <c r="S60" s="372"/>
      <c r="T60" s="372"/>
      <c r="U60" s="372"/>
      <c r="V60" s="372"/>
      <c r="W60" s="372"/>
      <c r="X60" s="372"/>
      <c r="Y60" s="372"/>
      <c r="Z60" s="372"/>
      <c r="AA60" s="372"/>
      <c r="AB60" s="372"/>
      <c r="AC60" s="372"/>
      <c r="AD60" s="372"/>
      <c r="AE60" s="372"/>
      <c r="AF60" s="372"/>
      <c r="AG60" s="372"/>
      <c r="AH60" s="372"/>
      <c r="AI60" s="372"/>
      <c r="AJ60" s="372"/>
      <c r="AK60" s="89"/>
      <c r="AL60" s="92"/>
      <c r="AM60" s="182"/>
      <c r="AN60" s="183"/>
      <c r="AO60" s="183"/>
      <c r="AP60" s="184"/>
      <c r="AQ60" s="184"/>
      <c r="AR60" s="184"/>
      <c r="AS60" s="184"/>
      <c r="AT60" s="184"/>
      <c r="AU60" s="184"/>
      <c r="AV60" s="184"/>
      <c r="AW60" s="184"/>
    </row>
    <row r="61" spans="1:55" s="9" customFormat="1" ht="26.25" customHeight="1" x14ac:dyDescent="0.25">
      <c r="A61" s="28" t="s">
        <v>138</v>
      </c>
      <c r="B61" s="28"/>
      <c r="C61" s="28"/>
      <c r="D61" s="28"/>
      <c r="E61" s="346"/>
      <c r="F61" s="347"/>
      <c r="G61" s="38">
        <f>G57+G52+G50+G45+G43+G40+G33+G31+G26+G20+G9</f>
        <v>16078991670</v>
      </c>
      <c r="H61" s="207"/>
      <c r="I61" s="207"/>
      <c r="J61" s="38">
        <f>J57+J52+J50+J45+J43+J40+J33+J31+J26+J20+J9</f>
        <v>2334205300</v>
      </c>
      <c r="K61" s="346"/>
      <c r="L61" s="347"/>
      <c r="M61" s="38">
        <f>M57+M52+M50+M45+M43+M40+M33+M31+M26+M20+M9</f>
        <v>3698028700</v>
      </c>
      <c r="N61" s="207"/>
      <c r="O61" s="244"/>
      <c r="P61" s="38">
        <f>P57+P52+P50+P45+P43+P40+P33+P31+P26+P20+P9</f>
        <v>7528320436</v>
      </c>
      <c r="Q61" s="346"/>
      <c r="R61" s="347"/>
      <c r="S61" s="38">
        <f>S52+S50+S45+S40+S33+S31+S26+S20+S9</f>
        <v>3182864700</v>
      </c>
      <c r="T61" s="207"/>
      <c r="U61" s="244"/>
      <c r="V61" s="38"/>
      <c r="W61" s="38"/>
      <c r="X61" s="225"/>
      <c r="Y61" s="38">
        <f>Y57+Y52+Y50+Y45+Y43+Y40+Y33+Y31+Y26+Y20+Y9</f>
        <v>757870250</v>
      </c>
      <c r="Z61" s="38">
        <f>Z57+Z52+Z50+Z45+Z43+Z40+Z33+Z31+Z26+Z20+Z9</f>
        <v>0</v>
      </c>
      <c r="AA61" s="224"/>
      <c r="AB61" s="38">
        <f>AB57+AB52+AB50+AB45+AB43+AB40+AB33+AB31+AB26+AB20+AB9</f>
        <v>514924750</v>
      </c>
      <c r="AC61" s="38">
        <f>AC57+AC52+AC50+AC45+AC43+AC40+AC33+AC31+AC26+AC20+AC9</f>
        <v>0</v>
      </c>
      <c r="AD61" s="33"/>
      <c r="AE61" s="38">
        <f>AE57+AE52+AE50+AE45+AE43+AE40+AE33+AE31+AE26+AE20+AE9</f>
        <v>0</v>
      </c>
      <c r="AF61" s="33"/>
      <c r="AG61" s="33"/>
      <c r="AH61" s="224"/>
      <c r="AI61" s="38">
        <f>AI57+AI52+AI50+AI45+AI43+AI40+AI33+AI31+AI26+AI20+AI9</f>
        <v>17</v>
      </c>
      <c r="AJ61" s="38"/>
      <c r="AK61" s="346"/>
      <c r="AL61" s="347"/>
      <c r="AM61" s="34"/>
      <c r="AN61" s="34"/>
      <c r="AO61" s="38">
        <f>AO57+AO52+AO50+AO45+AO43+AO40+AO33+AO31+AO26+AO20+AO9</f>
        <v>219</v>
      </c>
      <c r="AP61" s="29"/>
      <c r="AQ61" s="39"/>
      <c r="AR61" s="40"/>
      <c r="AS61" s="41"/>
      <c r="AT61" s="35"/>
      <c r="AU61" s="36"/>
      <c r="AV61" s="42"/>
      <c r="AW61" s="43"/>
      <c r="AX61" s="53"/>
      <c r="AY61" s="54"/>
      <c r="AZ61" s="55"/>
      <c r="BA61" s="50"/>
      <c r="BB61" s="50"/>
      <c r="BC61" s="56"/>
    </row>
    <row r="62" spans="1:55" s="9" customFormat="1" ht="12" customHeight="1" x14ac:dyDescent="0.2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9"/>
      <c r="AA62" s="59"/>
      <c r="AB62" s="59"/>
      <c r="AC62" s="60"/>
      <c r="AD62" s="60"/>
      <c r="AE62" s="60"/>
      <c r="AF62" s="60"/>
      <c r="AG62" s="60"/>
      <c r="AH62" s="61"/>
      <c r="AI62" s="62"/>
      <c r="AJ62" s="63"/>
      <c r="AK62" s="63"/>
      <c r="AL62" s="63"/>
      <c r="AM62" s="64"/>
      <c r="AN62" s="64"/>
      <c r="AO62" s="65"/>
      <c r="AP62" s="65"/>
      <c r="AQ62" s="66"/>
      <c r="AR62" s="67"/>
      <c r="AS62" s="67"/>
      <c r="AT62" s="44"/>
      <c r="AU62" s="36"/>
      <c r="AV62" s="37"/>
      <c r="AW62" s="32"/>
    </row>
    <row r="63" spans="1:55" s="9" customFormat="1" ht="26.25" customHeight="1" x14ac:dyDescent="0.2">
      <c r="A63" s="348" t="s">
        <v>139</v>
      </c>
      <c r="B63" s="349"/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50"/>
      <c r="AJ63" s="68"/>
      <c r="AK63" s="38" t="e">
        <f>AK59+AK55+AK52+AK47+AK45+AK42+AK35+AK33+AK28+#REF!+AK11</f>
        <v>#REF!</v>
      </c>
      <c r="AL63" s="69"/>
      <c r="AM63" s="70"/>
      <c r="AN63" s="70"/>
      <c r="AO63" s="65"/>
      <c r="AP63" s="69"/>
      <c r="AQ63" s="38" t="e">
        <f>AQ59+AQ55+AQ52+AQ47+AQ45+AQ42+AQ35+AQ33+AQ28+#REF!+AQ11</f>
        <v>#REF!</v>
      </c>
      <c r="AR63" s="71"/>
      <c r="AS63" s="71"/>
      <c r="AT63" s="44"/>
      <c r="AU63" s="31"/>
      <c r="AV63" s="45"/>
      <c r="AW63" s="32"/>
    </row>
    <row r="64" spans="1:55" ht="23.25" customHeight="1" x14ac:dyDescent="0.25">
      <c r="A64" s="351" t="s">
        <v>140</v>
      </c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2"/>
      <c r="U64" s="352"/>
      <c r="V64" s="352"/>
      <c r="W64" s="352"/>
      <c r="X64" s="352"/>
      <c r="Y64" s="352"/>
      <c r="Z64" s="352"/>
      <c r="AA64" s="352"/>
      <c r="AB64" s="352"/>
      <c r="AC64" s="352"/>
      <c r="AD64" s="352"/>
      <c r="AE64" s="352"/>
      <c r="AF64" s="352"/>
      <c r="AG64" s="352"/>
      <c r="AH64" s="352"/>
      <c r="AI64" s="353"/>
      <c r="AJ64" s="63"/>
      <c r="AK64" s="63"/>
      <c r="AL64" s="63"/>
      <c r="AM64" s="64"/>
      <c r="AN64" s="64"/>
      <c r="AO64" s="65"/>
      <c r="AP64" s="65"/>
      <c r="AQ64" s="71"/>
      <c r="AR64" s="71"/>
      <c r="AS64" s="71"/>
      <c r="AT64" s="44"/>
      <c r="AU64" s="31"/>
      <c r="AV64" s="32"/>
      <c r="AW64" s="32"/>
      <c r="AX64" s="6"/>
      <c r="AY64" s="6"/>
    </row>
    <row r="65" spans="1:51" x14ac:dyDescent="0.25">
      <c r="A65" s="72"/>
      <c r="B65" s="73"/>
      <c r="C65" s="73"/>
      <c r="D65" s="73"/>
      <c r="E65" s="73"/>
      <c r="F65" s="73"/>
      <c r="G65" s="73"/>
      <c r="H65" s="205"/>
      <c r="I65" s="205"/>
      <c r="J65" s="205"/>
      <c r="K65" s="73"/>
      <c r="L65" s="73"/>
      <c r="M65" s="73"/>
      <c r="N65" s="222"/>
      <c r="O65" s="222"/>
      <c r="P65" s="222"/>
      <c r="Q65" s="73"/>
      <c r="R65" s="73"/>
      <c r="S65" s="73"/>
      <c r="T65" s="236"/>
      <c r="U65" s="236"/>
      <c r="V65" s="236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61"/>
      <c r="AK65" s="61"/>
      <c r="AL65" s="61"/>
      <c r="AM65" s="74"/>
      <c r="AN65" s="74"/>
      <c r="AO65" s="75"/>
      <c r="AP65" s="75"/>
      <c r="AQ65" s="76"/>
      <c r="AR65" s="76"/>
      <c r="AS65" s="76"/>
      <c r="AT65" s="46"/>
      <c r="AU65" s="47"/>
      <c r="AV65" s="48"/>
      <c r="AW65" s="49"/>
      <c r="AX65" s="6"/>
      <c r="AY65" s="6"/>
    </row>
    <row r="66" spans="1:51" ht="24.75" customHeight="1" x14ac:dyDescent="0.25">
      <c r="A66" s="354" t="s">
        <v>141</v>
      </c>
      <c r="B66" s="355"/>
      <c r="C66" s="355"/>
      <c r="D66" s="355"/>
      <c r="E66" s="355"/>
      <c r="F66" s="355"/>
      <c r="G66" s="355"/>
      <c r="H66" s="355"/>
      <c r="I66" s="355"/>
      <c r="J66" s="355"/>
      <c r="K66" s="355"/>
      <c r="L66" s="355"/>
      <c r="M66" s="355"/>
      <c r="N66" s="355"/>
      <c r="O66" s="355"/>
      <c r="P66" s="355"/>
      <c r="Q66" s="355"/>
      <c r="R66" s="355"/>
      <c r="S66" s="355"/>
      <c r="T66" s="355"/>
      <c r="U66" s="355"/>
      <c r="V66" s="355"/>
      <c r="W66" s="355"/>
      <c r="X66" s="355"/>
      <c r="Y66" s="355"/>
      <c r="Z66" s="355"/>
      <c r="AA66" s="355"/>
      <c r="AB66" s="355"/>
      <c r="AC66" s="355"/>
      <c r="AD66" s="355"/>
      <c r="AE66" s="355"/>
      <c r="AF66" s="355"/>
      <c r="AG66" s="355"/>
      <c r="AH66" s="355"/>
      <c r="AI66" s="355"/>
      <c r="AJ66" s="355"/>
      <c r="AK66" s="355"/>
      <c r="AL66" s="355"/>
      <c r="AM66" s="355"/>
      <c r="AN66" s="355"/>
      <c r="AO66" s="355"/>
      <c r="AP66" s="355"/>
      <c r="AQ66" s="355"/>
      <c r="AR66" s="355"/>
      <c r="AS66" s="355"/>
      <c r="AT66" s="355"/>
      <c r="AU66" s="355"/>
      <c r="AV66" s="355"/>
      <c r="AW66" s="356"/>
      <c r="AX66" s="6"/>
      <c r="AY66" s="6"/>
    </row>
    <row r="67" spans="1:51" ht="27" customHeight="1" x14ac:dyDescent="0.25">
      <c r="A67" s="354" t="s">
        <v>142</v>
      </c>
      <c r="B67" s="355"/>
      <c r="C67" s="355"/>
      <c r="D67" s="355"/>
      <c r="E67" s="355"/>
      <c r="F67" s="355"/>
      <c r="G67" s="355"/>
      <c r="H67" s="355"/>
      <c r="I67" s="355"/>
      <c r="J67" s="355"/>
      <c r="K67" s="355"/>
      <c r="L67" s="355"/>
      <c r="M67" s="355"/>
      <c r="N67" s="355"/>
      <c r="O67" s="355"/>
      <c r="P67" s="355"/>
      <c r="Q67" s="355"/>
      <c r="R67" s="355"/>
      <c r="S67" s="355"/>
      <c r="T67" s="355"/>
      <c r="U67" s="355"/>
      <c r="V67" s="355"/>
      <c r="W67" s="355"/>
      <c r="X67" s="355"/>
      <c r="Y67" s="355"/>
      <c r="Z67" s="355"/>
      <c r="AA67" s="355"/>
      <c r="AB67" s="355"/>
      <c r="AC67" s="355"/>
      <c r="AD67" s="355"/>
      <c r="AE67" s="355"/>
      <c r="AF67" s="355"/>
      <c r="AG67" s="355"/>
      <c r="AH67" s="355"/>
      <c r="AI67" s="355"/>
      <c r="AJ67" s="355"/>
      <c r="AK67" s="355"/>
      <c r="AL67" s="355"/>
      <c r="AM67" s="355"/>
      <c r="AN67" s="355"/>
      <c r="AO67" s="355"/>
      <c r="AP67" s="355"/>
      <c r="AQ67" s="355"/>
      <c r="AR67" s="355"/>
      <c r="AS67" s="355"/>
      <c r="AT67" s="355"/>
      <c r="AU67" s="355"/>
      <c r="AV67" s="355"/>
      <c r="AW67" s="356"/>
      <c r="AX67" s="6"/>
      <c r="AY67" s="6"/>
    </row>
    <row r="68" spans="1:51" x14ac:dyDescent="0.25">
      <c r="A68" s="373"/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M68" s="374"/>
      <c r="AN68" s="374"/>
      <c r="AO68" s="374"/>
      <c r="AP68" s="374"/>
      <c r="AQ68" s="374"/>
      <c r="AR68" s="374"/>
      <c r="AS68" s="374"/>
      <c r="AT68" s="374"/>
      <c r="AU68" s="374"/>
      <c r="AV68" s="374"/>
      <c r="AW68" s="375"/>
      <c r="AX68" s="6"/>
      <c r="AY68" s="6"/>
    </row>
    <row r="69" spans="1:51" x14ac:dyDescent="0.25">
      <c r="A69" s="376"/>
      <c r="B69" s="377"/>
      <c r="C69" s="377"/>
      <c r="D69" s="377"/>
      <c r="E69" s="377"/>
      <c r="F69" s="377"/>
      <c r="G69" s="377"/>
      <c r="H69" s="377"/>
      <c r="I69" s="377"/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  <c r="AD69" s="377"/>
      <c r="AE69" s="377"/>
      <c r="AF69" s="377"/>
      <c r="AG69" s="377"/>
      <c r="AH69" s="377"/>
      <c r="AI69" s="377"/>
      <c r="AJ69" s="377"/>
      <c r="AK69" s="377"/>
      <c r="AL69" s="377"/>
      <c r="AM69" s="377"/>
      <c r="AN69" s="377"/>
      <c r="AO69" s="377"/>
      <c r="AP69" s="377"/>
      <c r="AQ69" s="377"/>
      <c r="AR69" s="377"/>
      <c r="AS69" s="377"/>
      <c r="AT69" s="377"/>
      <c r="AU69" s="377"/>
      <c r="AV69" s="377"/>
      <c r="AW69" s="378"/>
      <c r="AX69" s="6"/>
      <c r="AY69" s="6"/>
    </row>
    <row r="70" spans="1:51" x14ac:dyDescent="0.25">
      <c r="A70" s="6"/>
      <c r="B70" s="12"/>
      <c r="C70" s="6"/>
      <c r="D70" s="12"/>
      <c r="E70" s="12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6"/>
      <c r="S70" s="6"/>
      <c r="T70" s="6"/>
      <c r="U70" s="6"/>
      <c r="V70" s="6"/>
      <c r="W70" s="6"/>
      <c r="X70" s="6"/>
      <c r="Y70" s="6"/>
      <c r="Z70" s="6"/>
      <c r="AA70" s="6"/>
      <c r="AB70" s="17"/>
      <c r="AC70" s="6"/>
      <c r="AD70" s="12"/>
      <c r="AE70" s="6"/>
      <c r="AF70" s="6"/>
      <c r="AI70" s="6"/>
      <c r="AJ70" s="16"/>
      <c r="AK70" s="16"/>
      <c r="AL70" s="16"/>
      <c r="AM70" s="16"/>
      <c r="AN70" s="16"/>
      <c r="AO70" s="16"/>
      <c r="AP70" s="16"/>
      <c r="AS70" s="16"/>
      <c r="AT70" s="16"/>
      <c r="AU70" s="16"/>
      <c r="AV70" s="16"/>
      <c r="AW70" s="6"/>
      <c r="AX70" s="6"/>
      <c r="AY70" s="6"/>
    </row>
    <row r="71" spans="1:51" x14ac:dyDescent="0.25">
      <c r="A71" s="6"/>
      <c r="B71" s="12"/>
      <c r="C71" s="6"/>
      <c r="D71" s="12"/>
      <c r="E71" s="12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6"/>
      <c r="S71" s="6"/>
      <c r="T71" s="6"/>
      <c r="U71" s="6"/>
      <c r="V71" s="6"/>
      <c r="W71" s="6"/>
      <c r="X71" s="6"/>
      <c r="Y71" s="6"/>
      <c r="Z71" s="6"/>
      <c r="AA71" s="6"/>
      <c r="AB71" s="17"/>
      <c r="AC71" s="6"/>
      <c r="AD71" s="12"/>
      <c r="AE71" s="6"/>
      <c r="AF71" s="6"/>
      <c r="AI71" s="6"/>
      <c r="AJ71" s="16"/>
      <c r="AK71" s="16"/>
      <c r="AL71" s="16"/>
      <c r="AM71" s="16"/>
      <c r="AN71" s="16"/>
      <c r="AO71" s="16"/>
      <c r="AP71" s="16"/>
      <c r="AS71" s="16"/>
      <c r="AT71" s="16"/>
      <c r="AU71" s="16"/>
      <c r="AV71" s="16"/>
      <c r="AW71" s="6"/>
      <c r="AX71" s="6"/>
      <c r="AY71" s="6"/>
    </row>
    <row r="72" spans="1:51" x14ac:dyDescent="0.25">
      <c r="A72" s="6"/>
      <c r="B72" s="12"/>
      <c r="C72" s="6"/>
      <c r="D72" s="12"/>
      <c r="E72" s="12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6"/>
      <c r="S72" s="6"/>
      <c r="T72" s="6"/>
      <c r="U72" s="6"/>
      <c r="V72" s="6"/>
      <c r="W72" s="6"/>
      <c r="X72" s="6"/>
      <c r="Y72" s="6"/>
      <c r="Z72" s="6"/>
      <c r="AA72" s="6"/>
      <c r="AB72" s="17"/>
      <c r="AC72" s="6"/>
      <c r="AD72" s="12"/>
      <c r="AE72" s="6"/>
      <c r="AF72" s="6"/>
      <c r="AI72" s="6"/>
      <c r="AJ72" s="16"/>
      <c r="AK72" s="16"/>
      <c r="AL72" s="16"/>
      <c r="AM72" s="16"/>
      <c r="AN72" s="16"/>
      <c r="AO72" s="16"/>
      <c r="AP72" s="16"/>
      <c r="AS72" s="16"/>
      <c r="AT72" s="16"/>
      <c r="AU72" s="16"/>
      <c r="AV72" s="16"/>
      <c r="AW72" s="6"/>
      <c r="AX72" s="6"/>
      <c r="AY72" s="6"/>
    </row>
    <row r="73" spans="1:51" x14ac:dyDescent="0.25">
      <c r="A73" s="186"/>
      <c r="B73" s="187"/>
      <c r="C73" s="186"/>
      <c r="D73" s="187"/>
      <c r="E73" s="187"/>
      <c r="F73" s="188"/>
      <c r="G73" s="227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6"/>
      <c r="S73" s="226"/>
      <c r="T73" s="226"/>
      <c r="U73" s="226"/>
      <c r="V73" s="226"/>
      <c r="W73" s="186"/>
      <c r="X73" s="381"/>
      <c r="Y73" s="381"/>
      <c r="Z73" s="186"/>
      <c r="AA73" s="186"/>
      <c r="AB73" s="189"/>
      <c r="AC73" s="186"/>
      <c r="AD73" s="187"/>
      <c r="AE73" s="186"/>
      <c r="AF73" s="186"/>
      <c r="AG73" s="190"/>
      <c r="AH73" s="190"/>
      <c r="AI73" s="186"/>
      <c r="AJ73" s="191"/>
      <c r="AK73" s="191"/>
      <c r="AL73" s="191"/>
      <c r="AM73" s="191"/>
      <c r="AN73" s="191"/>
      <c r="AO73" s="191"/>
      <c r="AP73" s="191"/>
      <c r="AQ73" s="192"/>
      <c r="AR73" s="192"/>
      <c r="AS73" s="191"/>
      <c r="AT73" s="191"/>
      <c r="AU73" s="191"/>
      <c r="AV73" s="191"/>
      <c r="AW73" s="186"/>
      <c r="AX73" s="186"/>
      <c r="AY73" s="6"/>
    </row>
    <row r="74" spans="1:51" x14ac:dyDescent="0.25">
      <c r="A74" s="186"/>
      <c r="B74" s="187"/>
      <c r="C74" s="186"/>
      <c r="D74" s="187"/>
      <c r="E74" s="187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9"/>
      <c r="AC74" s="186"/>
      <c r="AD74" s="187"/>
      <c r="AE74" s="186"/>
      <c r="AF74" s="186"/>
      <c r="AG74" s="190"/>
      <c r="AH74" s="190"/>
      <c r="AI74" s="186"/>
      <c r="AJ74" s="191"/>
      <c r="AK74" s="191"/>
      <c r="AL74" s="191"/>
      <c r="AM74" s="191"/>
      <c r="AN74" s="191"/>
      <c r="AO74" s="191"/>
      <c r="AP74" s="191"/>
      <c r="AQ74" s="192"/>
      <c r="AR74" s="192"/>
      <c r="AS74" s="191"/>
      <c r="AT74" s="191"/>
      <c r="AU74" s="191"/>
      <c r="AV74" s="191"/>
      <c r="AW74" s="186"/>
      <c r="AX74" s="186"/>
      <c r="AY74" s="6"/>
    </row>
    <row r="75" spans="1:51" ht="15.75" x14ac:dyDescent="0.25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  <c r="M75" s="195"/>
      <c r="N75" s="195"/>
      <c r="O75" s="195"/>
      <c r="P75" s="195"/>
      <c r="Q75" s="195"/>
      <c r="R75" s="195"/>
      <c r="S75" s="195"/>
      <c r="T75" s="195"/>
      <c r="U75" s="195"/>
      <c r="V75" s="195"/>
      <c r="W75" s="195"/>
      <c r="X75" s="195"/>
      <c r="Y75" s="195"/>
      <c r="Z75" s="195"/>
      <c r="AA75" s="195"/>
      <c r="AB75" s="195"/>
      <c r="AC75" s="195"/>
      <c r="AD75" s="195"/>
      <c r="AE75" s="195"/>
      <c r="AF75" s="195"/>
      <c r="AG75" s="195"/>
      <c r="AH75" s="195"/>
      <c r="AI75" s="195"/>
      <c r="AJ75" s="195"/>
      <c r="AK75" s="193"/>
      <c r="AL75" s="194"/>
      <c r="AM75" s="194"/>
      <c r="AN75" s="194"/>
      <c r="AO75" s="195"/>
      <c r="AP75" s="194"/>
      <c r="AQ75" s="194"/>
      <c r="AR75" s="196"/>
      <c r="AS75" s="51"/>
      <c r="AT75" s="197"/>
      <c r="AU75" s="198"/>
      <c r="AV75" s="197"/>
      <c r="AW75" s="197"/>
      <c r="AX75" s="186"/>
      <c r="AY75" s="6"/>
    </row>
    <row r="76" spans="1:51" ht="15.75" x14ac:dyDescent="0.25">
      <c r="A76" s="195"/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  <c r="N76" s="195"/>
      <c r="O76" s="195"/>
      <c r="P76" s="195"/>
      <c r="Q76" s="195"/>
      <c r="R76" s="195"/>
      <c r="S76" s="195"/>
      <c r="T76" s="195"/>
      <c r="U76" s="195"/>
      <c r="V76" s="195"/>
      <c r="W76" s="195"/>
      <c r="X76" s="195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85"/>
      <c r="AL76" s="185"/>
      <c r="AM76" s="185"/>
      <c r="AN76" s="185"/>
      <c r="AO76" s="195"/>
      <c r="AP76" s="195"/>
      <c r="AQ76" s="199"/>
      <c r="AR76" s="196"/>
      <c r="AS76" s="51"/>
      <c r="AT76" s="52"/>
      <c r="AU76" s="52"/>
      <c r="AV76" s="52"/>
      <c r="AW76" s="197"/>
      <c r="AX76" s="186"/>
      <c r="AY76" s="6"/>
    </row>
    <row r="77" spans="1:51" x14ac:dyDescent="0.25">
      <c r="A77" s="6"/>
      <c r="B77" s="12"/>
      <c r="C77" s="6"/>
      <c r="D77" s="12"/>
      <c r="E77" s="12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6"/>
      <c r="S77" s="6"/>
      <c r="T77" s="6"/>
      <c r="U77" s="6"/>
      <c r="V77" s="6"/>
      <c r="W77" s="6"/>
      <c r="X77" s="6"/>
      <c r="Y77" s="6"/>
      <c r="Z77" s="6"/>
      <c r="AA77" s="6"/>
      <c r="AB77" s="17"/>
      <c r="AC77" s="6"/>
      <c r="AD77" s="12"/>
      <c r="AE77" s="6"/>
      <c r="AF77" s="6"/>
      <c r="AI77" s="6"/>
      <c r="AJ77" s="16"/>
      <c r="AK77" s="371" t="s">
        <v>219</v>
      </c>
      <c r="AL77" s="371"/>
      <c r="AM77" s="371"/>
      <c r="AN77" s="371"/>
      <c r="AO77" s="16"/>
      <c r="AP77" s="16"/>
      <c r="AS77" s="16"/>
      <c r="AT77" s="16"/>
      <c r="AU77" s="16"/>
      <c r="AV77" s="16"/>
      <c r="AW77" s="6"/>
      <c r="AX77" s="6"/>
      <c r="AY77" s="6"/>
    </row>
    <row r="78" spans="1:51" x14ac:dyDescent="0.25">
      <c r="A78" s="6"/>
      <c r="B78" s="12"/>
      <c r="C78" s="6"/>
      <c r="D78" s="12"/>
      <c r="E78" s="12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6"/>
      <c r="S78" s="6"/>
      <c r="T78" s="6"/>
      <c r="U78" s="6"/>
      <c r="V78" s="6"/>
      <c r="W78" s="6"/>
      <c r="X78" s="6"/>
      <c r="Y78" s="6"/>
      <c r="Z78" s="6"/>
      <c r="AA78" s="6"/>
      <c r="AB78" s="17"/>
      <c r="AC78" s="6"/>
      <c r="AD78" s="12"/>
      <c r="AE78" s="6"/>
      <c r="AF78" s="6"/>
      <c r="AI78" s="6"/>
      <c r="AJ78" s="16"/>
      <c r="AK78" s="16"/>
      <c r="AL78" s="16"/>
      <c r="AM78" s="16"/>
      <c r="AN78" s="16"/>
      <c r="AO78" s="16"/>
      <c r="AP78" s="16"/>
      <c r="AS78" s="16"/>
      <c r="AT78" s="16"/>
      <c r="AU78" s="16"/>
      <c r="AV78" s="16"/>
      <c r="AW78" s="6"/>
      <c r="AX78" s="6"/>
      <c r="AY78" s="6"/>
    </row>
    <row r="79" spans="1:51" ht="15.75" customHeight="1" x14ac:dyDescent="0.25">
      <c r="A79" s="6"/>
      <c r="B79" s="12"/>
      <c r="C79" s="6"/>
      <c r="D79" s="12"/>
      <c r="E79" s="12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6"/>
      <c r="S79" s="6"/>
      <c r="T79" s="6"/>
      <c r="U79" s="6"/>
      <c r="V79" s="6"/>
      <c r="W79" s="6"/>
      <c r="X79" s="6"/>
      <c r="Y79" s="6"/>
      <c r="Z79" s="6"/>
      <c r="AA79" s="6"/>
      <c r="AB79" s="17"/>
      <c r="AC79" s="6"/>
      <c r="AD79" s="12"/>
      <c r="AE79" s="6"/>
      <c r="AF79" s="6"/>
      <c r="AI79" s="6"/>
      <c r="AJ79" s="369" t="s">
        <v>221</v>
      </c>
      <c r="AK79" s="369"/>
      <c r="AL79" s="369"/>
      <c r="AM79" s="369"/>
      <c r="AN79" s="25"/>
      <c r="AO79" s="15"/>
      <c r="AP79" s="23"/>
      <c r="AQ79" s="343" t="s">
        <v>15</v>
      </c>
      <c r="AR79" s="343"/>
      <c r="AS79" s="343"/>
      <c r="AT79" s="26"/>
      <c r="AU79" s="16"/>
      <c r="AV79" s="16"/>
      <c r="AW79" s="6"/>
      <c r="AX79" s="6"/>
      <c r="AY79" s="6"/>
    </row>
    <row r="80" spans="1:51" ht="15.75" x14ac:dyDescent="0.25">
      <c r="A80" s="6"/>
      <c r="B80" s="12"/>
      <c r="C80" s="6"/>
      <c r="D80" s="12"/>
      <c r="E80" s="12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6"/>
      <c r="S80" s="6"/>
      <c r="T80" s="6"/>
      <c r="U80" s="6"/>
      <c r="V80" s="6"/>
      <c r="W80" s="6"/>
      <c r="X80" s="6"/>
      <c r="Y80" s="6"/>
      <c r="Z80" s="6"/>
      <c r="AA80" s="6"/>
      <c r="AB80" s="17"/>
      <c r="AC80" s="6"/>
      <c r="AD80" s="12"/>
      <c r="AE80" s="6"/>
      <c r="AF80" s="6"/>
      <c r="AI80" s="6"/>
      <c r="AJ80" s="343" t="s">
        <v>96</v>
      </c>
      <c r="AK80" s="343"/>
      <c r="AL80" s="343"/>
      <c r="AM80" s="343"/>
      <c r="AN80" s="16"/>
      <c r="AO80" s="16"/>
      <c r="AP80" s="23"/>
      <c r="AQ80" s="343" t="s">
        <v>18</v>
      </c>
      <c r="AR80" s="343"/>
      <c r="AS80" s="343"/>
      <c r="AT80" s="27"/>
      <c r="AU80" s="8"/>
      <c r="AV80" s="6"/>
      <c r="AW80" s="6"/>
      <c r="AX80" s="6"/>
      <c r="AY80" s="6"/>
    </row>
    <row r="81" spans="1:51" ht="15.75" x14ac:dyDescent="0.25">
      <c r="A81" s="6"/>
      <c r="B81" s="12"/>
      <c r="C81" s="6"/>
      <c r="D81" s="12"/>
      <c r="E81" s="12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6"/>
      <c r="S81" s="6"/>
      <c r="T81" s="6"/>
      <c r="U81" s="6"/>
      <c r="V81" s="6"/>
      <c r="W81" s="6"/>
      <c r="X81" s="6"/>
      <c r="Y81" s="6"/>
      <c r="Z81" s="6"/>
      <c r="AA81" s="6"/>
      <c r="AB81" s="17"/>
      <c r="AC81" s="6"/>
      <c r="AD81" s="12"/>
      <c r="AE81" s="6"/>
      <c r="AF81" s="6"/>
      <c r="AI81" s="6"/>
      <c r="AJ81" s="343" t="s">
        <v>126</v>
      </c>
      <c r="AK81" s="343"/>
      <c r="AL81" s="343"/>
      <c r="AM81" s="343"/>
      <c r="AN81" s="232"/>
      <c r="AO81" s="232"/>
      <c r="AP81" s="20"/>
      <c r="AQ81" s="27"/>
      <c r="AR81" s="7"/>
      <c r="AS81" s="27"/>
      <c r="AT81" s="27"/>
      <c r="AU81" s="8"/>
      <c r="AV81" s="6"/>
      <c r="AW81" s="6"/>
      <c r="AX81" s="6"/>
      <c r="AY81" s="6"/>
    </row>
    <row r="82" spans="1:51" ht="15.75" x14ac:dyDescent="0.25">
      <c r="A82" s="6"/>
      <c r="B82" s="12"/>
      <c r="C82" s="6"/>
      <c r="D82" s="12"/>
      <c r="E82" s="12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6"/>
      <c r="S82" s="6"/>
      <c r="T82" s="6"/>
      <c r="U82" s="6"/>
      <c r="V82" s="6"/>
      <c r="W82" s="6"/>
      <c r="X82" s="6"/>
      <c r="Y82" s="6"/>
      <c r="Z82" s="6"/>
      <c r="AA82" s="6"/>
      <c r="AB82" s="17"/>
      <c r="AC82" s="6"/>
      <c r="AD82" s="12"/>
      <c r="AE82" s="6"/>
      <c r="AF82" s="6"/>
      <c r="AI82" s="6"/>
      <c r="AJ82" s="17"/>
      <c r="AK82" s="370"/>
      <c r="AL82" s="370"/>
      <c r="AM82" s="370"/>
      <c r="AN82" s="370"/>
      <c r="AO82" s="370"/>
      <c r="AP82" s="21"/>
      <c r="AQ82" s="6"/>
      <c r="AR82" s="8"/>
      <c r="AS82" s="6"/>
      <c r="AT82" s="6"/>
      <c r="AU82" s="8"/>
      <c r="AV82" s="6"/>
      <c r="AW82" s="6"/>
      <c r="AX82" s="6"/>
      <c r="AY82" s="6"/>
    </row>
    <row r="83" spans="1:51" ht="15.75" x14ac:dyDescent="0.25">
      <c r="A83" s="6"/>
      <c r="B83" s="12"/>
      <c r="C83" s="6"/>
      <c r="D83" s="12"/>
      <c r="E83" s="12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6"/>
      <c r="S83" s="6"/>
      <c r="T83" s="6"/>
      <c r="U83" s="6"/>
      <c r="V83" s="6"/>
      <c r="W83" s="6"/>
      <c r="X83" s="6"/>
      <c r="Y83" s="6"/>
      <c r="Z83" s="6"/>
      <c r="AA83" s="6"/>
      <c r="AB83" s="17"/>
      <c r="AC83" s="6"/>
      <c r="AD83" s="12"/>
      <c r="AE83" s="6"/>
      <c r="AF83" s="6"/>
      <c r="AI83" s="6"/>
      <c r="AJ83" s="17"/>
      <c r="AK83" s="370"/>
      <c r="AL83" s="370"/>
      <c r="AM83" s="370"/>
      <c r="AN83" s="370"/>
      <c r="AO83" s="370"/>
      <c r="AP83" s="21"/>
      <c r="AQ83" s="6"/>
      <c r="AR83" s="8"/>
      <c r="AS83" s="6"/>
      <c r="AT83" s="6"/>
      <c r="AU83" s="8"/>
      <c r="AV83" s="6"/>
      <c r="AW83" s="6"/>
      <c r="AX83" s="6"/>
      <c r="AY83" s="6"/>
    </row>
    <row r="84" spans="1:51" ht="15.75" x14ac:dyDescent="0.25">
      <c r="A84" s="6"/>
      <c r="B84" s="12"/>
      <c r="C84" s="6"/>
      <c r="D84" s="12"/>
      <c r="E84" s="12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6"/>
      <c r="S84" s="6"/>
      <c r="T84" s="6"/>
      <c r="U84" s="6"/>
      <c r="V84" s="6"/>
      <c r="W84" s="6"/>
      <c r="X84" s="6"/>
      <c r="Y84" s="6"/>
      <c r="Z84" s="6"/>
      <c r="AA84" s="6"/>
      <c r="AB84" s="17"/>
      <c r="AC84" s="6"/>
      <c r="AD84" s="12"/>
      <c r="AE84" s="6"/>
      <c r="AF84" s="6"/>
      <c r="AI84" s="6"/>
      <c r="AJ84" s="18"/>
      <c r="AK84" s="370"/>
      <c r="AL84" s="370"/>
      <c r="AM84" s="370"/>
      <c r="AN84" s="370"/>
      <c r="AO84" s="370"/>
      <c r="AP84" s="21"/>
      <c r="AQ84" s="6"/>
      <c r="AR84" s="8"/>
      <c r="AS84" s="6"/>
      <c r="AT84" s="6"/>
      <c r="AU84" s="19"/>
      <c r="AV84" s="19"/>
      <c r="AW84" s="6"/>
      <c r="AX84" s="6"/>
      <c r="AY84" s="6"/>
    </row>
    <row r="85" spans="1:51" ht="15.75" x14ac:dyDescent="0.25">
      <c r="A85" s="6"/>
      <c r="B85" s="12"/>
      <c r="C85" s="6"/>
      <c r="D85" s="12"/>
      <c r="E85" s="12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6"/>
      <c r="S85" s="6"/>
      <c r="T85" s="6"/>
      <c r="U85" s="6"/>
      <c r="V85" s="6"/>
      <c r="W85" s="6"/>
      <c r="X85" s="6"/>
      <c r="Y85" s="6"/>
      <c r="Z85" s="6"/>
      <c r="AA85" s="6"/>
      <c r="AB85" s="17"/>
      <c r="AC85" s="6"/>
      <c r="AD85" s="12"/>
      <c r="AE85" s="6"/>
      <c r="AF85" s="6"/>
      <c r="AI85" s="6"/>
      <c r="AJ85" s="16"/>
      <c r="AK85" s="11"/>
      <c r="AL85" s="11"/>
      <c r="AM85" s="11"/>
      <c r="AN85" s="11"/>
      <c r="AO85" s="11"/>
      <c r="AP85" s="21"/>
      <c r="AQ85" s="6"/>
      <c r="AR85" s="8"/>
      <c r="AS85" s="6"/>
      <c r="AT85" s="6"/>
      <c r="AU85" s="16"/>
      <c r="AV85" s="16"/>
      <c r="AW85" s="6"/>
      <c r="AX85" s="6"/>
      <c r="AY85" s="6"/>
    </row>
    <row r="86" spans="1:51" ht="20.25" customHeight="1" x14ac:dyDescent="0.25">
      <c r="A86" s="6"/>
      <c r="B86" s="12"/>
      <c r="C86" s="6"/>
      <c r="D86" s="12"/>
      <c r="E86" s="12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6"/>
      <c r="S86" s="6"/>
      <c r="T86" s="6"/>
      <c r="U86" s="6"/>
      <c r="V86" s="6"/>
      <c r="W86" s="6"/>
      <c r="X86" s="6"/>
      <c r="Y86" s="6"/>
      <c r="Z86" s="6"/>
      <c r="AA86" s="6"/>
      <c r="AB86" s="17"/>
      <c r="AC86" s="6"/>
      <c r="AD86" s="12"/>
      <c r="AE86" s="6"/>
      <c r="AF86" s="6"/>
      <c r="AI86" s="6"/>
      <c r="AJ86" s="365"/>
      <c r="AK86" s="365"/>
      <c r="AL86" s="365"/>
      <c r="AM86" s="18"/>
      <c r="AN86" s="18"/>
      <c r="AO86" s="18"/>
      <c r="AP86" s="24"/>
      <c r="AQ86" s="19" t="s">
        <v>16</v>
      </c>
      <c r="AR86" s="19"/>
      <c r="AS86" s="19"/>
      <c r="AT86" s="19"/>
      <c r="AV86" s="6"/>
      <c r="AW86" s="6"/>
      <c r="AX86" s="6"/>
      <c r="AY86" s="6"/>
    </row>
    <row r="87" spans="1:51" ht="9" customHeight="1" x14ac:dyDescent="0.25">
      <c r="A87" s="6"/>
      <c r="B87" s="12"/>
      <c r="C87" s="6"/>
      <c r="D87" s="12"/>
      <c r="E87" s="12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6"/>
      <c r="S87" s="6"/>
      <c r="T87" s="6"/>
      <c r="U87" s="6"/>
      <c r="V87" s="6"/>
      <c r="W87" s="6"/>
      <c r="X87" s="6"/>
      <c r="Y87" s="6"/>
      <c r="Z87" s="6"/>
      <c r="AA87" s="6"/>
      <c r="AB87" s="17"/>
      <c r="AC87" s="6"/>
      <c r="AD87" s="12"/>
      <c r="AE87" s="6"/>
      <c r="AF87" s="6"/>
      <c r="AI87" s="6"/>
      <c r="AJ87" s="343" t="s">
        <v>220</v>
      </c>
      <c r="AK87" s="343"/>
      <c r="AL87" s="343"/>
      <c r="AM87" s="16"/>
      <c r="AN87" s="16"/>
      <c r="AO87" s="16"/>
      <c r="AP87" s="23"/>
      <c r="AQ87" s="16" t="s">
        <v>17</v>
      </c>
      <c r="AR87" s="16"/>
      <c r="AS87" s="16"/>
      <c r="AT87" s="16"/>
      <c r="AV87" s="6"/>
      <c r="AW87" s="6"/>
      <c r="AX87" s="6"/>
      <c r="AY87" s="6"/>
    </row>
    <row r="88" spans="1:51" ht="15.75" x14ac:dyDescent="0.25">
      <c r="A88" s="6"/>
      <c r="B88" s="12"/>
      <c r="C88" s="6"/>
      <c r="D88" s="12"/>
      <c r="E88" s="12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6"/>
      <c r="S88" s="6"/>
      <c r="T88" s="6"/>
      <c r="U88" s="6"/>
      <c r="V88" s="6"/>
      <c r="W88" s="6"/>
      <c r="X88" s="6"/>
      <c r="Y88" s="6"/>
      <c r="Z88" s="6"/>
      <c r="AA88" s="6"/>
      <c r="AB88" s="17"/>
      <c r="AC88" s="6"/>
      <c r="AD88" s="12"/>
      <c r="AE88" s="6"/>
      <c r="AF88" s="6"/>
      <c r="AI88" s="6"/>
      <c r="AP88" s="22"/>
      <c r="AQ88" s="21"/>
      <c r="AR88" s="21"/>
      <c r="AV88" s="6"/>
      <c r="AW88" s="6"/>
      <c r="AX88" s="6"/>
      <c r="AY88" s="6"/>
    </row>
    <row r="89" spans="1:51" x14ac:dyDescent="0.25">
      <c r="AI89" s="11"/>
      <c r="AJ89" s="11"/>
      <c r="AK89" s="11"/>
      <c r="AL89" s="11"/>
      <c r="AM89" s="11"/>
    </row>
  </sheetData>
  <mergeCells count="80">
    <mergeCell ref="X73:Y73"/>
    <mergeCell ref="E61:F61"/>
    <mergeCell ref="K61:L61"/>
    <mergeCell ref="Q61:R61"/>
    <mergeCell ref="N7:P7"/>
    <mergeCell ref="N8:O8"/>
    <mergeCell ref="E7:G7"/>
    <mergeCell ref="E8:F8"/>
    <mergeCell ref="K8:L8"/>
    <mergeCell ref="T8:U8"/>
    <mergeCell ref="W7:Y7"/>
    <mergeCell ref="A7:A8"/>
    <mergeCell ref="B7:B8"/>
    <mergeCell ref="C7:C8"/>
    <mergeCell ref="D7:D8"/>
    <mergeCell ref="H5:J6"/>
    <mergeCell ref="H7:J7"/>
    <mergeCell ref="AJ86:AL86"/>
    <mergeCell ref="AJ87:AL87"/>
    <mergeCell ref="AJ81:AM81"/>
    <mergeCell ref="AL7:AN7"/>
    <mergeCell ref="AF6:AH6"/>
    <mergeCell ref="AJ79:AM79"/>
    <mergeCell ref="AJ80:AM80"/>
    <mergeCell ref="AK82:AO82"/>
    <mergeCell ref="AK83:AO83"/>
    <mergeCell ref="AK84:AO84"/>
    <mergeCell ref="AK77:AN77"/>
    <mergeCell ref="AG7:AH7"/>
    <mergeCell ref="AI7:AK7"/>
    <mergeCell ref="Q60:AJ60"/>
    <mergeCell ref="A68:AW68"/>
    <mergeCell ref="A69:AW69"/>
    <mergeCell ref="AW7:AW8"/>
    <mergeCell ref="AR8:AS8"/>
    <mergeCell ref="AO7:AQ7"/>
    <mergeCell ref="AR5:AU6"/>
    <mergeCell ref="AR7:AU7"/>
    <mergeCell ref="AT8:AU8"/>
    <mergeCell ref="AD7:AE7"/>
    <mergeCell ref="AC6:AE6"/>
    <mergeCell ref="K7:M7"/>
    <mergeCell ref="Q7:S7"/>
    <mergeCell ref="N5:P6"/>
    <mergeCell ref="K5:M6"/>
    <mergeCell ref="W5:Y5"/>
    <mergeCell ref="T5:V6"/>
    <mergeCell ref="T7:V7"/>
    <mergeCell ref="AQ80:AS80"/>
    <mergeCell ref="Q8:R8"/>
    <mergeCell ref="AF8:AG8"/>
    <mergeCell ref="AI8:AJ8"/>
    <mergeCell ref="AC8:AD8"/>
    <mergeCell ref="W8:X8"/>
    <mergeCell ref="Z8:AA8"/>
    <mergeCell ref="AL8:AM8"/>
    <mergeCell ref="AK61:AL61"/>
    <mergeCell ref="A63:AI63"/>
    <mergeCell ref="A64:AI64"/>
    <mergeCell ref="A66:AW66"/>
    <mergeCell ref="A67:AW67"/>
    <mergeCell ref="Q59:AJ59"/>
    <mergeCell ref="AV7:AV8"/>
    <mergeCell ref="AQ79:AS79"/>
    <mergeCell ref="A1:AW1"/>
    <mergeCell ref="A2:AW2"/>
    <mergeCell ref="A3:AW3"/>
    <mergeCell ref="A5:A6"/>
    <mergeCell ref="B5:B6"/>
    <mergeCell ref="C5:C6"/>
    <mergeCell ref="D5:D6"/>
    <mergeCell ref="E5:G6"/>
    <mergeCell ref="Q5:S6"/>
    <mergeCell ref="AW5:AW6"/>
    <mergeCell ref="W6:Y6"/>
    <mergeCell ref="AI5:AK6"/>
    <mergeCell ref="AL5:AN6"/>
    <mergeCell ref="AO5:AQ6"/>
    <mergeCell ref="AV5:AV6"/>
    <mergeCell ref="Z6:AB6"/>
  </mergeCells>
  <printOptions verticalCentered="1"/>
  <pageMargins left="0.23622047244094491" right="0.82677165354330717" top="0.27559055118110237" bottom="0.27559055118110237" header="0.31496062992125984" footer="0.31496062992125984"/>
  <pageSetup paperSize="5" scale="55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EVALUASI TW I,S.d.IV TH 2016 EN</vt:lpstr>
      <vt:lpstr>Sheet1</vt:lpstr>
      <vt:lpstr>'EVALUASI TW I,S.d.IV TH 2016 EN'!Print_Area</vt:lpstr>
      <vt:lpstr>'EVALUASI TW I,S.d.IV TH 2016 EN'!Print_Titles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Kesbangpol</cp:lastModifiedBy>
  <cp:lastPrinted>2016-02-10T01:48:34Z</cp:lastPrinted>
  <dcterms:created xsi:type="dcterms:W3CDTF">2015-04-02T07:04:12Z</dcterms:created>
  <dcterms:modified xsi:type="dcterms:W3CDTF">2018-08-02T03:20:38Z</dcterms:modified>
</cp:coreProperties>
</file>