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5600" windowHeight="7910" tabRatio="937" activeTab="7"/>
  </bookViews>
  <sheets>
    <sheet name="Januari" sheetId="1" r:id="rId1"/>
    <sheet name="FEBRUARI" sheetId="2" r:id="rId2"/>
    <sheet name="MARET" sheetId="3" r:id="rId3"/>
    <sheet name="APRIL" sheetId="4" r:id="rId4"/>
    <sheet name="MEI" sheetId="5" r:id="rId5"/>
    <sheet name="JUNI" sheetId="6" r:id="rId6"/>
    <sheet name="JULI" sheetId="7" r:id="rId7"/>
    <sheet name="Agustus" sheetId="8" r:id="rId8"/>
  </sheets>
  <definedNames>
    <definedName name="_xlnm.Print_Titles" localSheetId="7">Agustus!$4:$7</definedName>
    <definedName name="_xlnm.Print_Titles" localSheetId="3">APRIL!$4:$7</definedName>
    <definedName name="_xlnm.Print_Titles" localSheetId="1">FEBRUARI!$4:$7</definedName>
    <definedName name="_xlnm.Print_Titles" localSheetId="0">Januari!$4:$7</definedName>
    <definedName name="_xlnm.Print_Titles" localSheetId="6">JULI!$4:$7</definedName>
    <definedName name="_xlnm.Print_Titles" localSheetId="5">JUNI!$4:$7</definedName>
    <definedName name="_xlnm.Print_Titles" localSheetId="2">MARET!$4:$7</definedName>
    <definedName name="_xlnm.Print_Titles" localSheetId="4">MEI!$4:$7</definedName>
  </definedNames>
  <calcPr calcId="144525"/>
</workbook>
</file>

<file path=xl/calcChain.xml><?xml version="1.0" encoding="utf-8"?>
<calcChain xmlns="http://schemas.openxmlformats.org/spreadsheetml/2006/main">
  <c r="J71" i="8" l="1"/>
  <c r="L71" i="8" s="1"/>
  <c r="J70" i="8"/>
  <c r="L70" i="8" s="1"/>
  <c r="J69" i="8"/>
  <c r="L69" i="8" s="1"/>
  <c r="J68" i="8"/>
  <c r="L68" i="8" s="1"/>
  <c r="J67" i="8"/>
  <c r="L67" i="8" s="1"/>
  <c r="J66" i="8"/>
  <c r="K66" i="8" s="1"/>
  <c r="I65" i="8"/>
  <c r="J65" i="8" s="1"/>
  <c r="L65" i="8" s="1"/>
  <c r="D65" i="8"/>
  <c r="J64" i="8"/>
  <c r="L64" i="8" s="1"/>
  <c r="I63" i="8"/>
  <c r="J63" i="8" s="1"/>
  <c r="L63" i="8" s="1"/>
  <c r="D63" i="8"/>
  <c r="J62" i="8"/>
  <c r="K62" i="8" s="1"/>
  <c r="I61" i="8"/>
  <c r="J61" i="8"/>
  <c r="L61" i="8" s="1"/>
  <c r="D61" i="8"/>
  <c r="J60" i="8"/>
  <c r="L60" i="8" s="1"/>
  <c r="I59" i="8"/>
  <c r="J59" i="8"/>
  <c r="L59" i="8" s="1"/>
  <c r="D59" i="8"/>
  <c r="J58" i="8"/>
  <c r="K58" i="8" s="1"/>
  <c r="I57" i="8"/>
  <c r="J57" i="8" s="1"/>
  <c r="L57" i="8" s="1"/>
  <c r="D57" i="8"/>
  <c r="J56" i="8"/>
  <c r="L56" i="8" s="1"/>
  <c r="J55" i="8"/>
  <c r="L55" i="8" s="1"/>
  <c r="J54" i="8"/>
  <c r="L54" i="8" s="1"/>
  <c r="J53" i="8"/>
  <c r="K53" i="8" s="1"/>
  <c r="J52" i="8"/>
  <c r="K52" i="8" s="1"/>
  <c r="I51" i="8"/>
  <c r="J51" i="8" s="1"/>
  <c r="L51" i="8" s="1"/>
  <c r="D51" i="8"/>
  <c r="J50" i="8"/>
  <c r="K50" i="8" s="1"/>
  <c r="J49" i="8"/>
  <c r="K49" i="8" s="1"/>
  <c r="J48" i="8"/>
  <c r="L48" i="8" s="1"/>
  <c r="J47" i="8"/>
  <c r="L47" i="8" s="1"/>
  <c r="J46" i="8"/>
  <c r="K46" i="8" s="1"/>
  <c r="J45" i="8"/>
  <c r="L45" i="8" s="1"/>
  <c r="I44" i="8"/>
  <c r="J44" i="8" s="1"/>
  <c r="L44" i="8" s="1"/>
  <c r="D44" i="8"/>
  <c r="J43" i="8"/>
  <c r="K43" i="8" s="1"/>
  <c r="J42" i="8"/>
  <c r="K42" i="8" s="1"/>
  <c r="J41" i="8"/>
  <c r="K41" i="8" s="1"/>
  <c r="J40" i="8"/>
  <c r="L40" i="8" s="1"/>
  <c r="J39" i="8"/>
  <c r="K39" i="8" s="1"/>
  <c r="J38" i="8"/>
  <c r="K38" i="8" s="1"/>
  <c r="J37" i="8"/>
  <c r="L37" i="8" s="1"/>
  <c r="J36" i="8"/>
  <c r="K36" i="8" s="1"/>
  <c r="I35" i="8"/>
  <c r="J35" i="8" s="1"/>
  <c r="L35" i="8" s="1"/>
  <c r="D35" i="8"/>
  <c r="J34" i="8"/>
  <c r="L34" i="8" s="1"/>
  <c r="J33" i="8"/>
  <c r="L33" i="8" s="1"/>
  <c r="D33" i="8"/>
  <c r="J32" i="8"/>
  <c r="L32" i="8" s="1"/>
  <c r="J31" i="8"/>
  <c r="L31" i="8" s="1"/>
  <c r="D31" i="8"/>
  <c r="J30" i="8"/>
  <c r="L30" i="8" s="1"/>
  <c r="J29" i="8"/>
  <c r="K29" i="8" s="1"/>
  <c r="J28" i="8"/>
  <c r="L28" i="8" s="1"/>
  <c r="J27" i="8"/>
  <c r="K27" i="8" s="1"/>
  <c r="I26" i="8"/>
  <c r="J26" i="8" s="1"/>
  <c r="L26" i="8" s="1"/>
  <c r="D26" i="8"/>
  <c r="J25" i="8"/>
  <c r="K25" i="8" s="1"/>
  <c r="J24" i="8"/>
  <c r="K24" i="8" s="1"/>
  <c r="J23" i="8"/>
  <c r="L23" i="8" s="1"/>
  <c r="J22" i="8"/>
  <c r="K22" i="8" s="1"/>
  <c r="J21" i="8"/>
  <c r="L21" i="8" s="1"/>
  <c r="J20" i="8"/>
  <c r="L20" i="8" s="1"/>
  <c r="J19" i="8"/>
  <c r="L19" i="8" s="1"/>
  <c r="J18" i="8"/>
  <c r="K18" i="8" s="1"/>
  <c r="J17" i="8"/>
  <c r="L17" i="8" s="1"/>
  <c r="J16" i="8"/>
  <c r="K16" i="8" s="1"/>
  <c r="J15" i="8"/>
  <c r="L15" i="8" s="1"/>
  <c r="I14" i="8"/>
  <c r="D14" i="8"/>
  <c r="J12" i="8"/>
  <c r="K12" i="8" s="1"/>
  <c r="J11" i="8"/>
  <c r="K11" i="8" s="1"/>
  <c r="I10" i="8"/>
  <c r="I9" i="8" s="1"/>
  <c r="D10" i="8"/>
  <c r="D9" i="8" s="1"/>
  <c r="K31" i="8" l="1"/>
  <c r="K33" i="8"/>
  <c r="L42" i="8"/>
  <c r="K21" i="8"/>
  <c r="L49" i="8"/>
  <c r="I13" i="8"/>
  <c r="I8" i="8" s="1"/>
  <c r="J8" i="8" s="1"/>
  <c r="K45" i="8"/>
  <c r="L52" i="8"/>
  <c r="K64" i="8"/>
  <c r="L25" i="8"/>
  <c r="K44" i="8"/>
  <c r="K63" i="8"/>
  <c r="K35" i="8"/>
  <c r="L36" i="8"/>
  <c r="L39" i="8"/>
  <c r="K26" i="8"/>
  <c r="L29" i="8"/>
  <c r="L18" i="8"/>
  <c r="J14" i="8"/>
  <c r="L14" i="8" s="1"/>
  <c r="J9" i="8"/>
  <c r="L9" i="8" s="1"/>
  <c r="J10" i="8"/>
  <c r="L10" i="8" s="1"/>
  <c r="L11" i="8"/>
  <c r="K17" i="8"/>
  <c r="K68" i="8"/>
  <c r="L50" i="8"/>
  <c r="L53" i="8"/>
  <c r="K56" i="8"/>
  <c r="K67" i="8"/>
  <c r="K71" i="8"/>
  <c r="K28" i="8"/>
  <c r="L12" i="8"/>
  <c r="K14" i="8"/>
  <c r="L22" i="8"/>
  <c r="L43" i="8"/>
  <c r="L46" i="8"/>
  <c r="K51" i="8"/>
  <c r="K59" i="8"/>
  <c r="K61" i="8"/>
  <c r="L62" i="8"/>
  <c r="K57" i="8"/>
  <c r="K65" i="8"/>
  <c r="D13" i="8"/>
  <c r="K20" i="8"/>
  <c r="K48" i="8"/>
  <c r="K55" i="8"/>
  <c r="K70" i="8"/>
  <c r="K15" i="8"/>
  <c r="L16" i="8"/>
  <c r="K19" i="8"/>
  <c r="K23" i="8"/>
  <c r="L24" i="8"/>
  <c r="L27" i="8"/>
  <c r="K30" i="8"/>
  <c r="K32" i="8"/>
  <c r="K34" i="8"/>
  <c r="K37" i="8"/>
  <c r="K40" i="8"/>
  <c r="L41" i="8"/>
  <c r="K47" i="8"/>
  <c r="K54" i="8"/>
  <c r="L58" i="8"/>
  <c r="K60" i="8"/>
  <c r="L66" i="8"/>
  <c r="K69" i="8"/>
  <c r="J13" i="8" l="1"/>
  <c r="K13" i="8" s="1"/>
  <c r="K9" i="8"/>
  <c r="K10" i="8"/>
  <c r="L13" i="8"/>
  <c r="D8" i="8"/>
  <c r="K8" i="8" s="1"/>
  <c r="J12" i="7"/>
  <c r="L12" i="7" s="1"/>
  <c r="J11" i="7"/>
  <c r="L11" i="7" s="1"/>
  <c r="J71" i="7"/>
  <c r="L71" i="7" s="1"/>
  <c r="J70" i="7"/>
  <c r="K70" i="7" s="1"/>
  <c r="J69" i="7"/>
  <c r="L69" i="7" s="1"/>
  <c r="J68" i="7"/>
  <c r="L68" i="7" s="1"/>
  <c r="J67" i="7"/>
  <c r="L67" i="7" s="1"/>
  <c r="J66" i="7"/>
  <c r="K66" i="7" s="1"/>
  <c r="I65" i="7"/>
  <c r="D65" i="7"/>
  <c r="J64" i="7"/>
  <c r="L64" i="7" s="1"/>
  <c r="I63" i="7"/>
  <c r="D63" i="7"/>
  <c r="J62" i="7"/>
  <c r="L62" i="7" s="1"/>
  <c r="I61" i="7"/>
  <c r="J61" i="7" s="1"/>
  <c r="L61" i="7" s="1"/>
  <c r="D61" i="7"/>
  <c r="J60" i="7"/>
  <c r="L60" i="7" s="1"/>
  <c r="I59" i="7"/>
  <c r="D59" i="7"/>
  <c r="J58" i="7"/>
  <c r="K58" i="7" s="1"/>
  <c r="I57" i="7"/>
  <c r="J57" i="7"/>
  <c r="L57" i="7" s="1"/>
  <c r="D57" i="7"/>
  <c r="J56" i="7"/>
  <c r="L56" i="7" s="1"/>
  <c r="J55" i="7"/>
  <c r="K55" i="7" s="1"/>
  <c r="J54" i="7"/>
  <c r="K54" i="7" s="1"/>
  <c r="J53" i="7"/>
  <c r="L53" i="7" s="1"/>
  <c r="J52" i="7"/>
  <c r="L52" i="7" s="1"/>
  <c r="I51" i="7"/>
  <c r="D51" i="7"/>
  <c r="J50" i="7"/>
  <c r="L50" i="7" s="1"/>
  <c r="J49" i="7"/>
  <c r="L49" i="7" s="1"/>
  <c r="J48" i="7"/>
  <c r="K48" i="7" s="1"/>
  <c r="J47" i="7"/>
  <c r="K47" i="7" s="1"/>
  <c r="J46" i="7"/>
  <c r="L46" i="7" s="1"/>
  <c r="J45" i="7"/>
  <c r="L45" i="7" s="1"/>
  <c r="I44" i="7"/>
  <c r="J44" i="7" s="1"/>
  <c r="L44" i="7" s="1"/>
  <c r="D44" i="7"/>
  <c r="J43" i="7"/>
  <c r="L43" i="7" s="1"/>
  <c r="J42" i="7"/>
  <c r="L42" i="7" s="1"/>
  <c r="J41" i="7"/>
  <c r="K41" i="7" s="1"/>
  <c r="J40" i="7"/>
  <c r="L40" i="7" s="1"/>
  <c r="J39" i="7"/>
  <c r="L39" i="7" s="1"/>
  <c r="J38" i="7"/>
  <c r="K38" i="7" s="1"/>
  <c r="J37" i="7"/>
  <c r="K37" i="7" s="1"/>
  <c r="J36" i="7"/>
  <c r="L36" i="7" s="1"/>
  <c r="I35" i="7"/>
  <c r="J35" i="7" s="1"/>
  <c r="L35" i="7" s="1"/>
  <c r="D35" i="7"/>
  <c r="J34" i="7"/>
  <c r="K34" i="7" s="1"/>
  <c r="J33" i="7"/>
  <c r="L33" i="7" s="1"/>
  <c r="D33" i="7"/>
  <c r="J32" i="7"/>
  <c r="L32" i="7" s="1"/>
  <c r="J31" i="7"/>
  <c r="L31" i="7" s="1"/>
  <c r="D31" i="7"/>
  <c r="J30" i="7"/>
  <c r="K30" i="7" s="1"/>
  <c r="J29" i="7"/>
  <c r="L29" i="7" s="1"/>
  <c r="J28" i="7"/>
  <c r="L28" i="7" s="1"/>
  <c r="J27" i="7"/>
  <c r="K27" i="7" s="1"/>
  <c r="I26" i="7"/>
  <c r="D26" i="7"/>
  <c r="J25" i="7"/>
  <c r="L25" i="7" s="1"/>
  <c r="J24" i="7"/>
  <c r="K24" i="7" s="1"/>
  <c r="J23" i="7"/>
  <c r="L23" i="7" s="1"/>
  <c r="J22" i="7"/>
  <c r="K22" i="7" s="1"/>
  <c r="J21" i="7"/>
  <c r="L21" i="7" s="1"/>
  <c r="J20" i="7"/>
  <c r="K20" i="7" s="1"/>
  <c r="J19" i="7"/>
  <c r="L19" i="7" s="1"/>
  <c r="J18" i="7"/>
  <c r="L18" i="7" s="1"/>
  <c r="J17" i="7"/>
  <c r="L17" i="7" s="1"/>
  <c r="J16" i="7"/>
  <c r="K16" i="7" s="1"/>
  <c r="J15" i="7"/>
  <c r="L15" i="7" s="1"/>
  <c r="I14" i="7"/>
  <c r="D14" i="7"/>
  <c r="D13" i="7" s="1"/>
  <c r="I10" i="7"/>
  <c r="I9" i="7" s="1"/>
  <c r="D10" i="7"/>
  <c r="D9" i="7"/>
  <c r="D8" i="7" s="1"/>
  <c r="K61" i="7" l="1"/>
  <c r="K57" i="7"/>
  <c r="L58" i="7"/>
  <c r="L34" i="7"/>
  <c r="L54" i="7"/>
  <c r="L27" i="7"/>
  <c r="K39" i="7"/>
  <c r="K32" i="7"/>
  <c r="L37" i="7"/>
  <c r="L47" i="7"/>
  <c r="L55" i="7"/>
  <c r="K15" i="7"/>
  <c r="K33" i="7"/>
  <c r="L20" i="7"/>
  <c r="K23" i="7"/>
  <c r="K31" i="7"/>
  <c r="K46" i="7"/>
  <c r="L8" i="8"/>
  <c r="J63" i="7"/>
  <c r="L63" i="7" s="1"/>
  <c r="J65" i="7"/>
  <c r="L65" i="7" s="1"/>
  <c r="L66" i="7"/>
  <c r="K69" i="7"/>
  <c r="J59" i="7"/>
  <c r="L59" i="7" s="1"/>
  <c r="K59" i="7"/>
  <c r="K60" i="7"/>
  <c r="J51" i="7"/>
  <c r="L51" i="7" s="1"/>
  <c r="L48" i="7"/>
  <c r="K43" i="7"/>
  <c r="K36" i="7"/>
  <c r="K40" i="7"/>
  <c r="K35" i="7"/>
  <c r="L41" i="7"/>
  <c r="I13" i="7"/>
  <c r="I8" i="7" s="1"/>
  <c r="J26" i="7"/>
  <c r="L26" i="7" s="1"/>
  <c r="L30" i="7"/>
  <c r="K29" i="7"/>
  <c r="J14" i="7"/>
  <c r="L14" i="7" s="1"/>
  <c r="L24" i="7"/>
  <c r="L16" i="7"/>
  <c r="K19" i="7"/>
  <c r="J10" i="7"/>
  <c r="L10" i="7" s="1"/>
  <c r="K26" i="7"/>
  <c r="K44" i="7"/>
  <c r="L70" i="7"/>
  <c r="K50" i="7"/>
  <c r="K53" i="7"/>
  <c r="K62" i="7"/>
  <c r="K68" i="7"/>
  <c r="K12" i="7"/>
  <c r="K18" i="7"/>
  <c r="K11" i="7"/>
  <c r="K17" i="7"/>
  <c r="K21" i="7"/>
  <c r="L22" i="7"/>
  <c r="K25" i="7"/>
  <c r="K28" i="7"/>
  <c r="K42" i="7"/>
  <c r="K45" i="7"/>
  <c r="K49" i="7"/>
  <c r="K52" i="7"/>
  <c r="K56" i="7"/>
  <c r="K64" i="7"/>
  <c r="K67" i="7"/>
  <c r="K71" i="7"/>
  <c r="J67" i="6"/>
  <c r="L67" i="6" s="1"/>
  <c r="J19" i="6"/>
  <c r="L19" i="6" s="1"/>
  <c r="J71" i="6"/>
  <c r="K71" i="6" s="1"/>
  <c r="J70" i="6"/>
  <c r="L70" i="6" s="1"/>
  <c r="J69" i="6"/>
  <c r="L69" i="6" s="1"/>
  <c r="J68" i="6"/>
  <c r="K68" i="6" s="1"/>
  <c r="J66" i="6"/>
  <c r="L66" i="6" s="1"/>
  <c r="I65" i="6"/>
  <c r="D65" i="6"/>
  <c r="J64" i="6"/>
  <c r="L64" i="6" s="1"/>
  <c r="I63" i="6"/>
  <c r="D63" i="6"/>
  <c r="L62" i="6"/>
  <c r="K62" i="6"/>
  <c r="J62" i="6"/>
  <c r="J61" i="6"/>
  <c r="L61" i="6" s="1"/>
  <c r="I61" i="6"/>
  <c r="D61" i="6"/>
  <c r="J60" i="6"/>
  <c r="L60" i="6" s="1"/>
  <c r="I59" i="6"/>
  <c r="D59" i="6"/>
  <c r="J58" i="6"/>
  <c r="L58" i="6" s="1"/>
  <c r="I57" i="6"/>
  <c r="J57" i="6"/>
  <c r="L57" i="6" s="1"/>
  <c r="D57" i="6"/>
  <c r="J56" i="6"/>
  <c r="L56" i="6" s="1"/>
  <c r="J55" i="6"/>
  <c r="L55" i="6" s="1"/>
  <c r="J54" i="6"/>
  <c r="L54" i="6" s="1"/>
  <c r="J53" i="6"/>
  <c r="L53" i="6" s="1"/>
  <c r="K52" i="6"/>
  <c r="J52" i="6"/>
  <c r="L52" i="6" s="1"/>
  <c r="I51" i="6"/>
  <c r="D51" i="6"/>
  <c r="L50" i="6"/>
  <c r="J50" i="6"/>
  <c r="K50" i="6" s="1"/>
  <c r="J49" i="6"/>
  <c r="L49" i="6" s="1"/>
  <c r="J48" i="6"/>
  <c r="L48" i="6" s="1"/>
  <c r="J47" i="6"/>
  <c r="L47" i="6" s="1"/>
  <c r="J46" i="6"/>
  <c r="L46" i="6" s="1"/>
  <c r="K45" i="6"/>
  <c r="J45" i="6"/>
  <c r="L45" i="6" s="1"/>
  <c r="I44" i="6"/>
  <c r="D44" i="6"/>
  <c r="L43" i="6"/>
  <c r="J43" i="6"/>
  <c r="K43" i="6" s="1"/>
  <c r="J42" i="6"/>
  <c r="L42" i="6" s="1"/>
  <c r="J41" i="6"/>
  <c r="L41" i="6" s="1"/>
  <c r="J40" i="6"/>
  <c r="K40" i="6" s="1"/>
  <c r="L39" i="6"/>
  <c r="K39" i="6"/>
  <c r="J39" i="6"/>
  <c r="J38" i="6"/>
  <c r="K38" i="6" s="1"/>
  <c r="L37" i="6"/>
  <c r="K37" i="6"/>
  <c r="J37" i="6"/>
  <c r="J36" i="6"/>
  <c r="L36" i="6" s="1"/>
  <c r="I35" i="6"/>
  <c r="D35" i="6"/>
  <c r="J34" i="6"/>
  <c r="L34" i="6" s="1"/>
  <c r="J33" i="6"/>
  <c r="L33" i="6" s="1"/>
  <c r="D33" i="6"/>
  <c r="J32" i="6"/>
  <c r="L32" i="6" s="1"/>
  <c r="J31" i="6"/>
  <c r="L31" i="6" s="1"/>
  <c r="D31" i="6"/>
  <c r="J30" i="6"/>
  <c r="L30" i="6" s="1"/>
  <c r="J29" i="6"/>
  <c r="L29" i="6" s="1"/>
  <c r="J28" i="6"/>
  <c r="L28" i="6" s="1"/>
  <c r="J27" i="6"/>
  <c r="L27" i="6" s="1"/>
  <c r="I26" i="6"/>
  <c r="J26" i="6" s="1"/>
  <c r="D26" i="6"/>
  <c r="J25" i="6"/>
  <c r="L25" i="6" s="1"/>
  <c r="J24" i="6"/>
  <c r="L24" i="6" s="1"/>
  <c r="J23" i="6"/>
  <c r="L23" i="6" s="1"/>
  <c r="J22" i="6"/>
  <c r="L22" i="6" s="1"/>
  <c r="J21" i="6"/>
  <c r="L21" i="6" s="1"/>
  <c r="J20" i="6"/>
  <c r="K20" i="6" s="1"/>
  <c r="J18" i="6"/>
  <c r="L18" i="6" s="1"/>
  <c r="J17" i="6"/>
  <c r="K17" i="6" s="1"/>
  <c r="J16" i="6"/>
  <c r="K16" i="6" s="1"/>
  <c r="J15" i="6"/>
  <c r="L15" i="6" s="1"/>
  <c r="I14" i="6"/>
  <c r="D14" i="6"/>
  <c r="J12" i="6"/>
  <c r="L12" i="6" s="1"/>
  <c r="J11" i="6"/>
  <c r="K11" i="6" s="1"/>
  <c r="I10" i="6"/>
  <c r="I9" i="6" s="1"/>
  <c r="D10" i="6"/>
  <c r="D9" i="6" s="1"/>
  <c r="K71" i="5"/>
  <c r="J71" i="5"/>
  <c r="L71" i="5" s="1"/>
  <c r="L70" i="5"/>
  <c r="J70" i="5"/>
  <c r="K70" i="5" s="1"/>
  <c r="J69" i="5"/>
  <c r="K69" i="5" s="1"/>
  <c r="J68" i="5"/>
  <c r="K68" i="5" s="1"/>
  <c r="L67" i="5"/>
  <c r="J67" i="5"/>
  <c r="K67" i="5" s="1"/>
  <c r="L66" i="5"/>
  <c r="K66" i="5"/>
  <c r="J66" i="5"/>
  <c r="I65" i="5"/>
  <c r="H65" i="5"/>
  <c r="D65" i="5"/>
  <c r="L64" i="5"/>
  <c r="J64" i="5"/>
  <c r="K64" i="5" s="1"/>
  <c r="I63" i="5"/>
  <c r="H63" i="5"/>
  <c r="D63" i="5"/>
  <c r="J62" i="5"/>
  <c r="K62" i="5" s="1"/>
  <c r="I61" i="5"/>
  <c r="H61" i="5"/>
  <c r="D61" i="5"/>
  <c r="J60" i="5"/>
  <c r="K60" i="5" s="1"/>
  <c r="I59" i="5"/>
  <c r="J59" i="5" s="1"/>
  <c r="L59" i="5" s="1"/>
  <c r="H59" i="5"/>
  <c r="D59" i="5"/>
  <c r="K58" i="5"/>
  <c r="J58" i="5"/>
  <c r="L58" i="5" s="1"/>
  <c r="I57" i="5"/>
  <c r="H57" i="5"/>
  <c r="J57" i="5" s="1"/>
  <c r="L57" i="5" s="1"/>
  <c r="D57" i="5"/>
  <c r="J56" i="5"/>
  <c r="K56" i="5" s="1"/>
  <c r="K55" i="5"/>
  <c r="J55" i="5"/>
  <c r="L55" i="5" s="1"/>
  <c r="J54" i="5"/>
  <c r="K54" i="5" s="1"/>
  <c r="J53" i="5"/>
  <c r="K53" i="5" s="1"/>
  <c r="L52" i="5"/>
  <c r="J52" i="5"/>
  <c r="K52" i="5" s="1"/>
  <c r="I51" i="5"/>
  <c r="H51" i="5"/>
  <c r="D51" i="5"/>
  <c r="J50" i="5"/>
  <c r="K50" i="5" s="1"/>
  <c r="L49" i="5"/>
  <c r="J49" i="5"/>
  <c r="K49" i="5" s="1"/>
  <c r="L48" i="5"/>
  <c r="K48" i="5"/>
  <c r="J48" i="5"/>
  <c r="J47" i="5"/>
  <c r="K47" i="5" s="1"/>
  <c r="J46" i="5"/>
  <c r="K46" i="5" s="1"/>
  <c r="J45" i="5"/>
  <c r="K45" i="5" s="1"/>
  <c r="I44" i="5"/>
  <c r="H44" i="5"/>
  <c r="D44" i="5"/>
  <c r="J43" i="5"/>
  <c r="K43" i="5" s="1"/>
  <c r="L42" i="5"/>
  <c r="J42" i="5"/>
  <c r="K42" i="5" s="1"/>
  <c r="L41" i="5"/>
  <c r="K41" i="5"/>
  <c r="J41" i="5"/>
  <c r="J40" i="5"/>
  <c r="K40" i="5" s="1"/>
  <c r="J39" i="5"/>
  <c r="K39" i="5" s="1"/>
  <c r="K38" i="5"/>
  <c r="J38" i="5"/>
  <c r="J37" i="5"/>
  <c r="K37" i="5" s="1"/>
  <c r="J36" i="5"/>
  <c r="K36" i="5" s="1"/>
  <c r="I35" i="5"/>
  <c r="H35" i="5"/>
  <c r="D35" i="5"/>
  <c r="J34" i="5"/>
  <c r="K34" i="5" s="1"/>
  <c r="J33" i="5"/>
  <c r="L33" i="5" s="1"/>
  <c r="D33" i="5"/>
  <c r="J32" i="5"/>
  <c r="K32" i="5" s="1"/>
  <c r="L31" i="5"/>
  <c r="J31" i="5"/>
  <c r="D31" i="5"/>
  <c r="J30" i="5"/>
  <c r="K30" i="5" s="1"/>
  <c r="K29" i="5"/>
  <c r="J29" i="5"/>
  <c r="L29" i="5" s="1"/>
  <c r="J28" i="5"/>
  <c r="K28" i="5" s="1"/>
  <c r="J27" i="5"/>
  <c r="K27" i="5" s="1"/>
  <c r="I26" i="5"/>
  <c r="H26" i="5"/>
  <c r="D26" i="5"/>
  <c r="J25" i="5"/>
  <c r="K25" i="5" s="1"/>
  <c r="J24" i="5"/>
  <c r="K24" i="5" s="1"/>
  <c r="L23" i="5"/>
  <c r="J23" i="5"/>
  <c r="K23" i="5" s="1"/>
  <c r="L22" i="5"/>
  <c r="K22" i="5"/>
  <c r="J22" i="5"/>
  <c r="J21" i="5"/>
  <c r="K21" i="5" s="1"/>
  <c r="J20" i="5"/>
  <c r="K20" i="5" s="1"/>
  <c r="J19" i="5"/>
  <c r="K19" i="5" s="1"/>
  <c r="J18" i="5"/>
  <c r="L18" i="5" s="1"/>
  <c r="J17" i="5"/>
  <c r="K17" i="5" s="1"/>
  <c r="J16" i="5"/>
  <c r="K16" i="5" s="1"/>
  <c r="L15" i="5"/>
  <c r="J15" i="5"/>
  <c r="K15" i="5" s="1"/>
  <c r="I14" i="5"/>
  <c r="H14" i="5"/>
  <c r="D14" i="5"/>
  <c r="D13" i="5" s="1"/>
  <c r="J12" i="5"/>
  <c r="L12" i="5" s="1"/>
  <c r="J11" i="5"/>
  <c r="K11" i="5" s="1"/>
  <c r="I10" i="5"/>
  <c r="H10" i="5"/>
  <c r="H9" i="5" s="1"/>
  <c r="D10" i="5"/>
  <c r="D9" i="5" s="1"/>
  <c r="D8" i="5" s="1"/>
  <c r="H35" i="4"/>
  <c r="H26" i="4"/>
  <c r="K42" i="6" l="1"/>
  <c r="K34" i="6"/>
  <c r="K25" i="6"/>
  <c r="K27" i="6"/>
  <c r="K36" i="6"/>
  <c r="K46" i="6"/>
  <c r="K53" i="6"/>
  <c r="K60" i="6"/>
  <c r="K69" i="6"/>
  <c r="K21" i="6"/>
  <c r="K15" i="6"/>
  <c r="K63" i="7"/>
  <c r="K51" i="7"/>
  <c r="K65" i="7"/>
  <c r="J13" i="7"/>
  <c r="L13" i="7" s="1"/>
  <c r="K14" i="7"/>
  <c r="J9" i="7"/>
  <c r="K10" i="7"/>
  <c r="K57" i="5"/>
  <c r="J61" i="5"/>
  <c r="L61" i="5" s="1"/>
  <c r="L30" i="5"/>
  <c r="K24" i="6"/>
  <c r="K28" i="6"/>
  <c r="K30" i="6"/>
  <c r="K32" i="6"/>
  <c r="K47" i="6"/>
  <c r="K49" i="6"/>
  <c r="K61" i="6"/>
  <c r="J63" i="6"/>
  <c r="L63" i="6" s="1"/>
  <c r="J65" i="6"/>
  <c r="L65" i="6" s="1"/>
  <c r="J10" i="5"/>
  <c r="L10" i="5" s="1"/>
  <c r="K31" i="5"/>
  <c r="K33" i="5"/>
  <c r="K67" i="6"/>
  <c r="J59" i="6"/>
  <c r="L59" i="6" s="1"/>
  <c r="L26" i="6"/>
  <c r="J10" i="6"/>
  <c r="L10" i="6" s="1"/>
  <c r="L11" i="6"/>
  <c r="L68" i="6"/>
  <c r="K63" i="6"/>
  <c r="K64" i="6"/>
  <c r="K56" i="6"/>
  <c r="J51" i="6"/>
  <c r="L51" i="6" s="1"/>
  <c r="K54" i="6"/>
  <c r="J44" i="6"/>
  <c r="L44" i="6" s="1"/>
  <c r="I13" i="6"/>
  <c r="I8" i="6" s="1"/>
  <c r="J35" i="6"/>
  <c r="L35" i="6" s="1"/>
  <c r="L40" i="6"/>
  <c r="K33" i="6"/>
  <c r="K31" i="6"/>
  <c r="K26" i="6"/>
  <c r="K23" i="6"/>
  <c r="L20" i="6"/>
  <c r="K19" i="6"/>
  <c r="L17" i="6"/>
  <c r="J14" i="6"/>
  <c r="L14" i="6" s="1"/>
  <c r="L16" i="6"/>
  <c r="K57" i="6"/>
  <c r="K59" i="6"/>
  <c r="K10" i="6"/>
  <c r="D13" i="6"/>
  <c r="K12" i="6"/>
  <c r="K18" i="6"/>
  <c r="K22" i="6"/>
  <c r="K29" i="6"/>
  <c r="K41" i="6"/>
  <c r="K48" i="6"/>
  <c r="K55" i="6"/>
  <c r="K58" i="6"/>
  <c r="K66" i="6"/>
  <c r="K70" i="6"/>
  <c r="L71" i="6"/>
  <c r="J35" i="5"/>
  <c r="L35" i="5" s="1"/>
  <c r="K12" i="5"/>
  <c r="J65" i="5"/>
  <c r="L65" i="5" s="1"/>
  <c r="J63" i="5"/>
  <c r="L63" i="5" s="1"/>
  <c r="L56" i="5"/>
  <c r="J51" i="5"/>
  <c r="L51" i="5" s="1"/>
  <c r="J44" i="5"/>
  <c r="L44" i="5" s="1"/>
  <c r="L45" i="5"/>
  <c r="J26" i="5"/>
  <c r="L26" i="5" s="1"/>
  <c r="I13" i="5"/>
  <c r="L19" i="5"/>
  <c r="K18" i="5"/>
  <c r="J14" i="5"/>
  <c r="L14" i="5" s="1"/>
  <c r="K26" i="5"/>
  <c r="K59" i="5"/>
  <c r="K61" i="5"/>
  <c r="K10" i="5"/>
  <c r="H13" i="5"/>
  <c r="L16" i="5"/>
  <c r="L20" i="5"/>
  <c r="L24" i="5"/>
  <c r="L27" i="5"/>
  <c r="L32" i="5"/>
  <c r="L36" i="5"/>
  <c r="L39" i="5"/>
  <c r="L43" i="5"/>
  <c r="L46" i="5"/>
  <c r="L50" i="5"/>
  <c r="L53" i="5"/>
  <c r="L62" i="5"/>
  <c r="L68" i="5"/>
  <c r="I9" i="5"/>
  <c r="L11" i="5"/>
  <c r="L17" i="5"/>
  <c r="L21" i="5"/>
  <c r="L25" i="5"/>
  <c r="L28" i="5"/>
  <c r="L34" i="5"/>
  <c r="L37" i="5"/>
  <c r="L40" i="5"/>
  <c r="L47" i="5"/>
  <c r="L54" i="5"/>
  <c r="L60" i="5"/>
  <c r="L69" i="5"/>
  <c r="H26" i="3"/>
  <c r="H35" i="3"/>
  <c r="J71" i="4"/>
  <c r="K71" i="4" s="1"/>
  <c r="J70" i="4"/>
  <c r="L70" i="4" s="1"/>
  <c r="J69" i="4"/>
  <c r="K69" i="4" s="1"/>
  <c r="J68" i="4"/>
  <c r="K68" i="4" s="1"/>
  <c r="J67" i="4"/>
  <c r="K67" i="4" s="1"/>
  <c r="J66" i="4"/>
  <c r="L66" i="4" s="1"/>
  <c r="I65" i="4"/>
  <c r="H65" i="4"/>
  <c r="D65" i="4"/>
  <c r="J64" i="4"/>
  <c r="K64" i="4" s="1"/>
  <c r="I63" i="4"/>
  <c r="H63" i="4"/>
  <c r="D63" i="4"/>
  <c r="J62" i="4"/>
  <c r="L62" i="4" s="1"/>
  <c r="J61" i="4"/>
  <c r="I61" i="4"/>
  <c r="H61" i="4"/>
  <c r="D61" i="4"/>
  <c r="K61" i="4" s="1"/>
  <c r="L60" i="4"/>
  <c r="J60" i="4"/>
  <c r="K60" i="4" s="1"/>
  <c r="I59" i="4"/>
  <c r="H59" i="4"/>
  <c r="J59" i="4" s="1"/>
  <c r="L59" i="4" s="1"/>
  <c r="D59" i="4"/>
  <c r="J58" i="4"/>
  <c r="L58" i="4" s="1"/>
  <c r="I57" i="4"/>
  <c r="H57" i="4"/>
  <c r="J57" i="4" s="1"/>
  <c r="L57" i="4" s="1"/>
  <c r="D57" i="4"/>
  <c r="J56" i="4"/>
  <c r="K56" i="4" s="1"/>
  <c r="J55" i="4"/>
  <c r="L55" i="4" s="1"/>
  <c r="J54" i="4"/>
  <c r="K54" i="4" s="1"/>
  <c r="K53" i="4"/>
  <c r="J53" i="4"/>
  <c r="L53" i="4" s="1"/>
  <c r="J52" i="4"/>
  <c r="K52" i="4" s="1"/>
  <c r="I51" i="4"/>
  <c r="H51" i="4"/>
  <c r="D51" i="4"/>
  <c r="J50" i="4"/>
  <c r="L50" i="4" s="1"/>
  <c r="J49" i="4"/>
  <c r="K49" i="4" s="1"/>
  <c r="J48" i="4"/>
  <c r="L48" i="4" s="1"/>
  <c r="K47" i="4"/>
  <c r="J47" i="4"/>
  <c r="L47" i="4" s="1"/>
  <c r="J46" i="4"/>
  <c r="L46" i="4" s="1"/>
  <c r="J45" i="4"/>
  <c r="K45" i="4" s="1"/>
  <c r="I44" i="4"/>
  <c r="H44" i="4"/>
  <c r="D44" i="4"/>
  <c r="J43" i="4"/>
  <c r="L43" i="4" s="1"/>
  <c r="J42" i="4"/>
  <c r="K42" i="4" s="1"/>
  <c r="J41" i="4"/>
  <c r="K41" i="4" s="1"/>
  <c r="L40" i="4"/>
  <c r="K40" i="4"/>
  <c r="J40" i="4"/>
  <c r="J39" i="4"/>
  <c r="L39" i="4" s="1"/>
  <c r="K38" i="4"/>
  <c r="J38" i="4"/>
  <c r="J37" i="4"/>
  <c r="L37" i="4" s="1"/>
  <c r="J36" i="4"/>
  <c r="L36" i="4" s="1"/>
  <c r="I35" i="4"/>
  <c r="J35" i="4" s="1"/>
  <c r="L35" i="4" s="1"/>
  <c r="D35" i="4"/>
  <c r="L34" i="4"/>
  <c r="K34" i="4"/>
  <c r="J34" i="4"/>
  <c r="J33" i="4"/>
  <c r="L33" i="4" s="1"/>
  <c r="D33" i="4"/>
  <c r="K33" i="4" s="1"/>
  <c r="K32" i="4"/>
  <c r="J32" i="4"/>
  <c r="L32" i="4" s="1"/>
  <c r="J31" i="4"/>
  <c r="L31" i="4" s="1"/>
  <c r="D31" i="4"/>
  <c r="J30" i="4"/>
  <c r="K30" i="4" s="1"/>
  <c r="K29" i="4"/>
  <c r="J29" i="4"/>
  <c r="L29" i="4" s="1"/>
  <c r="J28" i="4"/>
  <c r="L28" i="4" s="1"/>
  <c r="J27" i="4"/>
  <c r="L27" i="4" s="1"/>
  <c r="I26" i="4"/>
  <c r="J26" i="4" s="1"/>
  <c r="L26" i="4" s="1"/>
  <c r="D26" i="4"/>
  <c r="L25" i="4"/>
  <c r="K25" i="4"/>
  <c r="J25" i="4"/>
  <c r="J24" i="4"/>
  <c r="L24" i="4" s="1"/>
  <c r="J23" i="4"/>
  <c r="K23" i="4" s="1"/>
  <c r="L22" i="4"/>
  <c r="K22" i="4"/>
  <c r="J22" i="4"/>
  <c r="L21" i="4"/>
  <c r="K21" i="4"/>
  <c r="J21" i="4"/>
  <c r="J20" i="4"/>
  <c r="L20" i="4" s="1"/>
  <c r="J19" i="4"/>
  <c r="K19" i="4" s="1"/>
  <c r="J18" i="4"/>
  <c r="L18" i="4" s="1"/>
  <c r="K17" i="4"/>
  <c r="J17" i="4"/>
  <c r="L17" i="4" s="1"/>
  <c r="J16" i="4"/>
  <c r="L16" i="4" s="1"/>
  <c r="J15" i="4"/>
  <c r="K15" i="4" s="1"/>
  <c r="I14" i="4"/>
  <c r="H14" i="4"/>
  <c r="D14" i="4"/>
  <c r="D13" i="4"/>
  <c r="J12" i="4"/>
  <c r="K12" i="4" s="1"/>
  <c r="J11" i="4"/>
  <c r="L11" i="4" s="1"/>
  <c r="I10" i="4"/>
  <c r="I9" i="4" s="1"/>
  <c r="H10" i="4"/>
  <c r="D10" i="4"/>
  <c r="J66" i="3"/>
  <c r="J70" i="3"/>
  <c r="L70" i="3" s="1"/>
  <c r="J71" i="3"/>
  <c r="L71" i="3" s="1"/>
  <c r="J69" i="3"/>
  <c r="L69" i="3" s="1"/>
  <c r="J68" i="3"/>
  <c r="K68" i="3" s="1"/>
  <c r="J67" i="3"/>
  <c r="L67" i="3" s="1"/>
  <c r="L66" i="3"/>
  <c r="I65" i="3"/>
  <c r="J65" i="3" s="1"/>
  <c r="H65" i="3"/>
  <c r="D65" i="3"/>
  <c r="J64" i="3"/>
  <c r="L64" i="3" s="1"/>
  <c r="I63" i="3"/>
  <c r="H63" i="3"/>
  <c r="D63" i="3"/>
  <c r="J62" i="3"/>
  <c r="K62" i="3" s="1"/>
  <c r="I61" i="3"/>
  <c r="H61" i="3"/>
  <c r="D61" i="3"/>
  <c r="J60" i="3"/>
  <c r="K60" i="3" s="1"/>
  <c r="I59" i="3"/>
  <c r="H59" i="3"/>
  <c r="D59" i="3"/>
  <c r="J58" i="3"/>
  <c r="L58" i="3" s="1"/>
  <c r="I57" i="3"/>
  <c r="J57" i="3" s="1"/>
  <c r="L57" i="3" s="1"/>
  <c r="H57" i="3"/>
  <c r="D57" i="3"/>
  <c r="L56" i="3"/>
  <c r="K56" i="3"/>
  <c r="J56" i="3"/>
  <c r="J55" i="3"/>
  <c r="L55" i="3" s="1"/>
  <c r="J54" i="3"/>
  <c r="K54" i="3" s="1"/>
  <c r="L53" i="3"/>
  <c r="J53" i="3"/>
  <c r="K53" i="3" s="1"/>
  <c r="L52" i="3"/>
  <c r="K52" i="3"/>
  <c r="J52" i="3"/>
  <c r="I51" i="3"/>
  <c r="H51" i="3"/>
  <c r="D51" i="3"/>
  <c r="J50" i="3"/>
  <c r="L50" i="3" s="1"/>
  <c r="J49" i="3"/>
  <c r="K49" i="3" s="1"/>
  <c r="J48" i="3"/>
  <c r="L48" i="3" s="1"/>
  <c r="J47" i="3"/>
  <c r="K47" i="3" s="1"/>
  <c r="J46" i="3"/>
  <c r="L46" i="3" s="1"/>
  <c r="J45" i="3"/>
  <c r="K45" i="3" s="1"/>
  <c r="J44" i="3"/>
  <c r="L44" i="3" s="1"/>
  <c r="I44" i="3"/>
  <c r="H44" i="3"/>
  <c r="D44" i="3"/>
  <c r="J43" i="3"/>
  <c r="K43" i="3" s="1"/>
  <c r="L42" i="3"/>
  <c r="J42" i="3"/>
  <c r="K42" i="3" s="1"/>
  <c r="J41" i="3"/>
  <c r="L41" i="3" s="1"/>
  <c r="J40" i="3"/>
  <c r="K40" i="3" s="1"/>
  <c r="J39" i="3"/>
  <c r="L39" i="3" s="1"/>
  <c r="J38" i="3"/>
  <c r="K38" i="3" s="1"/>
  <c r="J37" i="3"/>
  <c r="K37" i="3" s="1"/>
  <c r="J36" i="3"/>
  <c r="K36" i="3" s="1"/>
  <c r="I35" i="3"/>
  <c r="D35" i="3"/>
  <c r="J34" i="3"/>
  <c r="K34" i="3" s="1"/>
  <c r="L33" i="3"/>
  <c r="J33" i="3"/>
  <c r="D33" i="3"/>
  <c r="K33" i="3" s="1"/>
  <c r="L32" i="3"/>
  <c r="K32" i="3"/>
  <c r="J32" i="3"/>
  <c r="J31" i="3"/>
  <c r="D31" i="3"/>
  <c r="J30" i="3"/>
  <c r="L30" i="3" s="1"/>
  <c r="J29" i="3"/>
  <c r="L29" i="3" s="1"/>
  <c r="J28" i="3"/>
  <c r="K28" i="3" s="1"/>
  <c r="J27" i="3"/>
  <c r="K27" i="3" s="1"/>
  <c r="I26" i="3"/>
  <c r="D26" i="3"/>
  <c r="J25" i="3"/>
  <c r="K25" i="3" s="1"/>
  <c r="J24" i="3"/>
  <c r="L24" i="3" s="1"/>
  <c r="J23" i="3"/>
  <c r="K23" i="3" s="1"/>
  <c r="J22" i="3"/>
  <c r="L22" i="3" s="1"/>
  <c r="J21" i="3"/>
  <c r="K21" i="3" s="1"/>
  <c r="J20" i="3"/>
  <c r="L20" i="3" s="1"/>
  <c r="L19" i="3"/>
  <c r="J19" i="3"/>
  <c r="K19" i="3" s="1"/>
  <c r="J18" i="3"/>
  <c r="L18" i="3" s="1"/>
  <c r="J17" i="3"/>
  <c r="K17" i="3" s="1"/>
  <c r="J16" i="3"/>
  <c r="L16" i="3" s="1"/>
  <c r="J15" i="3"/>
  <c r="L15" i="3" s="1"/>
  <c r="I14" i="3"/>
  <c r="H14" i="3"/>
  <c r="H13" i="3" s="1"/>
  <c r="D14" i="3"/>
  <c r="J12" i="3"/>
  <c r="L12" i="3" s="1"/>
  <c r="J11" i="3"/>
  <c r="K11" i="3" s="1"/>
  <c r="I10" i="3"/>
  <c r="I9" i="3" s="1"/>
  <c r="H10" i="3"/>
  <c r="D10" i="3"/>
  <c r="D9" i="3" s="1"/>
  <c r="I65" i="2"/>
  <c r="H61" i="2"/>
  <c r="I61" i="2"/>
  <c r="J62" i="2"/>
  <c r="L62" i="2" s="1"/>
  <c r="I44" i="2"/>
  <c r="J28" i="2"/>
  <c r="L28" i="2" s="1"/>
  <c r="I35" i="2"/>
  <c r="J31" i="2"/>
  <c r="J32" i="2"/>
  <c r="K32" i="2" s="1"/>
  <c r="J33" i="2"/>
  <c r="L33" i="2" s="1"/>
  <c r="J34" i="2"/>
  <c r="J36" i="2"/>
  <c r="K36" i="2" s="1"/>
  <c r="J37" i="2"/>
  <c r="L37" i="2" s="1"/>
  <c r="J38" i="2"/>
  <c r="J39" i="2"/>
  <c r="J40" i="2"/>
  <c r="L40" i="2" s="1"/>
  <c r="J41" i="2"/>
  <c r="L41" i="2" s="1"/>
  <c r="J42" i="2"/>
  <c r="K42" i="2" s="1"/>
  <c r="J43" i="2"/>
  <c r="J71" i="2"/>
  <c r="K71" i="2" s="1"/>
  <c r="J70" i="2"/>
  <c r="L70" i="2" s="1"/>
  <c r="L69" i="2"/>
  <c r="J69" i="2"/>
  <c r="K69" i="2" s="1"/>
  <c r="L68" i="2"/>
  <c r="K68" i="2"/>
  <c r="J68" i="2"/>
  <c r="J67" i="2"/>
  <c r="K67" i="2" s="1"/>
  <c r="J66" i="2"/>
  <c r="L66" i="2" s="1"/>
  <c r="H65" i="2"/>
  <c r="D65" i="2"/>
  <c r="J64" i="2"/>
  <c r="K64" i="2" s="1"/>
  <c r="I63" i="2"/>
  <c r="H63" i="2"/>
  <c r="D63" i="2"/>
  <c r="K62" i="2"/>
  <c r="D61" i="2"/>
  <c r="L60" i="2"/>
  <c r="J60" i="2"/>
  <c r="K60" i="2" s="1"/>
  <c r="I59" i="2"/>
  <c r="H59" i="2"/>
  <c r="J59" i="2" s="1"/>
  <c r="L59" i="2" s="1"/>
  <c r="D59" i="2"/>
  <c r="J58" i="2"/>
  <c r="L58" i="2" s="1"/>
  <c r="I57" i="2"/>
  <c r="H57" i="2"/>
  <c r="J57" i="2" s="1"/>
  <c r="L57" i="2" s="1"/>
  <c r="D57" i="2"/>
  <c r="J56" i="2"/>
  <c r="K56" i="2" s="1"/>
  <c r="J55" i="2"/>
  <c r="L55" i="2" s="1"/>
  <c r="L54" i="2"/>
  <c r="J54" i="2"/>
  <c r="K54" i="2" s="1"/>
  <c r="L53" i="2"/>
  <c r="K53" i="2"/>
  <c r="J53" i="2"/>
  <c r="J52" i="2"/>
  <c r="K52" i="2" s="1"/>
  <c r="I51" i="2"/>
  <c r="H51" i="2"/>
  <c r="D51" i="2"/>
  <c r="J50" i="2"/>
  <c r="L50" i="2" s="1"/>
  <c r="J49" i="2"/>
  <c r="K49" i="2" s="1"/>
  <c r="J48" i="2"/>
  <c r="L48" i="2" s="1"/>
  <c r="L47" i="2"/>
  <c r="K47" i="2"/>
  <c r="J47" i="2"/>
  <c r="J46" i="2"/>
  <c r="L46" i="2" s="1"/>
  <c r="J45" i="2"/>
  <c r="K45" i="2" s="1"/>
  <c r="H44" i="2"/>
  <c r="J44" i="2" s="1"/>
  <c r="L44" i="2" s="1"/>
  <c r="D44" i="2"/>
  <c r="L43" i="2"/>
  <c r="K43" i="2"/>
  <c r="L42" i="2"/>
  <c r="K41" i="2"/>
  <c r="L39" i="2"/>
  <c r="K39" i="2"/>
  <c r="K38" i="2"/>
  <c r="L36" i="2"/>
  <c r="H35" i="2"/>
  <c r="D35" i="2"/>
  <c r="L34" i="2"/>
  <c r="D33" i="2"/>
  <c r="L32" i="2"/>
  <c r="K31" i="2"/>
  <c r="L31" i="2"/>
  <c r="D31" i="2"/>
  <c r="J30" i="2"/>
  <c r="L30" i="2" s="1"/>
  <c r="J29" i="2"/>
  <c r="K29" i="2" s="1"/>
  <c r="H26" i="2"/>
  <c r="H13" i="2" s="1"/>
  <c r="D26" i="2"/>
  <c r="J25" i="2"/>
  <c r="L25" i="2" s="1"/>
  <c r="J24" i="2"/>
  <c r="K24" i="2" s="1"/>
  <c r="K23" i="2"/>
  <c r="J23" i="2"/>
  <c r="L23" i="2" s="1"/>
  <c r="J22" i="2"/>
  <c r="K22" i="2" s="1"/>
  <c r="J21" i="2"/>
  <c r="L21" i="2" s="1"/>
  <c r="L20" i="2"/>
  <c r="J20" i="2"/>
  <c r="K20" i="2" s="1"/>
  <c r="J19" i="2"/>
  <c r="L19" i="2" s="1"/>
  <c r="J18" i="2"/>
  <c r="K18" i="2" s="1"/>
  <c r="J17" i="2"/>
  <c r="L17" i="2" s="1"/>
  <c r="L16" i="2"/>
  <c r="K16" i="2"/>
  <c r="J16" i="2"/>
  <c r="J15" i="2"/>
  <c r="L15" i="2" s="1"/>
  <c r="I14" i="2"/>
  <c r="J14" i="2" s="1"/>
  <c r="L14" i="2" s="1"/>
  <c r="H14" i="2"/>
  <c r="D14" i="2"/>
  <c r="D13" i="2"/>
  <c r="D8" i="2" s="1"/>
  <c r="J12" i="2"/>
  <c r="K12" i="2" s="1"/>
  <c r="J11" i="2"/>
  <c r="L11" i="2" s="1"/>
  <c r="I10" i="2"/>
  <c r="I9" i="2" s="1"/>
  <c r="H10" i="2"/>
  <c r="D10" i="2"/>
  <c r="D9" i="2"/>
  <c r="J31" i="1"/>
  <c r="J32" i="1"/>
  <c r="J33" i="1"/>
  <c r="J34" i="1"/>
  <c r="K34" i="1" s="1"/>
  <c r="J30" i="1"/>
  <c r="L34" i="1"/>
  <c r="J50" i="1"/>
  <c r="K50" i="1" s="1"/>
  <c r="J71" i="1"/>
  <c r="L71" i="1" s="1"/>
  <c r="K71" i="1"/>
  <c r="J70" i="1"/>
  <c r="K70" i="1" s="1"/>
  <c r="J55" i="1"/>
  <c r="K55" i="1" s="1"/>
  <c r="D65" i="1"/>
  <c r="D44" i="1"/>
  <c r="D35" i="1"/>
  <c r="D33" i="1"/>
  <c r="L33" i="1" s="1"/>
  <c r="L40" i="1"/>
  <c r="L42" i="1"/>
  <c r="L43" i="1"/>
  <c r="K39" i="1"/>
  <c r="K40" i="1"/>
  <c r="K42" i="1"/>
  <c r="K43" i="1"/>
  <c r="L12" i="4" l="1"/>
  <c r="K13" i="7"/>
  <c r="J8" i="7"/>
  <c r="L8" i="7" s="1"/>
  <c r="L9" i="7"/>
  <c r="K9" i="7"/>
  <c r="L55" i="1"/>
  <c r="L50" i="1"/>
  <c r="K19" i="2"/>
  <c r="K46" i="2"/>
  <c r="K50" i="2"/>
  <c r="J51" i="2"/>
  <c r="L51" i="2" s="1"/>
  <c r="J63" i="2"/>
  <c r="L63" i="2" s="1"/>
  <c r="L31" i="3"/>
  <c r="K20" i="4"/>
  <c r="K28" i="4"/>
  <c r="K37" i="4"/>
  <c r="K50" i="4"/>
  <c r="K62" i="4"/>
  <c r="K33" i="1"/>
  <c r="K15" i="2"/>
  <c r="J35" i="2"/>
  <c r="L35" i="2" s="1"/>
  <c r="J63" i="3"/>
  <c r="L63" i="3" s="1"/>
  <c r="K67" i="3"/>
  <c r="K71" i="3"/>
  <c r="J10" i="4"/>
  <c r="L10" i="4" s="1"/>
  <c r="K16" i="4"/>
  <c r="L41" i="4"/>
  <c r="K46" i="4"/>
  <c r="K63" i="5"/>
  <c r="J61" i="2"/>
  <c r="K31" i="4"/>
  <c r="K57" i="4"/>
  <c r="K59" i="4"/>
  <c r="L61" i="4"/>
  <c r="J63" i="4"/>
  <c r="L63" i="4" s="1"/>
  <c r="K65" i="6"/>
  <c r="K44" i="6"/>
  <c r="K51" i="6"/>
  <c r="J13" i="6"/>
  <c r="K13" i="6" s="1"/>
  <c r="K35" i="5"/>
  <c r="K35" i="6"/>
  <c r="K14" i="6"/>
  <c r="J9" i="6"/>
  <c r="J8" i="6"/>
  <c r="D8" i="6"/>
  <c r="K65" i="5"/>
  <c r="K44" i="5"/>
  <c r="J13" i="5"/>
  <c r="L13" i="5" s="1"/>
  <c r="K51" i="5"/>
  <c r="K43" i="4"/>
  <c r="I8" i="5"/>
  <c r="H8" i="5"/>
  <c r="K14" i="5"/>
  <c r="J9" i="5"/>
  <c r="K39" i="4"/>
  <c r="K36" i="4"/>
  <c r="K18" i="4"/>
  <c r="J65" i="4"/>
  <c r="L65" i="4" s="1"/>
  <c r="L69" i="4"/>
  <c r="J51" i="4"/>
  <c r="L51" i="4" s="1"/>
  <c r="K35" i="4"/>
  <c r="K11" i="4"/>
  <c r="L43" i="3"/>
  <c r="J51" i="3"/>
  <c r="L51" i="3" s="1"/>
  <c r="K39" i="3"/>
  <c r="L54" i="4"/>
  <c r="J44" i="4"/>
  <c r="L44" i="4" s="1"/>
  <c r="I13" i="4"/>
  <c r="I8" i="4" s="1"/>
  <c r="K26" i="4"/>
  <c r="K27" i="4"/>
  <c r="K24" i="4"/>
  <c r="J14" i="4"/>
  <c r="L14" i="4" s="1"/>
  <c r="H9" i="4"/>
  <c r="J9" i="4" s="1"/>
  <c r="K63" i="4"/>
  <c r="K65" i="4"/>
  <c r="D9" i="4"/>
  <c r="L15" i="4"/>
  <c r="L19" i="4"/>
  <c r="L23" i="4"/>
  <c r="L30" i="4"/>
  <c r="L42" i="4"/>
  <c r="L45" i="4"/>
  <c r="K48" i="4"/>
  <c r="L49" i="4"/>
  <c r="L52" i="4"/>
  <c r="K55" i="4"/>
  <c r="L56" i="4"/>
  <c r="K58" i="4"/>
  <c r="L64" i="4"/>
  <c r="K66" i="4"/>
  <c r="L67" i="4"/>
  <c r="K70" i="4"/>
  <c r="L71" i="4"/>
  <c r="H13" i="4"/>
  <c r="L68" i="4"/>
  <c r="J26" i="3"/>
  <c r="K26" i="3" s="1"/>
  <c r="L27" i="3"/>
  <c r="D13" i="3"/>
  <c r="D8" i="3" s="1"/>
  <c r="K15" i="3"/>
  <c r="L23" i="3"/>
  <c r="K30" i="3"/>
  <c r="K31" i="3"/>
  <c r="K44" i="3"/>
  <c r="K46" i="3"/>
  <c r="K50" i="3"/>
  <c r="K64" i="3"/>
  <c r="K69" i="3"/>
  <c r="K63" i="3"/>
  <c r="I13" i="3"/>
  <c r="I8" i="3" s="1"/>
  <c r="J35" i="3"/>
  <c r="L35" i="3" s="1"/>
  <c r="L36" i="3"/>
  <c r="L45" i="3"/>
  <c r="L49" i="3"/>
  <c r="K51" i="3"/>
  <c r="J59" i="3"/>
  <c r="L59" i="3" s="1"/>
  <c r="J61" i="3"/>
  <c r="L61" i="3" s="1"/>
  <c r="L62" i="3"/>
  <c r="L68" i="3"/>
  <c r="L65" i="3"/>
  <c r="K65" i="3"/>
  <c r="K24" i="3"/>
  <c r="J14" i="3"/>
  <c r="L14" i="3" s="1"/>
  <c r="K20" i="3"/>
  <c r="K16" i="3"/>
  <c r="J10" i="3"/>
  <c r="L10" i="3" s="1"/>
  <c r="K57" i="3"/>
  <c r="K12" i="3"/>
  <c r="K18" i="3"/>
  <c r="K22" i="3"/>
  <c r="K29" i="3"/>
  <c r="K41" i="3"/>
  <c r="K48" i="3"/>
  <c r="K55" i="3"/>
  <c r="K58" i="3"/>
  <c r="K66" i="3"/>
  <c r="K70" i="3"/>
  <c r="L11" i="3"/>
  <c r="L17" i="3"/>
  <c r="L21" i="3"/>
  <c r="L25" i="3"/>
  <c r="L28" i="3"/>
  <c r="L34" i="3"/>
  <c r="L37" i="3"/>
  <c r="L40" i="3"/>
  <c r="L47" i="3"/>
  <c r="L54" i="3"/>
  <c r="L60" i="3"/>
  <c r="H9" i="3"/>
  <c r="L61" i="2"/>
  <c r="J65" i="2"/>
  <c r="L65" i="2" s="1"/>
  <c r="K33" i="2"/>
  <c r="K40" i="2"/>
  <c r="K30" i="2"/>
  <c r="L24" i="2"/>
  <c r="K14" i="2"/>
  <c r="J10" i="2"/>
  <c r="L10" i="2" s="1"/>
  <c r="K44" i="2"/>
  <c r="K63" i="2"/>
  <c r="K51" i="2"/>
  <c r="K57" i="2"/>
  <c r="K59" i="2"/>
  <c r="H9" i="2"/>
  <c r="K11" i="2"/>
  <c r="L12" i="2"/>
  <c r="K17" i="2"/>
  <c r="L18" i="2"/>
  <c r="K21" i="2"/>
  <c r="L22" i="2"/>
  <c r="K25" i="2"/>
  <c r="K28" i="2"/>
  <c r="L29" i="2"/>
  <c r="K34" i="2"/>
  <c r="K37" i="2"/>
  <c r="L45" i="2"/>
  <c r="K48" i="2"/>
  <c r="L49" i="2"/>
  <c r="L52" i="2"/>
  <c r="K55" i="2"/>
  <c r="L56" i="2"/>
  <c r="K58" i="2"/>
  <c r="K61" i="2"/>
  <c r="L64" i="2"/>
  <c r="K66" i="2"/>
  <c r="L67" i="2"/>
  <c r="K70" i="2"/>
  <c r="L71" i="2"/>
  <c r="L62" i="1"/>
  <c r="L39" i="1"/>
  <c r="L32" i="1"/>
  <c r="K62" i="1"/>
  <c r="K32" i="1"/>
  <c r="L9" i="4" l="1"/>
  <c r="K8" i="7"/>
  <c r="K10" i="4"/>
  <c r="K35" i="2"/>
  <c r="K10" i="2"/>
  <c r="K61" i="3"/>
  <c r="K14" i="3"/>
  <c r="K44" i="4"/>
  <c r="L8" i="6"/>
  <c r="L13" i="6"/>
  <c r="L9" i="6"/>
  <c r="K9" i="6"/>
  <c r="K8" i="6"/>
  <c r="K13" i="5"/>
  <c r="J8" i="5"/>
  <c r="K8" i="5" s="1"/>
  <c r="L9" i="5"/>
  <c r="K9" i="5"/>
  <c r="K51" i="4"/>
  <c r="J13" i="3"/>
  <c r="L13" i="3" s="1"/>
  <c r="K35" i="3"/>
  <c r="L26" i="3"/>
  <c r="K10" i="3"/>
  <c r="J13" i="4"/>
  <c r="L13" i="4" s="1"/>
  <c r="H8" i="4"/>
  <c r="J8" i="4" s="1"/>
  <c r="K14" i="4"/>
  <c r="D8" i="4"/>
  <c r="K9" i="4"/>
  <c r="K59" i="3"/>
  <c r="J9" i="3"/>
  <c r="H8" i="3"/>
  <c r="J8" i="3" s="1"/>
  <c r="K65" i="2"/>
  <c r="J27" i="2"/>
  <c r="I26" i="2"/>
  <c r="H8" i="2"/>
  <c r="J9" i="2"/>
  <c r="D61" i="1"/>
  <c r="L8" i="4" l="1"/>
  <c r="L8" i="5"/>
  <c r="K13" i="4"/>
  <c r="K13" i="3"/>
  <c r="K8" i="4"/>
  <c r="L8" i="3"/>
  <c r="K8" i="3"/>
  <c r="L9" i="3"/>
  <c r="K9" i="3"/>
  <c r="J26" i="2"/>
  <c r="I13" i="2"/>
  <c r="K27" i="2"/>
  <c r="L27" i="2"/>
  <c r="L9" i="2"/>
  <c r="K9" i="2"/>
  <c r="L61" i="1"/>
  <c r="K61" i="1"/>
  <c r="D31" i="1"/>
  <c r="I8" i="2" l="1"/>
  <c r="J8" i="2" s="1"/>
  <c r="J13" i="2"/>
  <c r="L26" i="2"/>
  <c r="K26" i="2"/>
  <c r="L31" i="1"/>
  <c r="K31" i="1"/>
  <c r="J11" i="1"/>
  <c r="K8" i="2" l="1"/>
  <c r="L8" i="2"/>
  <c r="L13" i="2"/>
  <c r="K13" i="2"/>
  <c r="D63" i="1"/>
  <c r="D59" i="1"/>
  <c r="D57" i="1"/>
  <c r="D51" i="1"/>
  <c r="D26" i="1"/>
  <c r="I14" i="1" l="1"/>
  <c r="H14" i="1"/>
  <c r="J69" i="1"/>
  <c r="J68" i="1"/>
  <c r="J67" i="1"/>
  <c r="J66" i="1"/>
  <c r="J64" i="1"/>
  <c r="J60" i="1"/>
  <c r="J58" i="1"/>
  <c r="J56" i="1"/>
  <c r="J54" i="1"/>
  <c r="L54" i="1" s="1"/>
  <c r="J53" i="1"/>
  <c r="J52" i="1"/>
  <c r="J49" i="1"/>
  <c r="J48" i="1"/>
  <c r="J47" i="1"/>
  <c r="J46" i="1"/>
  <c r="J45" i="1"/>
  <c r="J41" i="1"/>
  <c r="J38" i="1"/>
  <c r="K38" i="1" s="1"/>
  <c r="J37" i="1"/>
  <c r="J36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2" i="1"/>
  <c r="L11" i="1"/>
  <c r="I65" i="1"/>
  <c r="I63" i="1"/>
  <c r="I59" i="1"/>
  <c r="I57" i="1"/>
  <c r="I51" i="1"/>
  <c r="I44" i="1"/>
  <c r="I35" i="1"/>
  <c r="I26" i="1" s="1"/>
  <c r="I10" i="1"/>
  <c r="H65" i="1"/>
  <c r="H63" i="1"/>
  <c r="H59" i="1"/>
  <c r="H57" i="1"/>
  <c r="H51" i="1"/>
  <c r="H44" i="1"/>
  <c r="H35" i="1"/>
  <c r="H26" i="1" s="1"/>
  <c r="H10" i="1"/>
  <c r="H9" i="1" s="1"/>
  <c r="D14" i="1"/>
  <c r="D13" i="1" s="1"/>
  <c r="D10" i="1"/>
  <c r="D9" i="1" s="1"/>
  <c r="L41" i="1" l="1"/>
  <c r="K41" i="1"/>
  <c r="J26" i="1"/>
  <c r="I13" i="1"/>
  <c r="H13" i="1"/>
  <c r="H8" i="1" s="1"/>
  <c r="L38" i="1"/>
  <c r="L15" i="1"/>
  <c r="L23" i="1"/>
  <c r="L29" i="1"/>
  <c r="L45" i="1"/>
  <c r="K49" i="1"/>
  <c r="K64" i="1"/>
  <c r="K69" i="1"/>
  <c r="L37" i="1"/>
  <c r="K19" i="1"/>
  <c r="L47" i="1"/>
  <c r="K58" i="1"/>
  <c r="L27" i="1"/>
  <c r="L21" i="1"/>
  <c r="L25" i="1"/>
  <c r="K60" i="1"/>
  <c r="K66" i="1"/>
  <c r="L53" i="1"/>
  <c r="K22" i="1"/>
  <c r="L19" i="1"/>
  <c r="J65" i="1"/>
  <c r="J57" i="1"/>
  <c r="K18" i="1"/>
  <c r="K12" i="1"/>
  <c r="L56" i="1"/>
  <c r="K36" i="1"/>
  <c r="L67" i="1"/>
  <c r="K48" i="1"/>
  <c r="J44" i="1"/>
  <c r="K20" i="1"/>
  <c r="L17" i="1"/>
  <c r="K46" i="1"/>
  <c r="J35" i="1"/>
  <c r="K30" i="1"/>
  <c r="J63" i="1"/>
  <c r="K68" i="1"/>
  <c r="K16" i="1"/>
  <c r="K28" i="1"/>
  <c r="K54" i="1"/>
  <c r="J59" i="1"/>
  <c r="L68" i="1"/>
  <c r="L12" i="1"/>
  <c r="K24" i="1"/>
  <c r="K52" i="1"/>
  <c r="J51" i="1"/>
  <c r="J14" i="1"/>
  <c r="K14" i="1" s="1"/>
  <c r="J10" i="1"/>
  <c r="L10" i="1" s="1"/>
  <c r="I9" i="1"/>
  <c r="K53" i="1"/>
  <c r="K67" i="1"/>
  <c r="K15" i="1"/>
  <c r="K23" i="1"/>
  <c r="K29" i="1"/>
  <c r="K45" i="1"/>
  <c r="K11" i="1"/>
  <c r="K17" i="1"/>
  <c r="K21" i="1"/>
  <c r="K25" i="1"/>
  <c r="K27" i="1"/>
  <c r="K37" i="1"/>
  <c r="K47" i="1"/>
  <c r="K56" i="1"/>
  <c r="L16" i="1"/>
  <c r="L18" i="1"/>
  <c r="L20" i="1"/>
  <c r="L22" i="1"/>
  <c r="L24" i="1"/>
  <c r="L28" i="1"/>
  <c r="L30" i="1"/>
  <c r="L36" i="1"/>
  <c r="L46" i="1"/>
  <c r="L48" i="1"/>
  <c r="L49" i="1"/>
  <c r="L52" i="1"/>
  <c r="L58" i="1"/>
  <c r="L60" i="1"/>
  <c r="L64" i="1"/>
  <c r="L66" i="1"/>
  <c r="L69" i="1"/>
  <c r="L70" i="1"/>
  <c r="I8" i="1" l="1"/>
  <c r="J8" i="1" s="1"/>
  <c r="K57" i="1"/>
  <c r="K59" i="1"/>
  <c r="L65" i="1"/>
  <c r="K65" i="1"/>
  <c r="J13" i="1"/>
  <c r="K13" i="1" s="1"/>
  <c r="L63" i="1"/>
  <c r="L14" i="1"/>
  <c r="L59" i="1"/>
  <c r="L35" i="1"/>
  <c r="L57" i="1"/>
  <c r="L51" i="1"/>
  <c r="K51" i="1"/>
  <c r="K10" i="1"/>
  <c r="K44" i="1"/>
  <c r="L44" i="1"/>
  <c r="K63" i="1"/>
  <c r="K35" i="1"/>
  <c r="J9" i="1"/>
  <c r="L9" i="1" l="1"/>
  <c r="K9" i="1"/>
  <c r="K26" i="1" l="1"/>
  <c r="L26" i="1"/>
  <c r="L13" i="1" l="1"/>
  <c r="D8" i="1"/>
  <c r="L8" i="1" l="1"/>
  <c r="K8" i="1"/>
</calcChain>
</file>

<file path=xl/comments1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2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3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4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5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6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7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comments8.xml><?xml version="1.0" encoding="utf-8"?>
<comments xmlns="http://schemas.openxmlformats.org/spreadsheetml/2006/main">
  <authors>
    <author>Bappeda Bidangpempat</author>
  </authors>
  <commentList>
    <comment ref="D27" authorId="0">
      <text>
        <r>
          <rPr>
            <b/>
            <sz val="9"/>
            <color indexed="81"/>
            <rFont val="Tahoma"/>
            <family val="2"/>
          </rPr>
          <t>Bappeda Bidangpempat:</t>
        </r>
        <r>
          <rPr>
            <sz val="9"/>
            <color indexed="81"/>
            <rFont val="Tahoma"/>
            <family val="2"/>
          </rPr>
          <t xml:space="preserve">
pembangunan gedung d alihkan DPU</t>
        </r>
      </text>
    </comment>
  </commentList>
</comments>
</file>

<file path=xl/sharedStrings.xml><?xml version="1.0" encoding="utf-8"?>
<sst xmlns="http://schemas.openxmlformats.org/spreadsheetml/2006/main" count="3520" uniqueCount="219">
  <si>
    <t xml:space="preserve">LAPORAN PELAKSANAAN PROGRAM DAN KEGIATAN DINAS SOSIAL </t>
  </si>
  <si>
    <t>NO</t>
  </si>
  <si>
    <t>Uraian Program dan Kegiatan</t>
  </si>
  <si>
    <t>Alokasi Angggaran (Rp)</t>
  </si>
  <si>
    <t>Sumber Dana</t>
  </si>
  <si>
    <t xml:space="preserve">Realisasi Keuangan (Rp) </t>
  </si>
  <si>
    <t>Prosentasi</t>
  </si>
  <si>
    <t>Permasalahan</t>
  </si>
  <si>
    <t>Lokasi</t>
  </si>
  <si>
    <t>Jumlah Realisasi s/d bulan Lalu</t>
  </si>
  <si>
    <t xml:space="preserve">Keuangan </t>
  </si>
  <si>
    <t>Jumlah Realisasi s/d bulan ini</t>
  </si>
  <si>
    <t>sisa anggaran</t>
  </si>
  <si>
    <t>Fisik (%)</t>
  </si>
  <si>
    <t>Januari</t>
  </si>
  <si>
    <t>A.</t>
  </si>
  <si>
    <t xml:space="preserve">BELANJA </t>
  </si>
  <si>
    <t xml:space="preserve">Belanja Langsung dan Tidak Langsung </t>
  </si>
  <si>
    <t xml:space="preserve">APBD </t>
  </si>
  <si>
    <t>Nihil</t>
  </si>
  <si>
    <t>Kota Serang</t>
  </si>
  <si>
    <t>Belanja Tidak Langsung</t>
  </si>
  <si>
    <t xml:space="preserve">Belanja Pegawai </t>
  </si>
  <si>
    <t>a</t>
  </si>
  <si>
    <t>Belanja Pegawai</t>
  </si>
  <si>
    <t>Gaji dan Tunjangan</t>
  </si>
  <si>
    <t>Gaji Pokok &amp; Tunjangan PNS</t>
  </si>
  <si>
    <t>Tambahan Penghasilan Pegawai</t>
  </si>
  <si>
    <t>Tambahan Penghasilan PNS</t>
  </si>
  <si>
    <t xml:space="preserve">Belanja Langsung </t>
  </si>
  <si>
    <t>Program Pelayanan Administrasi Perkantoran</t>
  </si>
  <si>
    <t>b</t>
  </si>
  <si>
    <t>c</t>
  </si>
  <si>
    <t>d</t>
  </si>
  <si>
    <t>e</t>
  </si>
  <si>
    <t>f</t>
  </si>
  <si>
    <t>g</t>
  </si>
  <si>
    <t>h</t>
  </si>
  <si>
    <t>Penyediaan bahan bacaan dan peraturan perundang-undangan</t>
  </si>
  <si>
    <t>i</t>
  </si>
  <si>
    <t>j</t>
  </si>
  <si>
    <t>k</t>
  </si>
  <si>
    <t>Program Peningkatan Sarana dan Prasarana Aparatur</t>
  </si>
  <si>
    <t>Pemeliharaan rutin/berkala peralatan gedung kantor</t>
  </si>
  <si>
    <t xml:space="preserve">Program Peningkatan Pengembangan Sistem Pelaporan capaian kinerja dan keuangan </t>
  </si>
  <si>
    <t>Penyusunan laporan capaian kinerja dan ikhtisar realisasi kinerja SKPD</t>
  </si>
  <si>
    <t>Program Pemberdayaan Fakir Miskin, Komunitas Adat Terpencil ( KAT ) dan Penyandang Masalah Kesejahteraan Sosial  ( PMKS ) Lainnya</t>
  </si>
  <si>
    <t>Program Pelayanan dan Rehabilitasi Kesejahteraan Sosial</t>
  </si>
  <si>
    <t>Pelayanan dan Perlindungan Sosial,hukum bagi korban eksploitasi, perdagangan perempuan dan anak.</t>
  </si>
  <si>
    <t>Program Pembinaan Anak Terlantar</t>
  </si>
  <si>
    <t>Pengembangan Bakat dan Keterampilan Anak Terlantar</t>
  </si>
  <si>
    <t>Program Pembinaan Para Penyandang Cacat dan Trauma</t>
  </si>
  <si>
    <t>Pendidikan dan Pelatihan Bagi Penyandang Cacat dan Eks Trauma</t>
  </si>
  <si>
    <t>APBD</t>
  </si>
  <si>
    <t>a.</t>
  </si>
  <si>
    <t>Program Pembinaan Eks.Penyandang Penyakit Sosial ( eks napi, PSK, narkoba dan penyakit sosial lainnya )</t>
  </si>
  <si>
    <t>Pendidikan dan pelatihan keterampilan berusaha bagi eks penyandang penyakit sosial</t>
  </si>
  <si>
    <t>Program Pemberdayaan Kelembagaan Kesejahteraan Sosial</t>
  </si>
  <si>
    <t>Peningkatan peran aktif masyarakat dan dunia usaha</t>
  </si>
  <si>
    <t>Peningkatan jenjang kerja sama pelaku-pelaku usaha kesejahteraan sosial masyarakat</t>
  </si>
  <si>
    <t>Peningkatan Sarana dan Prasarana Kepahlawanan dan Keperintisan</t>
  </si>
  <si>
    <t>KOTA SERANG</t>
  </si>
  <si>
    <t>Penyusunan Rencana Kerja SKPD</t>
  </si>
  <si>
    <t>Peningkatan kualitas SDM Kesejahteraan Sosial masyarakat</t>
  </si>
  <si>
    <t>Pendataan dan Updating data PMKS dan PSKS</t>
  </si>
  <si>
    <t>Monitoring,Evaluasi dan Pelaporan</t>
  </si>
  <si>
    <t>12 bulan</t>
  </si>
  <si>
    <t>Pengadaan Gedung Kantor</t>
  </si>
  <si>
    <t>Pemeliharaan rutin/berkala gedung kantor</t>
  </si>
  <si>
    <t>Pemeliharaan rutin/berkala kendaraan dinas/operasional</t>
  </si>
  <si>
    <t>Tersedianya gedung kantor</t>
  </si>
  <si>
    <t>Terpeliharanya gedung kantor</t>
  </si>
  <si>
    <t>Terpeliharanya kendaraan dinas/operasional</t>
  </si>
  <si>
    <t>Terpeliharanya peralatan gedung kantor</t>
  </si>
  <si>
    <t>Program Peningkatan disiplin Aparatur</t>
  </si>
  <si>
    <t>Pengadaan pakaian Khusus hari-hari tertentu</t>
  </si>
  <si>
    <t>Penyusunan Rencana Kerja dan Anggaran SKPD</t>
  </si>
  <si>
    <t>Penyediaan Data, Dokumentasi, Informatika dan Komunikasi SKPD</t>
  </si>
  <si>
    <t>Program pembinaan panti asuhan /panti jompo</t>
  </si>
  <si>
    <t>Peningkatan keterampilan tenaga pelatih dan pendidik</t>
  </si>
  <si>
    <t>3 kegiatan</t>
  </si>
  <si>
    <t>Target      Kinerja</t>
  </si>
  <si>
    <t>Penyediaan jasa surat menyurat</t>
  </si>
  <si>
    <t>Penyediaan jasa komunikasi, sumber daya air dan listrik</t>
  </si>
  <si>
    <t>Penyediaan Jasa Pemeliharaan dan Perizinan Kendaraan dinas/Operasional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</si>
  <si>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</si>
  <si>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</si>
  <si>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</si>
  <si>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</si>
  <si>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makanan dan minuman</t>
  </si>
  <si>
    <t>Rapat-rapat koordinasi dan konsultasi ke luar daerah</t>
  </si>
  <si>
    <t>Rapat-rapat koordinasi dan konsultasi dalam daerah</t>
  </si>
  <si>
    <t>Terciptanya kelancaran pelayanan administrasi perkantoran</t>
  </si>
  <si>
    <t>Terciptanya kelancaran surat menyurat kantor</t>
  </si>
  <si>
    <t>Tersedianya jasa komunikasi, sumber daya air dan listrik</t>
  </si>
  <si>
    <t>Tersedianya Jasa Pemeliharaan dan Perizinan Kendaraan dinas/Operasional</t>
  </si>
  <si>
    <t xml:space="preserve">Terpenuhinya Kebutuhan Alat Tulis Kantor </t>
  </si>
  <si>
    <t>Tersedianya barang cetakan dan penggandaan</t>
  </si>
  <si>
    <t>Tersedianya komponen listrik/penerangan bangunan kantor</t>
  </si>
  <si>
    <t>Tersedianya bahan bacaan dan peraturan perundang-undangan</t>
  </si>
  <si>
    <t xml:space="preserve">Tersedianya makanan dan minuman </t>
  </si>
  <si>
    <t>Terlaksananya kegiatan koordinasi dan konsultasi ke luar daerah</t>
  </si>
  <si>
    <t>Terlaksananya kegiatan koordinasi dan konsultasi dalam daerah</t>
  </si>
  <si>
    <t>Terwujudnya peningkatan sarana dan prasarana aparatur</t>
  </si>
  <si>
    <t>Terciptanya keseragaman pakaian khusus hari tertentu</t>
  </si>
  <si>
    <t>Meningkatnya akuntabilitas perencanaan kinerja dan akuntabilitas pelaporan capaian kinerja dan keuangan</t>
  </si>
  <si>
    <t>Tersusunnya dokumen pelaporan capaian kinerja dan ikhtisar Realisasi Kinerja SKPD</t>
  </si>
  <si>
    <t>Tersusunnya laporan keuangan semesteran, chalk dan neraca keuangan tahunan</t>
  </si>
  <si>
    <t>Cakupan layanan pemberdayaan bagi fakir miskin (%)</t>
  </si>
  <si>
    <t xml:space="preserve">Cakupan Layanan Rehabilitasi PMKS </t>
  </si>
  <si>
    <t>Cakupan layanan pembinaan anak terlantar</t>
  </si>
  <si>
    <t>Cakupan Layanan Pembinaan bagi Penyandang Disabilitas dan Trauma ( %)</t>
  </si>
  <si>
    <t>Cakupan layanan pembinaan panti Asuhan / Panti jompo</t>
  </si>
  <si>
    <t>Cakupan layanan eks peyandang penyakit sosial</t>
  </si>
  <si>
    <t>Jumlah PSKS yang telah mendapatkan pembinaan kesejahteraan sosial</t>
  </si>
  <si>
    <t>Indikator Kinerja Program/Kegiatan</t>
  </si>
  <si>
    <t>KEPALA DINAS SOSIAL</t>
  </si>
  <si>
    <t>Syamsuri, S.Sos</t>
  </si>
  <si>
    <t>NIP. 19580912 198303 1 010</t>
  </si>
  <si>
    <t>1 Kegiatan</t>
  </si>
  <si>
    <t>2 Dokumen</t>
  </si>
  <si>
    <t>3 Dokumen</t>
  </si>
  <si>
    <t>Tersedianya Pakaian harian Dinas dan Khusus hari-hari tertentu</t>
  </si>
  <si>
    <t>12 Bulan</t>
  </si>
  <si>
    <t>Program Peningkatan Kapasitas Sumber Daya Aparatur</t>
  </si>
  <si>
    <t>Sosialisasi Peraturan Perundang-undangan</t>
  </si>
  <si>
    <t>KOTA SERANG TAHUN ANGGARAN 2018</t>
  </si>
  <si>
    <t>Tersedianya Peralatan Kebersihan dan Jasa Kebersihan</t>
  </si>
  <si>
    <t>Penyusunan pelaporan keuangan semesteran</t>
  </si>
  <si>
    <t>Penyusunan Rencana Strategis SKPD</t>
  </si>
  <si>
    <t xml:space="preserve">Pengelolaan Barang Milik Daerah </t>
  </si>
  <si>
    <t>Peningkatan Kemampuan (Capacity Building) petugas dan pedamping sosial pemberdayaan fakir miskin, KAT dan PMKS lainnya</t>
  </si>
  <si>
    <t>Pelatihan ketrampilan berusaha bagi keluarga miskin</t>
  </si>
  <si>
    <t>Fasilitasi manajemen usaha bagi keluarga miskin</t>
  </si>
  <si>
    <t>Fasilitasi dan stimulasi pembangunan perumahan masyarakat kurang mampu</t>
  </si>
  <si>
    <t>Identifikasi dan analisis Penanganan Fakir Miskin</t>
  </si>
  <si>
    <t>Sistem Layanan dan Rujukan Terpadu</t>
  </si>
  <si>
    <t>Terlaksananya Sosialisasi, Monitoring dan Evaluasi Program Bantuan Pangan Non Tunai untuk Keluarga Miskin</t>
  </si>
  <si>
    <t>- Terlaksananya Sosialisasi Kelompok Usaha Bersama, Terlaksananya Bantuan Kelompok Usaha Bersama</t>
  </si>
  <si>
    <t>- Terlaksananya Penyaluran Bantuan KUBE / UEP (Usaha Ekonomi Produktif (PRSE)</t>
  </si>
  <si>
    <t>Terlaksananya Pendataan dan Updating Data Fakir Miskin</t>
  </si>
  <si>
    <t>- Terlaksananya Sosialisasi Ssitem Layanan Rujukan Terpadu (SLRT), Terlasananya Rapat Evaluasi SLRT, Terbinanya Pelaksanaan SLRT, Terwujudnya Sarana dan Prasarana</t>
  </si>
  <si>
    <t xml:space="preserve"> - Terlaksananya kegiatan Sosialisasi dan  monev </t>
  </si>
  <si>
    <t>- Terlaksananya pemberian bantuan sembako bagi KTK-PM                                     - Terlaksananya pelatihan bagi KTK-PM                              - Terlaksananya sosialisasi KTK-PM</t>
  </si>
  <si>
    <t>- Terlaksananya Sosialisasi Tentang Perda No 2 Tahun 2010  dan Terlaksananya Pembinaan terhadap Petugas PSA</t>
  </si>
  <si>
    <t>Koordinasi perumusan kebijakan dan sikronisasi pelaksanaan upaya-upaya penanggulangan kemiskinan dan penurunan kesenjangan</t>
  </si>
  <si>
    <t>- Terlaksananya Rapat pembinaan PKH dan Jamsosratu , Terlaksananya Rapat Evaluasi , Terlaksananya Rakor PKH, Terlaksananya Sosialisasi PKH Tingkat Kecamatan, Terlaksananya Sosialisasi Jamsosratu</t>
  </si>
  <si>
    <t>Penanganan masalah-masalah strategis yang menyangkut tanggap cepat darurat dan kejadian luar biasa</t>
  </si>
  <si>
    <t xml:space="preserve">- Terlaksananya Keg Bintek KSB, Terlaksananya Bintek Tagana, Pembinaan KSB, Pembinaan Tagana (40 orang x 4kali), Apel Tagana Kota Serang, Teralsananya Ekspedisi Kemanusiaan dan Tersedianya Bahan Bufferstock </t>
  </si>
  <si>
    <t>Pelayanan dan Perlindungan Sosial Bagi Lansia</t>
  </si>
  <si>
    <t xml:space="preserve">- Terkirimnya peserta lomba senam Tk. Provinsi , Terlaksananya Pembinaan bagi Petugas Pendamping Program Lansia, Terlaksananya Wisata Ziarah </t>
  </si>
  <si>
    <t>Pelatihan keterampilan dan praktek belajar kerja bagi anak terlantar termasuk anak jalanan, anak cacat, dan anak nakal Korban Narkotika (PACA)</t>
  </si>
  <si>
    <t>Pembinaan Sosial bagi Pelaku-pelaku Usaha Kesejahteraan Sosial</t>
  </si>
  <si>
    <t>Meningkatnya kapasitas sumber daya aparatur</t>
  </si>
  <si>
    <t>Terlaksananya sosialisasi peraturan perundang-undangan</t>
  </si>
  <si>
    <t>Tersusunnya dokumen RKA dan DPA</t>
  </si>
  <si>
    <t>Tersedianya promosi dan publikasi kepada masyarakat</t>
  </si>
  <si>
    <t>Tersedianya Dokumen Rencana Strategis (Renstra OPD) 2019-2023</t>
  </si>
  <si>
    <t>Tersusunnya Renja danterlaksananya Forum OPD</t>
  </si>
  <si>
    <t>Terlaksananya Sosialisasi Pengelolaan Barang Milik Daerah</t>
  </si>
  <si>
    <t>- Terlaksananya Lomba minat bagi PMKS, Terlaksananya Pelatihan Keterampilan bagi Anak PMKS melalui Kegiatan Outbond Ramah Anak, Terlaksananya Pendampingan Pengasuhan Alternatif/ Peralihan Pengasuh, Terkirimnya peserta lomba minat bakat Tk. Prov Tindak Lanjut dari lomba minat bakat Tk. Kota Serang</t>
  </si>
  <si>
    <t xml:space="preserve">- Terlaksananya Sosialisasi Tentang program Disabilitas, Terlaksananya Pelatihan Keterampilan Tataboga bagi Penyandang Disabilitas </t>
  </si>
  <si>
    <t xml:space="preserve">Terlaksananya Kegiatan Bintek Manajemen  Wirausaha bagi LKS </t>
  </si>
  <si>
    <t xml:space="preserve">  - Terlaksananya penjaringan dan pembinaan terhadap penyandang PMKS                         </t>
  </si>
  <si>
    <t>- Terlaksananya Kegiatan Sosialisasi Program Undian Gratis Berhadiah (UGB) dan Pengumpulan Uang dan Barang (PUB)</t>
  </si>
  <si>
    <t>- Terlaksananya Bimbingan Dasar Bagi PSM, Meningkatnya Pemahaman PSM dalam mengatasi Permasalahan Sosial</t>
  </si>
  <si>
    <t>- Terlaksananya  Manajemen Kewirausahaan bagi Karang Taruna,  Rapat Koordinasi TKSK</t>
  </si>
  <si>
    <t>- Terlaksananya Kegiatan Pelestarian Nilai-nilai Kepahlawanan, Terlaksananya Pemeliharaan TMPN Ciceri, Terlaksananya Pemeliharaan 3 Tugu bersejarah, Terlaksananya Pengusulan KH. Achmad Khatib sebagai Calon Pahlawan Nasional asal Kota Serang, Terlaksananya Peringatan Hari pahlawan Tahun 2018</t>
  </si>
  <si>
    <t>- Terlaksananya Verifikasi  dan Validasi Data Kemiskinan, Terlaksananya Verifikasi dan Validasi PBI JKN , Terlasananya Rapat Evaluasi Data Kemiskinan dan Verifikasi/Validasi PBI JKN</t>
  </si>
  <si>
    <t xml:space="preserve">Terlaksananya KIE Konseling dan Kampanye Sosial bagi PMKS </t>
  </si>
  <si>
    <t>10 unit Mobil , 22 unit motor</t>
  </si>
  <si>
    <t>6 gedung ( 1Gedung Kantor dan 1 Rumah Singgah 1Sekretariat Tagana,1 Sekret Lansia,1 PKH,1 Gudang)</t>
  </si>
  <si>
    <t>10 unit mobil dan 17 unit motor</t>
  </si>
  <si>
    <t>28 stel PDH, 28 Stell Batik dan 28 Stell Olahraga</t>
  </si>
  <si>
    <t>2 Kegiatan (30 Orang)</t>
  </si>
  <si>
    <t>4 dokumen ( LKJip, PK, LKPJ, LPPD Evaluasi Renja OPD).</t>
  </si>
  <si>
    <t>1 Dokumen Renstra</t>
  </si>
  <si>
    <t xml:space="preserve">1 Dokumen </t>
  </si>
  <si>
    <t>6 Dokumen</t>
  </si>
  <si>
    <t>6 Kegiatan</t>
  </si>
  <si>
    <t>1 Kegiatan, 2 Kelompok KUBE FM</t>
  </si>
  <si>
    <t>1 Kegiatan , 110 Orang PRSE (11 Kelompok)</t>
  </si>
  <si>
    <t>20492 Rumah Tangga</t>
  </si>
  <si>
    <t>100 Orang Sosialisasi SLRT, 404 Orang Rapat Evaluasi SLRT, 101 Orang Pelaksana SLRT, 68 Sarana</t>
  </si>
  <si>
    <t>3 Dokumen (Sosialisasi Perda pekat 30 Anak, pembinaan Petugas PSA 12 Orang )</t>
  </si>
  <si>
    <t>12 Kali Rapat Pembinaan PKH, 1 Keg Rapat Evaluasi, 1 Keg Rakor PKH, 1 Keg Sosialisasi PKH Tk Kec, 1 Keg Sosialisasi Jamsosratu</t>
  </si>
  <si>
    <t xml:space="preserve">  60 Orang Bintek KSB, 60 Orang Bintek Tagana, 160 Orang Pembinaan KSB, 160 Orang Pembinaan Tagana, 50 Orang Apel Tagana, 100 Orang Ekspedisi Kemanusiaan, 228 Paket bahan Bufferstock</t>
  </si>
  <si>
    <t>- 1 Keg Lomba senam TK. Provinsi, 1 Keg pembinaan petugas pendamping , 1 Keg wisata ziarah</t>
  </si>
  <si>
    <t xml:space="preserve">73,29 %    </t>
  </si>
  <si>
    <t>4 Keg</t>
  </si>
  <si>
    <t xml:space="preserve">28,64%            </t>
  </si>
  <si>
    <t>50 Orang Sosialisasi Program Disabilitas, 20 Orang Pelatihan Tataboga</t>
  </si>
  <si>
    <t xml:space="preserve">71,43 %     </t>
  </si>
  <si>
    <t xml:space="preserve">1 kegiatan 50 Orang </t>
  </si>
  <si>
    <t xml:space="preserve">68,40%    </t>
  </si>
  <si>
    <t>80 Orang dan 1 Kegiatan</t>
  </si>
  <si>
    <t xml:space="preserve">1 Kegiatan </t>
  </si>
  <si>
    <t>1 Kali Bimbingan Dasar PSM, 70 PSM (70 Orang)</t>
  </si>
  <si>
    <t>75 Orang karang Taruna, 6 Orang TKSK</t>
  </si>
  <si>
    <t>1 Keg  Pelestarian Nilai-Nilai Kepahlawanan, 1 TMPN Pemeliharaan TMPN, Pemeliharaan 3tugu Bersejarah, 1 Berkas Usulan Calon Pahlawan Nasional, 1Keg Hari Pahlawan Tahun 2018</t>
  </si>
  <si>
    <t>1 Keg Verifikasi dan Validasi Data Kemiskinan, 1 Keg Verifikasi Validasi PBI JKN, 2 Keg Rapat Evaluasi Data Kemiskinan PBI JKN</t>
  </si>
  <si>
    <t>50 PSKS</t>
  </si>
  <si>
    <t>Serang,            Februari 2018</t>
  </si>
  <si>
    <t>Februari</t>
  </si>
  <si>
    <t>Serang,           Maret 2018</t>
  </si>
  <si>
    <t>Maret</t>
  </si>
  <si>
    <t>Serang,           April  2018</t>
  </si>
  <si>
    <t xml:space="preserve">2  Dokumen </t>
  </si>
  <si>
    <t xml:space="preserve"> </t>
  </si>
  <si>
    <t>April</t>
  </si>
  <si>
    <t>Serang,           Mei  2018</t>
  </si>
  <si>
    <t>Tersusunnya Renja dan terlaksananya Forum OPD</t>
  </si>
  <si>
    <t xml:space="preserve"> Tersedianya promosi dan publikasi kepada masyarakat</t>
  </si>
  <si>
    <t>Mei</t>
  </si>
  <si>
    <t>Serang,           Juni  2018</t>
  </si>
  <si>
    <t>Juni</t>
  </si>
  <si>
    <t>Serang,           Juli  2018</t>
  </si>
  <si>
    <t>Juli</t>
  </si>
  <si>
    <t>Agustus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</si>
</sst>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12">
    <xf numFmtId="0" fontId="0" fillId="0" borderId="0" xfId="0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5" fillId="0" borderId="1" xfId="3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0" fontId="12" fillId="0" borderId="0" xfId="0" applyFont="1"/>
    <xf numFmtId="3" fontId="6" fillId="0" borderId="15" xfId="3" applyNumberFormat="1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2" quotePrefix="1" applyFont="1" applyFill="1" applyBorder="1" applyAlignment="1">
      <alignment horizontal="right" vertical="center"/>
    </xf>
    <xf numFmtId="164" fontId="6" fillId="0" borderId="15" xfId="2" applyFont="1" applyFill="1" applyBorder="1" applyAlignment="1">
      <alignment horizontal="right" vertical="center"/>
    </xf>
    <xf numFmtId="167" fontId="6" fillId="0" borderId="15" xfId="2" applyNumberFormat="1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 wrapText="1"/>
    </xf>
    <xf numFmtId="0" fontId="6" fillId="0" borderId="17" xfId="3" applyFont="1" applyFill="1" applyBorder="1" applyAlignment="1">
      <alignment horizontal="left" vertical="center" wrapText="1"/>
    </xf>
    <xf numFmtId="3" fontId="6" fillId="0" borderId="18" xfId="3" applyNumberFormat="1" applyFont="1" applyFill="1" applyBorder="1" applyAlignment="1">
      <alignment vertical="center"/>
    </xf>
    <xf numFmtId="0" fontId="6" fillId="0" borderId="18" xfId="3" applyFont="1" applyFill="1" applyBorder="1" applyAlignment="1">
      <alignment vertical="center"/>
    </xf>
    <xf numFmtId="0" fontId="6" fillId="0" borderId="17" xfId="3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2" applyFont="1" applyFill="1" applyBorder="1" applyAlignment="1">
      <alignment vertical="center"/>
    </xf>
    <xf numFmtId="164" fontId="6" fillId="0" borderId="18" xfId="2" applyFont="1" applyFill="1" applyBorder="1" applyAlignment="1">
      <alignment horizontal="right" vertical="center"/>
    </xf>
    <xf numFmtId="167" fontId="6" fillId="0" borderId="18" xfId="2" applyNumberFormat="1" applyFont="1" applyFill="1" applyBorder="1" applyAlignment="1">
      <alignment horizontal="right" vertical="center"/>
    </xf>
    <xf numFmtId="0" fontId="6" fillId="0" borderId="1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left" vertical="center" wrapText="1"/>
    </xf>
    <xf numFmtId="3" fontId="5" fillId="0" borderId="18" xfId="3" applyNumberFormat="1" applyFont="1" applyFill="1" applyBorder="1" applyAlignment="1">
      <alignment vertical="center"/>
    </xf>
    <xf numFmtId="0" fontId="5" fillId="0" borderId="18" xfId="3" applyFont="1" applyFill="1" applyBorder="1" applyAlignment="1">
      <alignment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2" applyFont="1" applyFill="1" applyBorder="1" applyAlignment="1">
      <alignment horizontal="right" vertical="center" wrapText="1"/>
    </xf>
    <xf numFmtId="164" fontId="5" fillId="0" borderId="18" xfId="2" applyFont="1" applyFill="1" applyBorder="1" applyAlignment="1">
      <alignment horizontal="right" vertical="center"/>
    </xf>
    <xf numFmtId="167" fontId="5" fillId="0" borderId="18" xfId="2" applyNumberFormat="1" applyFont="1" applyFill="1" applyBorder="1" applyAlignment="1">
      <alignment horizontal="right" vertical="center"/>
    </xf>
    <xf numFmtId="3" fontId="6" fillId="0" borderId="19" xfId="3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164" fontId="6" fillId="0" borderId="19" xfId="2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164" fontId="5" fillId="0" borderId="18" xfId="2" quotePrefix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64" fontId="6" fillId="0" borderId="18" xfId="2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164" fontId="6" fillId="0" borderId="18" xfId="2" applyFont="1" applyFill="1" applyBorder="1" applyAlignment="1">
      <alignment vertical="center" wrapText="1"/>
    </xf>
    <xf numFmtId="164" fontId="5" fillId="0" borderId="18" xfId="2" quotePrefix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vertical="center" wrapText="1"/>
    </xf>
    <xf numFmtId="164" fontId="8" fillId="0" borderId="18" xfId="2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center" wrapText="1"/>
    </xf>
    <xf numFmtId="164" fontId="8" fillId="0" borderId="18" xfId="2" applyFont="1" applyFill="1" applyBorder="1" applyAlignment="1">
      <alignment vertical="center" wrapText="1"/>
    </xf>
    <xf numFmtId="164" fontId="5" fillId="0" borderId="18" xfId="2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top" wrapText="1"/>
    </xf>
    <xf numFmtId="164" fontId="8" fillId="0" borderId="23" xfId="2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top" wrapText="1"/>
    </xf>
    <xf numFmtId="166" fontId="6" fillId="0" borderId="11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top" wrapText="1"/>
    </xf>
    <xf numFmtId="0" fontId="6" fillId="0" borderId="22" xfId="3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6" fillId="0" borderId="18" xfId="4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top" wrapText="1"/>
    </xf>
    <xf numFmtId="9" fontId="9" fillId="0" borderId="18" xfId="0" applyNumberFormat="1" applyFont="1" applyFill="1" applyBorder="1" applyAlignment="1">
      <alignment horizontal="center" vertical="center" wrapText="1"/>
    </xf>
    <xf numFmtId="164" fontId="8" fillId="0" borderId="24" xfId="2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top" wrapText="1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27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31" xfId="0" quotePrefix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164" fontId="8" fillId="0" borderId="25" xfId="2" applyFont="1" applyFill="1" applyBorder="1" applyAlignment="1">
      <alignment vertical="top" wrapText="1"/>
    </xf>
    <xf numFmtId="0" fontId="6" fillId="0" borderId="3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164" fontId="8" fillId="0" borderId="25" xfId="2" applyFont="1" applyFill="1" applyBorder="1" applyAlignment="1">
      <alignment vertical="center" wrapText="1"/>
    </xf>
    <xf numFmtId="164" fontId="8" fillId="0" borderId="25" xfId="2" applyFont="1" applyFill="1" applyBorder="1" applyAlignment="1">
      <alignment wrapText="1"/>
    </xf>
    <xf numFmtId="3" fontId="6" fillId="0" borderId="25" xfId="0" applyNumberFormat="1" applyFont="1" applyFill="1" applyBorder="1" applyAlignment="1">
      <alignment vertical="center" wrapText="1"/>
    </xf>
    <xf numFmtId="3" fontId="6" fillId="0" borderId="2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9" fillId="0" borderId="0" xfId="2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 wrapText="1"/>
    </xf>
    <xf numFmtId="3" fontId="6" fillId="0" borderId="26" xfId="0" applyNumberFormat="1" applyFont="1" applyFill="1" applyBorder="1" applyAlignment="1">
      <alignment vertical="center" wrapText="1"/>
    </xf>
    <xf numFmtId="164" fontId="8" fillId="0" borderId="19" xfId="2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9" fillId="0" borderId="16" xfId="2" applyFont="1" applyFill="1" applyBorder="1" applyAlignment="1">
      <alignment vertical="center" wrapText="1"/>
    </xf>
    <xf numFmtId="164" fontId="8" fillId="0" borderId="16" xfId="2" applyFont="1" applyFill="1" applyBorder="1" applyAlignment="1">
      <alignment vertical="center" wrapText="1"/>
    </xf>
    <xf numFmtId="0" fontId="8" fillId="0" borderId="18" xfId="0" quotePrefix="1" applyFont="1" applyFill="1" applyBorder="1" applyAlignment="1">
      <alignment vertical="center" wrapText="1"/>
    </xf>
    <xf numFmtId="0" fontId="5" fillId="0" borderId="18" xfId="0" quotePrefix="1" applyFont="1" applyFill="1" applyBorder="1" applyAlignment="1">
      <alignment vertical="center" wrapText="1"/>
    </xf>
    <xf numFmtId="0" fontId="8" fillId="0" borderId="18" xfId="0" quotePrefix="1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center" wrapText="1"/>
    </xf>
    <xf numFmtId="0" fontId="0" fillId="0" borderId="24" xfId="0" applyBorder="1"/>
    <xf numFmtId="0" fontId="0" fillId="0" borderId="39" xfId="0" applyBorder="1" applyAlignment="1">
      <alignment vertical="center"/>
    </xf>
    <xf numFmtId="0" fontId="5" fillId="0" borderId="40" xfId="0" applyFont="1" applyFill="1" applyBorder="1" applyAlignment="1">
      <alignment vertical="center" wrapText="1"/>
    </xf>
    <xf numFmtId="0" fontId="8" fillId="0" borderId="26" xfId="0" quotePrefix="1" applyFont="1" applyFill="1" applyBorder="1" applyAlignment="1">
      <alignment vertical="center" wrapText="1"/>
    </xf>
    <xf numFmtId="9" fontId="6" fillId="0" borderId="18" xfId="3" applyNumberFormat="1" applyFont="1" applyFill="1" applyBorder="1" applyAlignment="1">
      <alignment horizontal="left" vertical="center"/>
    </xf>
    <xf numFmtId="9" fontId="9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/>
    </xf>
    <xf numFmtId="9" fontId="8" fillId="0" borderId="18" xfId="11" applyNumberFormat="1" applyFont="1" applyFill="1" applyBorder="1" applyAlignment="1">
      <alignment horizontal="center" vertical="center" wrapText="1"/>
    </xf>
    <xf numFmtId="3" fontId="5" fillId="0" borderId="18" xfId="11" applyNumberFormat="1" applyFont="1" applyFill="1" applyBorder="1" applyAlignment="1">
      <alignment horizontal="center" vertical="center" wrapText="1"/>
    </xf>
    <xf numFmtId="9" fontId="9" fillId="0" borderId="18" xfId="11" applyNumberFormat="1" applyFont="1" applyFill="1" applyBorder="1" applyAlignment="1">
      <alignment horizontal="center" vertical="center" wrapText="1"/>
    </xf>
    <xf numFmtId="164" fontId="6" fillId="0" borderId="17" xfId="2" applyFont="1" applyFill="1" applyBorder="1" applyAlignment="1">
      <alignment vertical="center" wrapText="1"/>
    </xf>
    <xf numFmtId="9" fontId="5" fillId="0" borderId="18" xfId="11" applyNumberFormat="1" applyFont="1" applyFill="1" applyBorder="1" applyAlignment="1">
      <alignment horizontal="left" vertical="center" wrapText="1"/>
    </xf>
    <xf numFmtId="0" fontId="8" fillId="0" borderId="18" xfId="11" applyFont="1" applyFill="1" applyBorder="1" applyAlignment="1">
      <alignment horizontal="left" vertical="center" wrapText="1"/>
    </xf>
    <xf numFmtId="0" fontId="5" fillId="0" borderId="18" xfId="11" quotePrefix="1" applyFont="1" applyFill="1" applyBorder="1" applyAlignment="1">
      <alignment horizontal="left" vertical="top" wrapText="1"/>
    </xf>
    <xf numFmtId="9" fontId="8" fillId="0" borderId="18" xfId="11" quotePrefix="1" applyNumberFormat="1" applyFont="1" applyFill="1" applyBorder="1" applyAlignment="1">
      <alignment horizontal="left" vertical="top" wrapText="1"/>
    </xf>
    <xf numFmtId="9" fontId="5" fillId="0" borderId="18" xfId="11" applyNumberFormat="1" applyFont="1" applyFill="1" applyBorder="1" applyAlignment="1">
      <alignment horizontal="center" vertical="center" wrapText="1"/>
    </xf>
    <xf numFmtId="9" fontId="8" fillId="0" borderId="18" xfId="11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9" fontId="5" fillId="0" borderId="18" xfId="11" applyNumberFormat="1" applyFont="1" applyFill="1" applyBorder="1" applyAlignment="1">
      <alignment vertical="center" wrapText="1"/>
    </xf>
    <xf numFmtId="9" fontId="8" fillId="0" borderId="24" xfId="11" applyNumberFormat="1" applyFont="1" applyFill="1" applyBorder="1" applyAlignment="1">
      <alignment horizontal="left" vertical="center" wrapText="1"/>
    </xf>
    <xf numFmtId="164" fontId="5" fillId="0" borderId="24" xfId="2" applyFont="1" applyFill="1" applyBorder="1" applyAlignment="1">
      <alignment horizontal="right" vertical="center" wrapText="1"/>
    </xf>
    <xf numFmtId="164" fontId="5" fillId="0" borderId="24" xfId="2" quotePrefix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vertical="center" wrapText="1"/>
    </xf>
    <xf numFmtId="164" fontId="5" fillId="0" borderId="24" xfId="2" applyFont="1" applyFill="1" applyBorder="1" applyAlignment="1">
      <alignment horizontal="right" vertical="center"/>
    </xf>
    <xf numFmtId="167" fontId="5" fillId="0" borderId="24" xfId="2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28" xfId="0" quotePrefix="1" applyFont="1" applyFill="1" applyBorder="1" applyAlignment="1">
      <alignment wrapText="1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164" fontId="15" fillId="0" borderId="18" xfId="2" quotePrefix="1" applyFont="1" applyFill="1" applyBorder="1" applyAlignment="1">
      <alignment horizontal="right" vertical="center" wrapText="1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 wrapText="1"/>
    </xf>
    <xf numFmtId="164" fontId="6" fillId="0" borderId="8" xfId="3" applyNumberFormat="1" applyFont="1" applyFill="1" applyBorder="1" applyAlignment="1">
      <alignment horizontal="center" vertical="center" wrapText="1"/>
    </xf>
    <xf numFmtId="164" fontId="6" fillId="0" borderId="12" xfId="3" applyNumberFormat="1" applyFont="1" applyFill="1" applyBorder="1" applyAlignment="1">
      <alignment horizontal="center" vertical="center" wrapText="1"/>
    </xf>
    <xf numFmtId="164" fontId="6" fillId="0" borderId="4" xfId="3" applyNumberFormat="1" applyFont="1" applyFill="1" applyBorder="1" applyAlignment="1">
      <alignment horizontal="center" vertical="center" wrapText="1"/>
    </xf>
    <xf numFmtId="164" fontId="6" fillId="0" borderId="10" xfId="3" applyNumberFormat="1" applyFont="1" applyFill="1" applyBorder="1" applyAlignment="1">
      <alignment horizontal="center" vertical="center" wrapText="1"/>
    </xf>
    <xf numFmtId="164" fontId="6" fillId="0" borderId="3" xfId="3" applyNumberFormat="1" applyFont="1" applyFill="1" applyBorder="1" applyAlignment="1">
      <alignment horizontal="center" vertical="center" wrapText="1"/>
    </xf>
    <xf numFmtId="164" fontId="6" fillId="0" borderId="5" xfId="3" applyNumberFormat="1" applyFont="1" applyFill="1" applyBorder="1" applyAlignment="1">
      <alignment horizontal="center" vertical="center" wrapText="1"/>
    </xf>
    <xf numFmtId="164" fontId="6" fillId="0" borderId="6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164" fontId="6" fillId="0" borderId="2" xfId="2" applyFont="1" applyFill="1" applyBorder="1" applyAlignment="1">
      <alignment horizontal="center" vertical="center" wrapText="1"/>
    </xf>
    <xf numFmtId="164" fontId="6" fillId="0" borderId="12" xfId="2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12" xfId="1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2" xfId="3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13">
    <cellStyle name="Comma" xfId="1" builtinId="3"/>
    <cellStyle name="Comma [0]" xfId="2" builtinId="6"/>
    <cellStyle name="Comma [0] 2" xfId="10"/>
    <cellStyle name="Comma 2" xfId="5"/>
    <cellStyle name="Comma 2 2" xfId="12"/>
    <cellStyle name="Comma 3" xfId="9"/>
    <cellStyle name="Comma 4" xfId="7"/>
    <cellStyle name="Normal" xfId="0" builtinId="0"/>
    <cellStyle name="Normal 2" xfId="4"/>
    <cellStyle name="Normal 2 2" xfId="11"/>
    <cellStyle name="Normal 3" xfId="8"/>
    <cellStyle name="Normal 4" xfId="6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view="pageBreakPreview" topLeftCell="A73" zoomScaleNormal="100" zoomScaleSheetLayoutView="100" workbookViewId="0">
      <selection activeCell="F73" sqref="F73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10" width="12.453125" customWidth="1"/>
    <col min="11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76" t="s">
        <v>14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8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0</v>
      </c>
      <c r="I8" s="18">
        <f>SUM(I9+I13)</f>
        <v>125385319</v>
      </c>
      <c r="J8" s="18">
        <f>SUM(H8+I8)</f>
        <v>125385319</v>
      </c>
      <c r="K8" s="22">
        <f t="shared" ref="K8" si="0">SUM(D8-J8)</f>
        <v>8317558357</v>
      </c>
      <c r="L8" s="23">
        <f t="shared" ref="L8" si="1">SUM(J8/D8*100)</f>
        <v>1.4850900800916345</v>
      </c>
      <c r="M8" s="24" t="s">
        <v>19</v>
      </c>
      <c r="N8" s="20" t="s">
        <v>20</v>
      </c>
    </row>
    <row r="9" spans="1:14" ht="17.25" customHeight="1" x14ac:dyDescent="0.35">
      <c r="A9" s="8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0</v>
      </c>
      <c r="I9" s="27">
        <f>SUM(I10)</f>
        <v>125385319</v>
      </c>
      <c r="J9" s="27">
        <f>SUM(H9:I9)</f>
        <v>125385319</v>
      </c>
      <c r="K9" s="32">
        <f t="shared" ref="K9:K13" si="2">SUM(D9-J9)</f>
        <v>3100654597</v>
      </c>
      <c r="L9" s="33">
        <f t="shared" ref="L9:L15" si="3">SUM(J9/D9*100)</f>
        <v>3.8866635957643862</v>
      </c>
      <c r="M9" s="34" t="s">
        <v>19</v>
      </c>
      <c r="N9" s="30" t="s">
        <v>20</v>
      </c>
    </row>
    <row r="10" spans="1:14" ht="18" customHeight="1" x14ac:dyDescent="0.35">
      <c r="A10" s="8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0</v>
      </c>
      <c r="I10" s="27">
        <f>SUM(I11:I12)</f>
        <v>125385319</v>
      </c>
      <c r="J10" s="27">
        <f>SUM(H10:I10)</f>
        <v>125385319</v>
      </c>
      <c r="K10" s="32">
        <f t="shared" si="2"/>
        <v>3100654597</v>
      </c>
      <c r="L10" s="33">
        <f t="shared" si="3"/>
        <v>3.8866635957643862</v>
      </c>
      <c r="M10" s="34" t="s">
        <v>19</v>
      </c>
      <c r="N10" s="30" t="s">
        <v>20</v>
      </c>
    </row>
    <row r="11" spans="1:14" x14ac:dyDescent="0.35">
      <c r="A11" s="8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0</v>
      </c>
      <c r="I11" s="40">
        <v>125385319</v>
      </c>
      <c r="J11" s="41">
        <f>SUM(H11+I11)</f>
        <v>125385319</v>
      </c>
      <c r="K11" s="41">
        <f t="shared" si="2"/>
        <v>1753327357</v>
      </c>
      <c r="L11" s="42">
        <f t="shared" si="3"/>
        <v>6.6740018631779323</v>
      </c>
      <c r="M11" s="39" t="s">
        <v>19</v>
      </c>
      <c r="N11" s="39" t="s">
        <v>20</v>
      </c>
    </row>
    <row r="12" spans="1:14" x14ac:dyDescent="0.35">
      <c r="A12" s="8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0</v>
      </c>
      <c r="I12" s="41">
        <v>0</v>
      </c>
      <c r="J12" s="41">
        <f>SUM(H12+I12)</f>
        <v>0</v>
      </c>
      <c r="K12" s="41">
        <f t="shared" si="2"/>
        <v>1347327240</v>
      </c>
      <c r="L12" s="33">
        <f t="shared" si="3"/>
        <v>0</v>
      </c>
      <c r="M12" s="39" t="s">
        <v>19</v>
      </c>
      <c r="N12" s="39" t="s">
        <v>20</v>
      </c>
    </row>
    <row r="13" spans="1:14" ht="19.5" customHeight="1" x14ac:dyDescent="0.35">
      <c r="A13" s="8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0</v>
      </c>
      <c r="I13" s="27">
        <f>SUM(I14+I26+I35+I44+I51+I57+I59+I63+I65)</f>
        <v>0</v>
      </c>
      <c r="J13" s="31">
        <f>SUM(H13+I13)</f>
        <v>0</v>
      </c>
      <c r="K13" s="32">
        <f t="shared" si="2"/>
        <v>5216903760</v>
      </c>
      <c r="L13" s="33">
        <f t="shared" si="3"/>
        <v>0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0</v>
      </c>
      <c r="I14" s="48">
        <f>SUM(I15:I25)</f>
        <v>0</v>
      </c>
      <c r="J14" s="48">
        <f>SUM(H14+I14)</f>
        <v>0</v>
      </c>
      <c r="K14" s="32">
        <f t="shared" ref="K14:K34" si="4">SUM(D14-J14)</f>
        <v>706061760</v>
      </c>
      <c r="L14" s="33">
        <f t="shared" si="3"/>
        <v>0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5">SUM(H15+I15)</f>
        <v>0</v>
      </c>
      <c r="K15" s="41">
        <f t="shared" si="4"/>
        <v>3150000</v>
      </c>
      <c r="L15" s="42">
        <f t="shared" si="3"/>
        <v>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0</v>
      </c>
      <c r="I16" s="52">
        <v>0</v>
      </c>
      <c r="J16" s="53">
        <f t="shared" si="5"/>
        <v>0</v>
      </c>
      <c r="K16" s="41">
        <f t="shared" si="4"/>
        <v>55660000</v>
      </c>
      <c r="L16" s="42">
        <f t="shared" ref="L16:L34" si="6">SUM(J16/D16*100)</f>
        <v>0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5"/>
        <v>0</v>
      </c>
      <c r="K17" s="41">
        <f t="shared" si="4"/>
        <v>29290000</v>
      </c>
      <c r="L17" s="42">
        <f t="shared" si="6"/>
        <v>0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0</v>
      </c>
      <c r="J18" s="53">
        <f t="shared" si="5"/>
        <v>0</v>
      </c>
      <c r="K18" s="41">
        <f t="shared" si="4"/>
        <v>88129000</v>
      </c>
      <c r="L18" s="42">
        <f t="shared" si="6"/>
        <v>0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0</v>
      </c>
      <c r="J19" s="53">
        <f t="shared" si="5"/>
        <v>0</v>
      </c>
      <c r="K19" s="41">
        <f t="shared" si="4"/>
        <v>44912700</v>
      </c>
      <c r="L19" s="42">
        <f t="shared" si="6"/>
        <v>0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0</v>
      </c>
      <c r="I20" s="52">
        <v>0</v>
      </c>
      <c r="J20" s="53">
        <f t="shared" si="5"/>
        <v>0</v>
      </c>
      <c r="K20" s="41">
        <f t="shared" si="4"/>
        <v>64330000</v>
      </c>
      <c r="L20" s="42">
        <f t="shared" si="6"/>
        <v>0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5"/>
        <v>0</v>
      </c>
      <c r="K21" s="41">
        <f t="shared" si="4"/>
        <v>19135000</v>
      </c>
      <c r="L21" s="42">
        <f t="shared" si="6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5"/>
        <v>0</v>
      </c>
      <c r="K22" s="41">
        <f t="shared" si="4"/>
        <v>11088000</v>
      </c>
      <c r="L22" s="42">
        <f t="shared" si="6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0</v>
      </c>
      <c r="I23" s="52">
        <v>0</v>
      </c>
      <c r="J23" s="53">
        <f t="shared" si="5"/>
        <v>0</v>
      </c>
      <c r="K23" s="41">
        <f t="shared" si="4"/>
        <v>39495000</v>
      </c>
      <c r="L23" s="42">
        <f t="shared" si="6"/>
        <v>0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0</v>
      </c>
      <c r="I24" s="52">
        <v>0</v>
      </c>
      <c r="J24" s="53">
        <f t="shared" si="5"/>
        <v>0</v>
      </c>
      <c r="K24" s="41">
        <f t="shared" si="4"/>
        <v>302430000</v>
      </c>
      <c r="L24" s="42">
        <f t="shared" si="6"/>
        <v>0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0</v>
      </c>
      <c r="J25" s="53">
        <f t="shared" si="5"/>
        <v>0</v>
      </c>
      <c r="K25" s="41">
        <f t="shared" si="4"/>
        <v>48442060</v>
      </c>
      <c r="L25" s="42">
        <f t="shared" si="6"/>
        <v>0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SUM(H27:H35)</f>
        <v>0</v>
      </c>
      <c r="I26" s="48">
        <f>SUM(I27:I35)</f>
        <v>0</v>
      </c>
      <c r="J26" s="48">
        <f>SUM(H26+I26)</f>
        <v>0</v>
      </c>
      <c r="K26" s="32">
        <f t="shared" ref="K26" si="7">SUM(D26-J26)</f>
        <v>693487000</v>
      </c>
      <c r="L26" s="33">
        <f t="shared" ref="L26" si="8">SUM(J26/D26*100)</f>
        <v>0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0</v>
      </c>
      <c r="I27" s="52">
        <v>0</v>
      </c>
      <c r="J27" s="53">
        <f t="shared" si="5"/>
        <v>0</v>
      </c>
      <c r="K27" s="41">
        <f t="shared" si="4"/>
        <v>389440000</v>
      </c>
      <c r="L27" s="42">
        <f t="shared" si="6"/>
        <v>0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5"/>
        <v>0</v>
      </c>
      <c r="K28" s="41">
        <f t="shared" si="4"/>
        <v>46470000</v>
      </c>
      <c r="L28" s="42">
        <f t="shared" si="6"/>
        <v>0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0</v>
      </c>
      <c r="I29" s="52">
        <v>0</v>
      </c>
      <c r="J29" s="53">
        <f t="shared" si="5"/>
        <v>0</v>
      </c>
      <c r="K29" s="41">
        <f t="shared" si="4"/>
        <v>244057000</v>
      </c>
      <c r="L29" s="42">
        <f t="shared" si="6"/>
        <v>0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0</v>
      </c>
      <c r="I30" s="52">
        <v>0</v>
      </c>
      <c r="J30" s="53">
        <f t="shared" si="5"/>
        <v>0</v>
      </c>
      <c r="K30" s="41">
        <f t="shared" si="4"/>
        <v>13520000</v>
      </c>
      <c r="L30" s="42">
        <f t="shared" si="6"/>
        <v>0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5"/>
        <v>0</v>
      </c>
      <c r="K31" s="32">
        <f t="shared" si="4"/>
        <v>49530000</v>
      </c>
      <c r="L31" s="42">
        <f t="shared" si="6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5"/>
        <v>0</v>
      </c>
      <c r="K32" s="41">
        <f t="shared" si="4"/>
        <v>49530000</v>
      </c>
      <c r="L32" s="42">
        <f t="shared" si="6"/>
        <v>0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5"/>
        <v>0</v>
      </c>
      <c r="K33" s="32">
        <f t="shared" si="4"/>
        <v>39260000</v>
      </c>
      <c r="L33" s="42">
        <f t="shared" si="6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5"/>
        <v>0</v>
      </c>
      <c r="K34" s="41">
        <f t="shared" si="4"/>
        <v>39260000</v>
      </c>
      <c r="L34" s="42">
        <f t="shared" si="6"/>
        <v>0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SUM(H36:H41)</f>
        <v>0</v>
      </c>
      <c r="I35" s="58">
        <f>SUM(I36:I41)</f>
        <v>0</v>
      </c>
      <c r="J35" s="53">
        <f t="shared" si="5"/>
        <v>0</v>
      </c>
      <c r="K35" s="32">
        <f t="shared" ref="K35:K69" si="9">SUM(D35-J35)</f>
        <v>920500000</v>
      </c>
      <c r="L35" s="33">
        <f t="shared" ref="L35:L69" si="10">SUM(J35/D35*100)</f>
        <v>0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0</v>
      </c>
      <c r="J36" s="53">
        <f t="shared" si="5"/>
        <v>0</v>
      </c>
      <c r="K36" s="41">
        <f t="shared" si="9"/>
        <v>67070000</v>
      </c>
      <c r="L36" s="42">
        <f t="shared" si="10"/>
        <v>0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80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5"/>
        <v>0</v>
      </c>
      <c r="K37" s="41">
        <f t="shared" si="9"/>
        <v>48120000</v>
      </c>
      <c r="L37" s="42">
        <f t="shared" si="10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5"/>
        <v>0</v>
      </c>
      <c r="K38" s="41">
        <f t="shared" si="9"/>
        <v>0</v>
      </c>
      <c r="L38" s="42" t="e">
        <f t="shared" si="10"/>
        <v>#DIV/0!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/>
      <c r="J39" s="53"/>
      <c r="K39" s="41">
        <f t="shared" si="9"/>
        <v>48890000</v>
      </c>
      <c r="L39" s="42">
        <f t="shared" si="10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156</v>
      </c>
      <c r="F40" s="68" t="s">
        <v>123</v>
      </c>
      <c r="G40" s="39" t="s">
        <v>18</v>
      </c>
      <c r="H40" s="40"/>
      <c r="I40" s="40"/>
      <c r="J40" s="53"/>
      <c r="K40" s="41">
        <f t="shared" si="9"/>
        <v>547060000</v>
      </c>
      <c r="L40" s="42">
        <f t="shared" si="10"/>
        <v>0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5"/>
        <v>0</v>
      </c>
      <c r="K41" s="41">
        <f t="shared" si="9"/>
        <v>48590000</v>
      </c>
      <c r="L41" s="42">
        <f t="shared" si="10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177</v>
      </c>
      <c r="G42" s="39" t="s">
        <v>18</v>
      </c>
      <c r="H42" s="40"/>
      <c r="I42" s="40"/>
      <c r="J42" s="53"/>
      <c r="K42" s="41">
        <f t="shared" si="9"/>
        <v>73590000</v>
      </c>
      <c r="L42" s="42">
        <f t="shared" si="10"/>
        <v>0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/>
      <c r="I43" s="40"/>
      <c r="J43" s="53"/>
      <c r="K43" s="41">
        <f t="shared" si="9"/>
        <v>87180000</v>
      </c>
      <c r="L43" s="42">
        <f t="shared" si="10"/>
        <v>0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SUM(I45:I49)</f>
        <v>0</v>
      </c>
      <c r="J44" s="53">
        <f t="shared" si="5"/>
        <v>0</v>
      </c>
      <c r="K44" s="32">
        <f t="shared" si="9"/>
        <v>1165670000</v>
      </c>
      <c r="L44" s="33">
        <f t="shared" si="10"/>
        <v>0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5"/>
        <v>0</v>
      </c>
      <c r="K45" s="41">
        <f t="shared" si="9"/>
        <v>59530000</v>
      </c>
      <c r="L45" s="33">
        <f t="shared" si="10"/>
        <v>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5"/>
        <v>0</v>
      </c>
      <c r="K46" s="41">
        <f t="shared" si="9"/>
        <v>59530000</v>
      </c>
      <c r="L46" s="33">
        <f t="shared" si="10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5"/>
        <v>0</v>
      </c>
      <c r="K47" s="41">
        <f t="shared" si="9"/>
        <v>274350000</v>
      </c>
      <c r="L47" s="33">
        <f t="shared" si="10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0</v>
      </c>
      <c r="J48" s="53">
        <f t="shared" si="5"/>
        <v>0</v>
      </c>
      <c r="K48" s="41">
        <f t="shared" si="9"/>
        <v>74530000</v>
      </c>
      <c r="L48" s="33">
        <f t="shared" si="10"/>
        <v>0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5"/>
        <v>0</v>
      </c>
      <c r="K49" s="41">
        <f t="shared" si="9"/>
        <v>99530000</v>
      </c>
      <c r="L49" s="42">
        <f t="shared" si="10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 t="shared" ref="J50" si="11">SUM(H50+I50)</f>
        <v>0</v>
      </c>
      <c r="K50" s="41">
        <f t="shared" si="9"/>
        <v>598200000</v>
      </c>
      <c r="L50" s="42">
        <f t="shared" si="10"/>
        <v>0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0</v>
      </c>
      <c r="I51" s="48">
        <f>SUM(I52:I56)</f>
        <v>0</v>
      </c>
      <c r="J51" s="53">
        <f t="shared" si="5"/>
        <v>0</v>
      </c>
      <c r="K51" s="32">
        <f t="shared" si="9"/>
        <v>613235000</v>
      </c>
      <c r="L51" s="33">
        <f t="shared" si="10"/>
        <v>0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5"/>
        <v>0</v>
      </c>
      <c r="K52" s="41">
        <f t="shared" si="9"/>
        <v>48890000</v>
      </c>
      <c r="L52" s="42">
        <f t="shared" si="10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5"/>
        <v>0</v>
      </c>
      <c r="K53" s="41">
        <f t="shared" si="9"/>
        <v>30105000</v>
      </c>
      <c r="L53" s="42">
        <f t="shared" si="10"/>
        <v>0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0</v>
      </c>
      <c r="I54" s="52">
        <v>0</v>
      </c>
      <c r="J54" s="53">
        <f t="shared" si="5"/>
        <v>0</v>
      </c>
      <c r="K54" s="41">
        <f t="shared" si="9"/>
        <v>146550000</v>
      </c>
      <c r="L54" s="42">
        <f t="shared" si="10"/>
        <v>0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0</v>
      </c>
      <c r="I55" s="52">
        <v>0</v>
      </c>
      <c r="J55" s="53">
        <f t="shared" ref="J55" si="12">SUM(H55+I55)</f>
        <v>0</v>
      </c>
      <c r="K55" s="41">
        <f t="shared" si="9"/>
        <v>238800000</v>
      </c>
      <c r="L55" s="42">
        <f t="shared" si="10"/>
        <v>0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5"/>
        <v>0</v>
      </c>
      <c r="K56" s="41">
        <f t="shared" si="9"/>
        <v>148890000</v>
      </c>
      <c r="L56" s="42">
        <f t="shared" si="10"/>
        <v>0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5"/>
        <v>0</v>
      </c>
      <c r="K57" s="32">
        <f t="shared" si="9"/>
        <v>118890000</v>
      </c>
      <c r="L57" s="33">
        <f t="shared" si="10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5"/>
        <v>0</v>
      </c>
      <c r="K58" s="41">
        <f t="shared" si="9"/>
        <v>118890000</v>
      </c>
      <c r="L58" s="42">
        <f t="shared" si="10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5"/>
        <v>0</v>
      </c>
      <c r="K59" s="32">
        <f t="shared" si="9"/>
        <v>49630000</v>
      </c>
      <c r="L59" s="33">
        <f t="shared" si="10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5"/>
        <v>0</v>
      </c>
      <c r="K60" s="41">
        <f t="shared" si="9"/>
        <v>49630000</v>
      </c>
      <c r="L60" s="42">
        <f t="shared" si="10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40"/>
      <c r="I61" s="52"/>
      <c r="J61" s="53"/>
      <c r="K61" s="32">
        <f t="shared" si="9"/>
        <v>49650000</v>
      </c>
      <c r="L61" s="42">
        <f t="shared" si="10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/>
      <c r="I62" s="52"/>
      <c r="J62" s="53"/>
      <c r="K62" s="41">
        <f t="shared" si="9"/>
        <v>49650000</v>
      </c>
      <c r="L62" s="42">
        <f t="shared" si="10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5"/>
        <v>0</v>
      </c>
      <c r="K63" s="32">
        <f t="shared" si="9"/>
        <v>74200000</v>
      </c>
      <c r="L63" s="33">
        <f t="shared" si="10"/>
        <v>0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5"/>
        <v>0</v>
      </c>
      <c r="K64" s="41">
        <f t="shared" si="9"/>
        <v>74200000</v>
      </c>
      <c r="L64" s="42">
        <f t="shared" si="10"/>
        <v>0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0</v>
      </c>
      <c r="I65" s="58">
        <f>SUM(I66:I70)</f>
        <v>0</v>
      </c>
      <c r="J65" s="53">
        <f t="shared" si="5"/>
        <v>0</v>
      </c>
      <c r="K65" s="32">
        <f t="shared" si="9"/>
        <v>736790000</v>
      </c>
      <c r="L65" s="33">
        <f t="shared" si="10"/>
        <v>0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 t="shared" si="5"/>
        <v>0</v>
      </c>
      <c r="K66" s="41">
        <f t="shared" si="9"/>
        <v>27650000</v>
      </c>
      <c r="L66" s="33">
        <f t="shared" si="10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5"/>
        <v>0</v>
      </c>
      <c r="K67" s="41">
        <f t="shared" si="9"/>
        <v>39650000</v>
      </c>
      <c r="L67" s="42">
        <f t="shared" si="10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5"/>
        <v>0</v>
      </c>
      <c r="K68" s="41">
        <f t="shared" si="9"/>
        <v>48250000</v>
      </c>
      <c r="L68" s="42">
        <f t="shared" si="10"/>
        <v>0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0</v>
      </c>
      <c r="J69" s="53">
        <f t="shared" si="5"/>
        <v>0</v>
      </c>
      <c r="K69" s="41">
        <f t="shared" si="9"/>
        <v>148590000</v>
      </c>
      <c r="L69" s="42">
        <f t="shared" si="10"/>
        <v>0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0</v>
      </c>
      <c r="I70" s="52">
        <v>0</v>
      </c>
      <c r="J70" s="53">
        <f>SUM(H70+I70)</f>
        <v>0</v>
      </c>
      <c r="K70" s="41">
        <f>SUM(D70-J70)</f>
        <v>448000000</v>
      </c>
      <c r="L70" s="42">
        <f>SUM(J70/D70*100)</f>
        <v>0</v>
      </c>
      <c r="M70" s="39" t="s">
        <v>19</v>
      </c>
      <c r="N70" s="39" t="s">
        <v>20</v>
      </c>
    </row>
    <row r="71" spans="1:14" ht="42.75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14"/>
      <c r="C72" s="13"/>
      <c r="D72" s="16"/>
      <c r="E72" s="13"/>
      <c r="F72" s="14"/>
      <c r="G72" s="13"/>
      <c r="H72" s="13"/>
      <c r="I72" s="13"/>
      <c r="J72" s="13"/>
      <c r="K72" s="13"/>
      <c r="L72" s="13"/>
      <c r="M72" s="13"/>
      <c r="N72" s="14"/>
    </row>
    <row r="73" spans="1:14" x14ac:dyDescent="0.35">
      <c r="A73" s="13"/>
      <c r="B73" s="14"/>
      <c r="C73" s="13"/>
      <c r="D73" s="13"/>
      <c r="E73" s="13"/>
      <c r="F73" s="14"/>
      <c r="G73" s="13"/>
      <c r="H73" s="13"/>
      <c r="I73" s="206" t="s">
        <v>202</v>
      </c>
      <c r="J73" s="206"/>
      <c r="K73" s="206"/>
      <c r="L73" s="206"/>
      <c r="M73" s="206"/>
      <c r="N73" s="206"/>
    </row>
    <row r="74" spans="1:14" x14ac:dyDescent="0.35">
      <c r="A74" s="13"/>
      <c r="B74" s="14"/>
      <c r="C74" s="13"/>
      <c r="D74" s="13"/>
      <c r="E74" s="13"/>
      <c r="F74" s="14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4"/>
      <c r="C75" s="13"/>
      <c r="D75" s="13"/>
      <c r="E75" s="13"/>
      <c r="F75" s="14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ht="6.75" customHeight="1" x14ac:dyDescent="0.35">
      <c r="A76" s="13"/>
      <c r="B76" s="14"/>
      <c r="C76" s="13"/>
      <c r="D76" s="13"/>
      <c r="E76" s="13"/>
      <c r="F76" s="14"/>
      <c r="G76" s="13"/>
      <c r="H76" s="13"/>
      <c r="I76" s="206"/>
      <c r="J76" s="206"/>
      <c r="K76" s="206"/>
      <c r="L76" s="206"/>
      <c r="M76" s="206"/>
      <c r="N76" s="206"/>
    </row>
    <row r="77" spans="1:14" x14ac:dyDescent="0.35">
      <c r="A77" s="13"/>
      <c r="B77" s="14"/>
      <c r="C77" s="13"/>
      <c r="D77" s="13"/>
      <c r="E77" s="13"/>
      <c r="F77" s="14"/>
      <c r="G77" s="13"/>
      <c r="H77" s="13"/>
      <c r="I77" s="13"/>
      <c r="J77" s="13"/>
      <c r="K77" s="13"/>
      <c r="L77" s="13"/>
      <c r="M77" s="13"/>
      <c r="N77" s="14"/>
    </row>
    <row r="78" spans="1:14" x14ac:dyDescent="0.35">
      <c r="A78" s="13"/>
      <c r="B78" s="14"/>
      <c r="C78" s="13"/>
      <c r="D78" s="13"/>
      <c r="E78" s="13"/>
      <c r="F78" s="14"/>
      <c r="G78" s="13"/>
      <c r="H78" s="13"/>
      <c r="I78" s="205" t="s">
        <v>117</v>
      </c>
      <c r="J78" s="205"/>
      <c r="K78" s="205"/>
      <c r="L78" s="205"/>
      <c r="M78" s="205"/>
      <c r="N78" s="205"/>
    </row>
    <row r="79" spans="1:14" x14ac:dyDescent="0.35">
      <c r="A79" s="13"/>
      <c r="B79" s="14"/>
      <c r="C79" s="13"/>
      <c r="D79" s="13"/>
      <c r="E79" s="13"/>
      <c r="F79" s="14"/>
      <c r="G79" s="13"/>
      <c r="H79" s="13"/>
      <c r="I79" s="206" t="s">
        <v>118</v>
      </c>
      <c r="J79" s="206"/>
      <c r="K79" s="206"/>
      <c r="L79" s="206"/>
      <c r="M79" s="206"/>
      <c r="N79" s="206"/>
    </row>
    <row r="80" spans="1:14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</sheetData>
  <mergeCells count="24">
    <mergeCell ref="I78:N78"/>
    <mergeCell ref="I79:N79"/>
    <mergeCell ref="B7:C7"/>
    <mergeCell ref="B8:C8"/>
    <mergeCell ref="I73:N73"/>
    <mergeCell ref="I74:N74"/>
    <mergeCell ref="I75:N75"/>
    <mergeCell ref="I76:N76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0"/>
  <sheetViews>
    <sheetView view="pageBreakPreview" topLeftCell="A31" zoomScaleNormal="100" zoomScaleSheetLayoutView="100" workbookViewId="0">
      <selection activeCell="E40" sqref="E40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10" width="12.453125" customWidth="1"/>
    <col min="11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90" t="s">
        <v>203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89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125385319</v>
      </c>
      <c r="I8" s="18">
        <f>SUM(I9+I13)</f>
        <v>406554934</v>
      </c>
      <c r="J8" s="18">
        <f>SUM(H8+I8)</f>
        <v>531940253</v>
      </c>
      <c r="K8" s="22">
        <f t="shared" ref="K8" si="0">SUM(D8-J8)</f>
        <v>7911003423</v>
      </c>
      <c r="L8" s="23">
        <f t="shared" ref="L8" si="1">SUM(J8/D8*100)</f>
        <v>6.3004121952406127</v>
      </c>
      <c r="M8" s="24" t="s">
        <v>19</v>
      </c>
      <c r="N8" s="20" t="s">
        <v>20</v>
      </c>
    </row>
    <row r="9" spans="1:14" ht="17.25" customHeight="1" x14ac:dyDescent="0.35">
      <c r="A9" s="89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125385319</v>
      </c>
      <c r="I9" s="27">
        <f>SUM(I10)</f>
        <v>243500784</v>
      </c>
      <c r="J9" s="27">
        <f>SUM(H9:I9)</f>
        <v>368886103</v>
      </c>
      <c r="K9" s="32">
        <f t="shared" ref="K9:K13" si="2">SUM(D9-J9)</f>
        <v>2857153813</v>
      </c>
      <c r="L9" s="33">
        <f t="shared" ref="L9:L15" si="3">SUM(J9/D9*100)</f>
        <v>11.434641622704584</v>
      </c>
      <c r="M9" s="34" t="s">
        <v>19</v>
      </c>
      <c r="N9" s="30" t="s">
        <v>20</v>
      </c>
    </row>
    <row r="10" spans="1:14" ht="18" customHeight="1" x14ac:dyDescent="0.35">
      <c r="A10" s="89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125385319</v>
      </c>
      <c r="I10" s="27">
        <f>SUM(I11:I12)</f>
        <v>243500784</v>
      </c>
      <c r="J10" s="27">
        <f>SUM(H10:I10)</f>
        <v>368886103</v>
      </c>
      <c r="K10" s="32">
        <f t="shared" si="2"/>
        <v>2857153813</v>
      </c>
      <c r="L10" s="33">
        <f t="shared" si="3"/>
        <v>11.434641622704584</v>
      </c>
      <c r="M10" s="34" t="s">
        <v>19</v>
      </c>
      <c r="N10" s="30" t="s">
        <v>20</v>
      </c>
    </row>
    <row r="11" spans="1:14" x14ac:dyDescent="0.35">
      <c r="A11" s="89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125385319</v>
      </c>
      <c r="I11" s="40">
        <v>125900784</v>
      </c>
      <c r="J11" s="41">
        <f>SUM(H11+I11)</f>
        <v>251286103</v>
      </c>
      <c r="K11" s="41">
        <f t="shared" si="2"/>
        <v>1627426573</v>
      </c>
      <c r="L11" s="42">
        <f t="shared" si="3"/>
        <v>13.375440864912758</v>
      </c>
      <c r="M11" s="39" t="s">
        <v>19</v>
      </c>
      <c r="N11" s="39" t="s">
        <v>20</v>
      </c>
    </row>
    <row r="12" spans="1:14" x14ac:dyDescent="0.35">
      <c r="A12" s="89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0</v>
      </c>
      <c r="I12" s="41">
        <v>117600000</v>
      </c>
      <c r="J12" s="41">
        <f>SUM(H12+I12)</f>
        <v>117600000</v>
      </c>
      <c r="K12" s="41">
        <f t="shared" si="2"/>
        <v>1229727240</v>
      </c>
      <c r="L12" s="33">
        <f t="shared" si="3"/>
        <v>8.7283917751117386</v>
      </c>
      <c r="M12" s="39" t="s">
        <v>19</v>
      </c>
      <c r="N12" s="39" t="s">
        <v>20</v>
      </c>
    </row>
    <row r="13" spans="1:14" ht="19.5" customHeight="1" x14ac:dyDescent="0.35">
      <c r="A13" s="89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0</v>
      </c>
      <c r="I13" s="27">
        <f>SUM(I14+I26+I35+I44+I51+I57+I59+I63+I65)</f>
        <v>163054150</v>
      </c>
      <c r="J13" s="31">
        <f>SUM(H13+I13)</f>
        <v>163054150</v>
      </c>
      <c r="K13" s="32">
        <f t="shared" si="2"/>
        <v>5053849610</v>
      </c>
      <c r="L13" s="33">
        <f t="shared" si="3"/>
        <v>3.1254966068225878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0</v>
      </c>
      <c r="I14" s="48">
        <f>SUM(I15:I25)</f>
        <v>40576350</v>
      </c>
      <c r="J14" s="48">
        <f>SUM(H14+I14)</f>
        <v>40576350</v>
      </c>
      <c r="K14" s="32">
        <f t="shared" ref="K14:K34" si="4">SUM(D14-J14)</f>
        <v>665485410</v>
      </c>
      <c r="L14" s="33">
        <f t="shared" si="3"/>
        <v>5.7468556291732895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5">SUM(H15+I15)</f>
        <v>0</v>
      </c>
      <c r="K15" s="41">
        <f t="shared" si="4"/>
        <v>3150000</v>
      </c>
      <c r="L15" s="42">
        <f t="shared" si="3"/>
        <v>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0</v>
      </c>
      <c r="I16" s="52">
        <v>4684100</v>
      </c>
      <c r="J16" s="53">
        <f t="shared" si="5"/>
        <v>4684100</v>
      </c>
      <c r="K16" s="41">
        <f t="shared" si="4"/>
        <v>50975900</v>
      </c>
      <c r="L16" s="42">
        <f t="shared" ref="L16:L34" si="6">SUM(J16/D16*100)</f>
        <v>8.4155587495508435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5"/>
        <v>0</v>
      </c>
      <c r="K17" s="41">
        <f t="shared" si="4"/>
        <v>29290000</v>
      </c>
      <c r="L17" s="42">
        <f t="shared" si="6"/>
        <v>0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0</v>
      </c>
      <c r="J18" s="53">
        <f t="shared" si="5"/>
        <v>0</v>
      </c>
      <c r="K18" s="41">
        <f t="shared" si="4"/>
        <v>88129000</v>
      </c>
      <c r="L18" s="42">
        <f t="shared" si="6"/>
        <v>0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0</v>
      </c>
      <c r="J19" s="53">
        <f t="shared" si="5"/>
        <v>0</v>
      </c>
      <c r="K19" s="41">
        <f t="shared" si="4"/>
        <v>44912700</v>
      </c>
      <c r="L19" s="42">
        <f t="shared" si="6"/>
        <v>0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0</v>
      </c>
      <c r="I20" s="52">
        <v>1350000</v>
      </c>
      <c r="J20" s="53">
        <f t="shared" si="5"/>
        <v>1350000</v>
      </c>
      <c r="K20" s="41">
        <f t="shared" si="4"/>
        <v>62980000</v>
      </c>
      <c r="L20" s="42">
        <f t="shared" si="6"/>
        <v>2.0985543292398567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5"/>
        <v>0</v>
      </c>
      <c r="K21" s="41">
        <f t="shared" si="4"/>
        <v>19135000</v>
      </c>
      <c r="L21" s="42">
        <f t="shared" si="6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5"/>
        <v>0</v>
      </c>
      <c r="K22" s="41">
        <f t="shared" si="4"/>
        <v>11088000</v>
      </c>
      <c r="L22" s="42">
        <f t="shared" si="6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0</v>
      </c>
      <c r="I23" s="52">
        <v>4542250</v>
      </c>
      <c r="J23" s="53">
        <f t="shared" si="5"/>
        <v>4542250</v>
      </c>
      <c r="K23" s="41">
        <f t="shared" si="4"/>
        <v>34952750</v>
      </c>
      <c r="L23" s="42">
        <f t="shared" si="6"/>
        <v>11.500822888973287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0</v>
      </c>
      <c r="I24" s="52">
        <v>30000000</v>
      </c>
      <c r="J24" s="53">
        <f t="shared" si="5"/>
        <v>30000000</v>
      </c>
      <c r="K24" s="41">
        <f t="shared" si="4"/>
        <v>272430000</v>
      </c>
      <c r="L24" s="42">
        <f t="shared" si="6"/>
        <v>9.9196508282908429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0</v>
      </c>
      <c r="J25" s="53">
        <f t="shared" si="5"/>
        <v>0</v>
      </c>
      <c r="K25" s="41">
        <f t="shared" si="4"/>
        <v>48442060</v>
      </c>
      <c r="L25" s="42">
        <f t="shared" si="6"/>
        <v>0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SUM(H27:H35)</f>
        <v>0</v>
      </c>
      <c r="I26" s="48">
        <f>SUM(I27:I30)</f>
        <v>39734800</v>
      </c>
      <c r="J26" s="48">
        <f>SUM(H26+I26)</f>
        <v>39734800</v>
      </c>
      <c r="K26" s="32">
        <f t="shared" ref="K26" si="7">SUM(D26-J26)</f>
        <v>653752200</v>
      </c>
      <c r="L26" s="33">
        <f t="shared" ref="L26" si="8">SUM(J26/D26*100)</f>
        <v>5.7297108669665038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0</v>
      </c>
      <c r="I27" s="52">
        <v>0</v>
      </c>
      <c r="J27" s="53">
        <f t="shared" si="5"/>
        <v>0</v>
      </c>
      <c r="K27" s="41">
        <f t="shared" si="4"/>
        <v>389440000</v>
      </c>
      <c r="L27" s="42">
        <f t="shared" si="6"/>
        <v>0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5"/>
        <v>0</v>
      </c>
      <c r="K28" s="41">
        <f t="shared" si="4"/>
        <v>46470000</v>
      </c>
      <c r="L28" s="42">
        <f t="shared" si="6"/>
        <v>0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0</v>
      </c>
      <c r="I29" s="52">
        <v>37234800</v>
      </c>
      <c r="J29" s="53">
        <f t="shared" si="5"/>
        <v>37234800</v>
      </c>
      <c r="K29" s="41">
        <f t="shared" si="4"/>
        <v>206822200</v>
      </c>
      <c r="L29" s="42">
        <f t="shared" si="6"/>
        <v>15.25659989264803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0</v>
      </c>
      <c r="I30" s="52">
        <v>2500000</v>
      </c>
      <c r="J30" s="53">
        <f t="shared" si="5"/>
        <v>2500000</v>
      </c>
      <c r="K30" s="41">
        <f t="shared" si="4"/>
        <v>11020000</v>
      </c>
      <c r="L30" s="42">
        <f t="shared" si="6"/>
        <v>18.491124260355029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5"/>
        <v>0</v>
      </c>
      <c r="K31" s="32">
        <f t="shared" si="4"/>
        <v>49530000</v>
      </c>
      <c r="L31" s="42">
        <f t="shared" si="6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5"/>
        <v>0</v>
      </c>
      <c r="K32" s="41">
        <f t="shared" si="4"/>
        <v>49530000</v>
      </c>
      <c r="L32" s="42">
        <f t="shared" si="6"/>
        <v>0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5"/>
        <v>0</v>
      </c>
      <c r="K33" s="32">
        <f t="shared" si="4"/>
        <v>39260000</v>
      </c>
      <c r="L33" s="42">
        <f t="shared" si="6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5"/>
        <v>0</v>
      </c>
      <c r="K34" s="41">
        <f t="shared" si="4"/>
        <v>39260000</v>
      </c>
      <c r="L34" s="42">
        <f t="shared" si="6"/>
        <v>0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SUM(H36:H41)</f>
        <v>0</v>
      </c>
      <c r="I35" s="58">
        <f>SUM(I36:I43)</f>
        <v>1000000</v>
      </c>
      <c r="J35" s="53">
        <f t="shared" si="5"/>
        <v>1000000</v>
      </c>
      <c r="K35" s="32">
        <f t="shared" ref="K35:K69" si="9">SUM(D35-J35)</f>
        <v>919500000</v>
      </c>
      <c r="L35" s="33">
        <f t="shared" ref="L35:L69" si="10">SUM(J35/D35*100)</f>
        <v>0.10863661053775121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0</v>
      </c>
      <c r="J36" s="53">
        <f t="shared" si="5"/>
        <v>0</v>
      </c>
      <c r="K36" s="41">
        <f t="shared" si="9"/>
        <v>67070000</v>
      </c>
      <c r="L36" s="42">
        <f t="shared" si="10"/>
        <v>0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80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5"/>
        <v>0</v>
      </c>
      <c r="K37" s="41">
        <f t="shared" si="9"/>
        <v>48120000</v>
      </c>
      <c r="L37" s="42">
        <f t="shared" si="10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5"/>
        <v>0</v>
      </c>
      <c r="K38" s="41">
        <f t="shared" si="9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/>
      <c r="J39" s="53">
        <f t="shared" si="5"/>
        <v>0</v>
      </c>
      <c r="K39" s="41">
        <f t="shared" si="9"/>
        <v>48890000</v>
      </c>
      <c r="L39" s="42">
        <f t="shared" si="10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156</v>
      </c>
      <c r="F40" s="68" t="s">
        <v>123</v>
      </c>
      <c r="G40" s="39" t="s">
        <v>18</v>
      </c>
      <c r="H40" s="40"/>
      <c r="I40" s="40"/>
      <c r="J40" s="53">
        <f t="shared" si="5"/>
        <v>0</v>
      </c>
      <c r="K40" s="41">
        <f t="shared" si="9"/>
        <v>547060000</v>
      </c>
      <c r="L40" s="42">
        <f t="shared" si="10"/>
        <v>0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5"/>
        <v>0</v>
      </c>
      <c r="K41" s="41">
        <f t="shared" si="9"/>
        <v>48590000</v>
      </c>
      <c r="L41" s="42">
        <f t="shared" si="10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177</v>
      </c>
      <c r="G42" s="39" t="s">
        <v>18</v>
      </c>
      <c r="H42" s="40"/>
      <c r="I42" s="40"/>
      <c r="J42" s="53">
        <f t="shared" si="5"/>
        <v>0</v>
      </c>
      <c r="K42" s="41">
        <f t="shared" si="9"/>
        <v>73590000</v>
      </c>
      <c r="L42" s="42">
        <f t="shared" si="10"/>
        <v>0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/>
      <c r="I43" s="40">
        <v>1000000</v>
      </c>
      <c r="J43" s="53">
        <f t="shared" si="5"/>
        <v>1000000</v>
      </c>
      <c r="K43" s="41">
        <f t="shared" si="9"/>
        <v>86180000</v>
      </c>
      <c r="L43" s="42">
        <f t="shared" si="10"/>
        <v>1.1470520761642578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SUM(I45:I50)</f>
        <v>0</v>
      </c>
      <c r="J44" s="53">
        <f t="shared" si="5"/>
        <v>0</v>
      </c>
      <c r="K44" s="32">
        <f t="shared" si="9"/>
        <v>1165670000</v>
      </c>
      <c r="L44" s="33">
        <f t="shared" si="10"/>
        <v>0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5"/>
        <v>0</v>
      </c>
      <c r="K45" s="41">
        <f t="shared" si="9"/>
        <v>59530000</v>
      </c>
      <c r="L45" s="33">
        <f t="shared" si="10"/>
        <v>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5"/>
        <v>0</v>
      </c>
      <c r="K46" s="41">
        <f t="shared" si="9"/>
        <v>59530000</v>
      </c>
      <c r="L46" s="33">
        <f t="shared" si="10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5"/>
        <v>0</v>
      </c>
      <c r="K47" s="41">
        <f t="shared" si="9"/>
        <v>274350000</v>
      </c>
      <c r="L47" s="33">
        <f t="shared" si="10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0</v>
      </c>
      <c r="J48" s="53">
        <f t="shared" si="5"/>
        <v>0</v>
      </c>
      <c r="K48" s="41">
        <f t="shared" si="9"/>
        <v>74530000</v>
      </c>
      <c r="L48" s="33">
        <f t="shared" si="10"/>
        <v>0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5"/>
        <v>0</v>
      </c>
      <c r="K49" s="41">
        <f t="shared" si="9"/>
        <v>99530000</v>
      </c>
      <c r="L49" s="42">
        <f t="shared" si="10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 t="shared" ref="J50" si="11">SUM(H50+I50)</f>
        <v>0</v>
      </c>
      <c r="K50" s="41">
        <f t="shared" si="9"/>
        <v>598200000</v>
      </c>
      <c r="L50" s="42">
        <f t="shared" si="10"/>
        <v>0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0</v>
      </c>
      <c r="I51" s="48">
        <f>SUM(I52:I56)</f>
        <v>76443000</v>
      </c>
      <c r="J51" s="53">
        <f t="shared" si="5"/>
        <v>76443000</v>
      </c>
      <c r="K51" s="32">
        <f t="shared" si="9"/>
        <v>536792000</v>
      </c>
      <c r="L51" s="33">
        <f t="shared" si="10"/>
        <v>12.465531158528135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5"/>
        <v>0</v>
      </c>
      <c r="K52" s="41">
        <f t="shared" si="9"/>
        <v>48890000</v>
      </c>
      <c r="L52" s="42">
        <f t="shared" si="10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5"/>
        <v>0</v>
      </c>
      <c r="K53" s="41">
        <f t="shared" si="9"/>
        <v>30105000</v>
      </c>
      <c r="L53" s="42">
        <f t="shared" si="10"/>
        <v>0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0</v>
      </c>
      <c r="I54" s="52">
        <v>0</v>
      </c>
      <c r="J54" s="53">
        <f t="shared" si="5"/>
        <v>0</v>
      </c>
      <c r="K54" s="41">
        <f t="shared" si="9"/>
        <v>146550000</v>
      </c>
      <c r="L54" s="42">
        <f t="shared" si="10"/>
        <v>0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0</v>
      </c>
      <c r="I55" s="52">
        <v>76443000</v>
      </c>
      <c r="J55" s="53">
        <f t="shared" ref="J55" si="12">SUM(H55+I55)</f>
        <v>76443000</v>
      </c>
      <c r="K55" s="41">
        <f t="shared" si="9"/>
        <v>162357000</v>
      </c>
      <c r="L55" s="42">
        <f t="shared" si="10"/>
        <v>32.011306532663312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5"/>
        <v>0</v>
      </c>
      <c r="K56" s="41">
        <f t="shared" si="9"/>
        <v>148890000</v>
      </c>
      <c r="L56" s="42">
        <f t="shared" si="10"/>
        <v>0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5"/>
        <v>0</v>
      </c>
      <c r="K57" s="32">
        <f t="shared" si="9"/>
        <v>118890000</v>
      </c>
      <c r="L57" s="33">
        <f t="shared" si="10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5"/>
        <v>0</v>
      </c>
      <c r="K58" s="41">
        <f t="shared" si="9"/>
        <v>118890000</v>
      </c>
      <c r="L58" s="42">
        <f t="shared" si="10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5"/>
        <v>0</v>
      </c>
      <c r="K59" s="32">
        <f t="shared" si="9"/>
        <v>49630000</v>
      </c>
      <c r="L59" s="33">
        <f t="shared" si="10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5"/>
        <v>0</v>
      </c>
      <c r="K60" s="41">
        <f t="shared" si="9"/>
        <v>49630000</v>
      </c>
      <c r="L60" s="42">
        <f t="shared" si="10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 t="shared" ref="J61:J62" si="13">SUM(H61+I61)</f>
        <v>0</v>
      </c>
      <c r="K61" s="32">
        <f t="shared" si="9"/>
        <v>49650000</v>
      </c>
      <c r="L61" s="42">
        <f t="shared" si="10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3"/>
        <v>0</v>
      </c>
      <c r="K62" s="41">
        <f t="shared" si="9"/>
        <v>49650000</v>
      </c>
      <c r="L62" s="42">
        <f t="shared" si="10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5"/>
        <v>0</v>
      </c>
      <c r="K63" s="32">
        <f t="shared" si="9"/>
        <v>74200000</v>
      </c>
      <c r="L63" s="33">
        <f t="shared" si="10"/>
        <v>0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5"/>
        <v>0</v>
      </c>
      <c r="K64" s="41">
        <f t="shared" si="9"/>
        <v>74200000</v>
      </c>
      <c r="L64" s="42">
        <f t="shared" si="10"/>
        <v>0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0</v>
      </c>
      <c r="I65" s="58">
        <f>SUM(I66:I71)</f>
        <v>5300000</v>
      </c>
      <c r="J65" s="53">
        <f t="shared" si="5"/>
        <v>5300000</v>
      </c>
      <c r="K65" s="32">
        <f t="shared" si="9"/>
        <v>731490000</v>
      </c>
      <c r="L65" s="33">
        <f t="shared" si="10"/>
        <v>0.71933658165827441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 t="shared" si="5"/>
        <v>0</v>
      </c>
      <c r="K66" s="41">
        <f t="shared" si="9"/>
        <v>27650000</v>
      </c>
      <c r="L66" s="33">
        <f t="shared" si="10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5"/>
        <v>0</v>
      </c>
      <c r="K67" s="41">
        <f t="shared" si="9"/>
        <v>39650000</v>
      </c>
      <c r="L67" s="42">
        <f t="shared" si="10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5"/>
        <v>0</v>
      </c>
      <c r="K68" s="41">
        <f t="shared" si="9"/>
        <v>48250000</v>
      </c>
      <c r="L68" s="42">
        <f t="shared" si="10"/>
        <v>0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0</v>
      </c>
      <c r="J69" s="53">
        <f t="shared" si="5"/>
        <v>0</v>
      </c>
      <c r="K69" s="41">
        <f t="shared" si="9"/>
        <v>148590000</v>
      </c>
      <c r="L69" s="42">
        <f t="shared" si="10"/>
        <v>0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0</v>
      </c>
      <c r="I70" s="52">
        <v>5300000</v>
      </c>
      <c r="J70" s="53">
        <f>SUM(H70+I70)</f>
        <v>5300000</v>
      </c>
      <c r="K70" s="41">
        <f>SUM(D70-J70)</f>
        <v>442700000</v>
      </c>
      <c r="L70" s="42">
        <f>SUM(J70/D70*100)</f>
        <v>1.1830357142857142</v>
      </c>
      <c r="M70" s="39" t="s">
        <v>19</v>
      </c>
      <c r="N70" s="39" t="s">
        <v>20</v>
      </c>
    </row>
    <row r="71" spans="1:14" ht="42.75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91"/>
      <c r="C72" s="13"/>
      <c r="D72" s="16"/>
      <c r="E72" s="13"/>
      <c r="F72" s="91"/>
      <c r="G72" s="13"/>
      <c r="H72" s="13"/>
      <c r="I72" s="13"/>
      <c r="J72" s="13"/>
      <c r="K72" s="13"/>
      <c r="L72" s="13"/>
      <c r="M72" s="13"/>
      <c r="N72" s="91"/>
    </row>
    <row r="73" spans="1:14" x14ac:dyDescent="0.35">
      <c r="A73" s="13"/>
      <c r="B73" s="91"/>
      <c r="C73" s="13"/>
      <c r="D73" s="13"/>
      <c r="E73" s="13"/>
      <c r="F73" s="91"/>
      <c r="G73" s="13"/>
      <c r="H73" s="13"/>
      <c r="I73" s="206" t="s">
        <v>204</v>
      </c>
      <c r="J73" s="206"/>
      <c r="K73" s="206"/>
      <c r="L73" s="206"/>
      <c r="M73" s="206"/>
      <c r="N73" s="206"/>
    </row>
    <row r="74" spans="1:14" x14ac:dyDescent="0.35">
      <c r="A74" s="13"/>
      <c r="B74" s="91"/>
      <c r="C74" s="13"/>
      <c r="D74" s="13"/>
      <c r="E74" s="13"/>
      <c r="F74" s="91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91"/>
      <c r="C75" s="13"/>
      <c r="D75" s="13"/>
      <c r="E75" s="13"/>
      <c r="F75" s="91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ht="6.75" customHeight="1" x14ac:dyDescent="0.35">
      <c r="A76" s="13"/>
      <c r="B76" s="91"/>
      <c r="C76" s="13"/>
      <c r="D76" s="13"/>
      <c r="E76" s="13"/>
      <c r="F76" s="91"/>
      <c r="G76" s="13"/>
      <c r="H76" s="13"/>
      <c r="I76" s="206"/>
      <c r="J76" s="206"/>
      <c r="K76" s="206"/>
      <c r="L76" s="206"/>
      <c r="M76" s="206"/>
      <c r="N76" s="206"/>
    </row>
    <row r="77" spans="1:14" x14ac:dyDescent="0.35">
      <c r="A77" s="13"/>
      <c r="B77" s="91"/>
      <c r="C77" s="13"/>
      <c r="D77" s="13"/>
      <c r="E77" s="13"/>
      <c r="F77" s="91"/>
      <c r="G77" s="13"/>
      <c r="H77" s="13"/>
      <c r="I77" s="13"/>
      <c r="J77" s="13"/>
      <c r="K77" s="13"/>
      <c r="L77" s="13"/>
      <c r="M77" s="13"/>
      <c r="N77" s="91"/>
    </row>
    <row r="78" spans="1:14" x14ac:dyDescent="0.35">
      <c r="A78" s="13"/>
      <c r="B78" s="91"/>
      <c r="C78" s="13"/>
      <c r="D78" s="13"/>
      <c r="E78" s="13"/>
      <c r="F78" s="91"/>
      <c r="G78" s="13"/>
      <c r="H78" s="13"/>
      <c r="I78" s="205" t="s">
        <v>117</v>
      </c>
      <c r="J78" s="205"/>
      <c r="K78" s="205"/>
      <c r="L78" s="205"/>
      <c r="M78" s="205"/>
      <c r="N78" s="205"/>
    </row>
    <row r="79" spans="1:14" x14ac:dyDescent="0.35">
      <c r="A79" s="13"/>
      <c r="B79" s="91"/>
      <c r="C79" s="13"/>
      <c r="D79" s="13"/>
      <c r="E79" s="13"/>
      <c r="F79" s="91"/>
      <c r="G79" s="13"/>
      <c r="H79" s="13"/>
      <c r="I79" s="206" t="s">
        <v>118</v>
      </c>
      <c r="J79" s="206"/>
      <c r="K79" s="206"/>
      <c r="L79" s="206"/>
      <c r="M79" s="206"/>
      <c r="N79" s="206"/>
    </row>
    <row r="80" spans="1:14" x14ac:dyDescent="0.3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</sheetData>
  <mergeCells count="24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I79:N79"/>
    <mergeCell ref="B7:C7"/>
    <mergeCell ref="B8:C8"/>
    <mergeCell ref="I73:N73"/>
    <mergeCell ref="I74:N74"/>
    <mergeCell ref="I75:N75"/>
    <mergeCell ref="I76:N7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7" zoomScaleNormal="100" zoomScaleSheetLayoutView="100" workbookViewId="0">
      <selection activeCell="I18" sqref="I18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10" width="12.453125" customWidth="1"/>
    <col min="11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164" t="s">
        <v>205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163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531940253</v>
      </c>
      <c r="I8" s="18">
        <f>SUM(I9+I13)</f>
        <v>591347097</v>
      </c>
      <c r="J8" s="18">
        <f>SUM(H8+I8)</f>
        <v>1123287350</v>
      </c>
      <c r="K8" s="22">
        <f t="shared" ref="K8" si="0">SUM(D8-J8)</f>
        <v>7319656326</v>
      </c>
      <c r="L8" s="23">
        <f t="shared" ref="L8:L15" si="1">SUM(J8/D8*100)</f>
        <v>13.304451540913014</v>
      </c>
      <c r="M8" s="24" t="s">
        <v>19</v>
      </c>
      <c r="N8" s="20" t="s">
        <v>20</v>
      </c>
    </row>
    <row r="9" spans="1:14" ht="17.25" customHeight="1" x14ac:dyDescent="0.35">
      <c r="A9" s="163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368886103</v>
      </c>
      <c r="I9" s="27">
        <f>SUM(I10)</f>
        <v>250941597</v>
      </c>
      <c r="J9" s="27">
        <f>SUM(H9:I9)</f>
        <v>619827700</v>
      </c>
      <c r="K9" s="32">
        <f t="shared" ref="K9:K13" si="2">SUM(D9-J9)</f>
        <v>2606212216</v>
      </c>
      <c r="L9" s="33">
        <f t="shared" si="1"/>
        <v>19.213268159698739</v>
      </c>
      <c r="M9" s="34" t="s">
        <v>19</v>
      </c>
      <c r="N9" s="30" t="s">
        <v>20</v>
      </c>
    </row>
    <row r="10" spans="1:14" ht="18" customHeight="1" x14ac:dyDescent="0.35">
      <c r="A10" s="163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368886103</v>
      </c>
      <c r="I10" s="27">
        <f>SUM(I11:I12)</f>
        <v>250941597</v>
      </c>
      <c r="J10" s="27">
        <f>SUM(H10:I10)</f>
        <v>619827700</v>
      </c>
      <c r="K10" s="32">
        <f t="shared" si="2"/>
        <v>2606212216</v>
      </c>
      <c r="L10" s="33">
        <f t="shared" si="1"/>
        <v>19.213268159698739</v>
      </c>
      <c r="M10" s="34" t="s">
        <v>19</v>
      </c>
      <c r="N10" s="30" t="s">
        <v>20</v>
      </c>
    </row>
    <row r="11" spans="1:14" x14ac:dyDescent="0.35">
      <c r="A11" s="163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251286103</v>
      </c>
      <c r="I11" s="40">
        <v>133341597</v>
      </c>
      <c r="J11" s="41">
        <f>SUM(H11+I11)</f>
        <v>384627700</v>
      </c>
      <c r="K11" s="41">
        <f t="shared" si="2"/>
        <v>1494084976</v>
      </c>
      <c r="L11" s="42">
        <f t="shared" si="1"/>
        <v>20.472938992401836</v>
      </c>
      <c r="M11" s="39" t="s">
        <v>19</v>
      </c>
      <c r="N11" s="39" t="s">
        <v>20</v>
      </c>
    </row>
    <row r="12" spans="1:14" x14ac:dyDescent="0.35">
      <c r="A12" s="163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117600000</v>
      </c>
      <c r="I12" s="41">
        <v>117600000</v>
      </c>
      <c r="J12" s="41">
        <f>SUM(H12+I12)</f>
        <v>235200000</v>
      </c>
      <c r="K12" s="41">
        <f t="shared" si="2"/>
        <v>1112127240</v>
      </c>
      <c r="L12" s="33">
        <f t="shared" si="1"/>
        <v>17.456783550223477</v>
      </c>
      <c r="M12" s="39" t="s">
        <v>19</v>
      </c>
      <c r="N12" s="39" t="s">
        <v>20</v>
      </c>
    </row>
    <row r="13" spans="1:14" ht="19.5" customHeight="1" x14ac:dyDescent="0.35">
      <c r="A13" s="163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163054150</v>
      </c>
      <c r="I13" s="27">
        <f>SUM(I14+I26+I35+I44+I51+I57+I59+I63+I65)</f>
        <v>340405500</v>
      </c>
      <c r="J13" s="31">
        <f>SUM(H13+I13)</f>
        <v>503459650</v>
      </c>
      <c r="K13" s="32">
        <f t="shared" si="2"/>
        <v>4713444110</v>
      </c>
      <c r="L13" s="33">
        <f t="shared" si="1"/>
        <v>9.6505450965037536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40576350</v>
      </c>
      <c r="I14" s="48">
        <f>SUM(I15:I25)</f>
        <v>0</v>
      </c>
      <c r="J14" s="48">
        <f>SUM(H14+I14)</f>
        <v>40576350</v>
      </c>
      <c r="K14" s="32">
        <f t="shared" ref="K14:K34" si="3">SUM(D14-J14)</f>
        <v>665485410</v>
      </c>
      <c r="L14" s="33">
        <f t="shared" si="1"/>
        <v>5.7468556291732895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4">SUM(H15+I15)</f>
        <v>0</v>
      </c>
      <c r="K15" s="41">
        <f t="shared" si="3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4684100</v>
      </c>
      <c r="I16" s="52">
        <v>0</v>
      </c>
      <c r="J16" s="53">
        <f t="shared" si="4"/>
        <v>4684100</v>
      </c>
      <c r="K16" s="41">
        <f t="shared" si="3"/>
        <v>50975900</v>
      </c>
      <c r="L16" s="42">
        <f t="shared" ref="L16:L34" si="5">SUM(J16/D16*100)</f>
        <v>8.4155587495508435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4"/>
        <v>0</v>
      </c>
      <c r="K17" s="41">
        <f t="shared" si="3"/>
        <v>29290000</v>
      </c>
      <c r="L17" s="42">
        <f t="shared" si="5"/>
        <v>0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0</v>
      </c>
      <c r="J18" s="53">
        <f t="shared" si="4"/>
        <v>0</v>
      </c>
      <c r="K18" s="41">
        <f t="shared" si="3"/>
        <v>88129000</v>
      </c>
      <c r="L18" s="42">
        <f t="shared" si="5"/>
        <v>0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0</v>
      </c>
      <c r="J19" s="53">
        <f t="shared" si="4"/>
        <v>0</v>
      </c>
      <c r="K19" s="41">
        <f t="shared" si="3"/>
        <v>44912700</v>
      </c>
      <c r="L19" s="42">
        <f t="shared" si="5"/>
        <v>0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1350000</v>
      </c>
      <c r="I20" s="52">
        <v>0</v>
      </c>
      <c r="J20" s="53">
        <f t="shared" si="4"/>
        <v>1350000</v>
      </c>
      <c r="K20" s="41">
        <f t="shared" si="3"/>
        <v>62980000</v>
      </c>
      <c r="L20" s="42">
        <f t="shared" si="5"/>
        <v>2.0985543292398567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4"/>
        <v>0</v>
      </c>
      <c r="K21" s="41">
        <f t="shared" si="3"/>
        <v>19135000</v>
      </c>
      <c r="L21" s="42">
        <f t="shared" si="5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4"/>
        <v>0</v>
      </c>
      <c r="K22" s="41">
        <f t="shared" si="3"/>
        <v>11088000</v>
      </c>
      <c r="L22" s="42">
        <f t="shared" si="5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4542250</v>
      </c>
      <c r="I23" s="52">
        <v>0</v>
      </c>
      <c r="J23" s="53">
        <f t="shared" si="4"/>
        <v>4542250</v>
      </c>
      <c r="K23" s="41">
        <f t="shared" si="3"/>
        <v>34952750</v>
      </c>
      <c r="L23" s="42">
        <f t="shared" si="5"/>
        <v>11.500822888973287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30000000</v>
      </c>
      <c r="I24" s="52">
        <v>0</v>
      </c>
      <c r="J24" s="53">
        <f t="shared" si="4"/>
        <v>30000000</v>
      </c>
      <c r="K24" s="41">
        <f t="shared" si="3"/>
        <v>272430000</v>
      </c>
      <c r="L24" s="42">
        <f t="shared" si="5"/>
        <v>9.9196508282908429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0</v>
      </c>
      <c r="J25" s="53">
        <f t="shared" si="4"/>
        <v>0</v>
      </c>
      <c r="K25" s="41">
        <f t="shared" si="3"/>
        <v>48442060</v>
      </c>
      <c r="L25" s="42">
        <f t="shared" si="5"/>
        <v>0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SUM(H27:H34)</f>
        <v>39734800</v>
      </c>
      <c r="I26" s="48">
        <f>SUM(I27:I30)</f>
        <v>205000000</v>
      </c>
      <c r="J26" s="48">
        <f>SUM(H26+I26)</f>
        <v>244734800</v>
      </c>
      <c r="K26" s="32">
        <f t="shared" ref="K26" si="6">SUM(D26-J26)</f>
        <v>448752200</v>
      </c>
      <c r="L26" s="33">
        <f t="shared" ref="L26" si="7">SUM(J26/D26*100)</f>
        <v>35.290466872486434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0</v>
      </c>
      <c r="I27" s="52">
        <v>205000000</v>
      </c>
      <c r="J27" s="53">
        <f t="shared" si="4"/>
        <v>205000000</v>
      </c>
      <c r="K27" s="41">
        <f t="shared" si="3"/>
        <v>184440000</v>
      </c>
      <c r="L27" s="42">
        <f t="shared" si="5"/>
        <v>52.639687756778962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4"/>
        <v>0</v>
      </c>
      <c r="K28" s="41">
        <f t="shared" si="3"/>
        <v>46470000</v>
      </c>
      <c r="L28" s="42">
        <f t="shared" si="5"/>
        <v>0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37234800</v>
      </c>
      <c r="I29" s="52">
        <v>0</v>
      </c>
      <c r="J29" s="53">
        <f t="shared" si="4"/>
        <v>37234800</v>
      </c>
      <c r="K29" s="41">
        <f t="shared" si="3"/>
        <v>206822200</v>
      </c>
      <c r="L29" s="42">
        <f t="shared" si="5"/>
        <v>15.25659989264803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4"/>
        <v>2500000</v>
      </c>
      <c r="K30" s="41">
        <f t="shared" si="3"/>
        <v>11020000</v>
      </c>
      <c r="L30" s="42">
        <f t="shared" si="5"/>
        <v>18.491124260355029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4"/>
        <v>0</v>
      </c>
      <c r="K31" s="32">
        <f t="shared" si="3"/>
        <v>49530000</v>
      </c>
      <c r="L31" s="42">
        <f t="shared" si="5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4"/>
        <v>0</v>
      </c>
      <c r="K32" s="41">
        <f t="shared" si="3"/>
        <v>49530000</v>
      </c>
      <c r="L32" s="42">
        <f t="shared" si="5"/>
        <v>0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4"/>
        <v>0</v>
      </c>
      <c r="K33" s="32">
        <f t="shared" si="3"/>
        <v>39260000</v>
      </c>
      <c r="L33" s="42">
        <f t="shared" si="5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4"/>
        <v>0</v>
      </c>
      <c r="K34" s="41">
        <f t="shared" si="3"/>
        <v>39260000</v>
      </c>
      <c r="L34" s="42">
        <f t="shared" si="5"/>
        <v>0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SUM(H36+H37+H38+H39+H40+H41+H42+H43)</f>
        <v>1000000</v>
      </c>
      <c r="I35" s="58">
        <f>SUM(I36:I43)</f>
        <v>47875000</v>
      </c>
      <c r="J35" s="53">
        <f t="shared" si="4"/>
        <v>48875000</v>
      </c>
      <c r="K35" s="32">
        <f t="shared" ref="K35:K69" si="8">SUM(D35-J35)</f>
        <v>871625000</v>
      </c>
      <c r="L35" s="33">
        <f t="shared" ref="L35:L69" si="9">SUM(J35/D35*100)</f>
        <v>5.3096143400325913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0</v>
      </c>
      <c r="J36" s="53">
        <f t="shared" si="4"/>
        <v>0</v>
      </c>
      <c r="K36" s="41">
        <f t="shared" si="8"/>
        <v>67070000</v>
      </c>
      <c r="L36" s="42">
        <f t="shared" si="9"/>
        <v>0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4"/>
        <v>0</v>
      </c>
      <c r="K37" s="41">
        <f t="shared" si="8"/>
        <v>48120000</v>
      </c>
      <c r="L37" s="42">
        <f t="shared" si="9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4"/>
        <v>0</v>
      </c>
      <c r="K38" s="41">
        <f t="shared" si="8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/>
      <c r="J39" s="53">
        <f t="shared" si="4"/>
        <v>0</v>
      </c>
      <c r="K39" s="41">
        <f t="shared" si="8"/>
        <v>48890000</v>
      </c>
      <c r="L39" s="42">
        <f t="shared" si="9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212</v>
      </c>
      <c r="F40" s="68" t="s">
        <v>123</v>
      </c>
      <c r="G40" s="39" t="s">
        <v>18</v>
      </c>
      <c r="H40" s="40"/>
      <c r="I40" s="40"/>
      <c r="J40" s="53">
        <f t="shared" si="4"/>
        <v>0</v>
      </c>
      <c r="K40" s="41">
        <f t="shared" si="8"/>
        <v>547060000</v>
      </c>
      <c r="L40" s="42">
        <f t="shared" si="9"/>
        <v>0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4"/>
        <v>0</v>
      </c>
      <c r="K41" s="41">
        <f t="shared" si="8"/>
        <v>48590000</v>
      </c>
      <c r="L41" s="42">
        <f t="shared" si="9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211</v>
      </c>
      <c r="F42" s="68" t="s">
        <v>207</v>
      </c>
      <c r="G42" s="39" t="s">
        <v>18</v>
      </c>
      <c r="H42" s="40"/>
      <c r="I42" s="40">
        <v>46875000</v>
      </c>
      <c r="J42" s="53">
        <f t="shared" si="4"/>
        <v>46875000</v>
      </c>
      <c r="K42" s="41">
        <f t="shared" si="8"/>
        <v>26715000</v>
      </c>
      <c r="L42" s="42">
        <f t="shared" si="9"/>
        <v>63.69751324908276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1000000</v>
      </c>
      <c r="I43" s="40">
        <v>1000000</v>
      </c>
      <c r="J43" s="53">
        <f t="shared" si="4"/>
        <v>2000000</v>
      </c>
      <c r="K43" s="41">
        <f t="shared" si="8"/>
        <v>85180000</v>
      </c>
      <c r="L43" s="42">
        <f t="shared" si="9"/>
        <v>2.2941041523285155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SUM(I45:I50)</f>
        <v>0</v>
      </c>
      <c r="J44" s="53">
        <f t="shared" si="4"/>
        <v>0</v>
      </c>
      <c r="K44" s="32">
        <f t="shared" si="8"/>
        <v>1165670000</v>
      </c>
      <c r="L44" s="33">
        <f t="shared" si="9"/>
        <v>0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4"/>
        <v>0</v>
      </c>
      <c r="K45" s="41">
        <f t="shared" si="8"/>
        <v>59530000</v>
      </c>
      <c r="L45" s="33">
        <f t="shared" si="9"/>
        <v>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4"/>
        <v>0</v>
      </c>
      <c r="K46" s="41">
        <f t="shared" si="8"/>
        <v>59530000</v>
      </c>
      <c r="L46" s="33">
        <f t="shared" si="9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4"/>
        <v>0</v>
      </c>
      <c r="K47" s="41">
        <f t="shared" si="8"/>
        <v>274350000</v>
      </c>
      <c r="L47" s="33">
        <f t="shared" si="9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0</v>
      </c>
      <c r="J48" s="53">
        <f t="shared" si="4"/>
        <v>0</v>
      </c>
      <c r="K48" s="41">
        <f t="shared" si="8"/>
        <v>74530000</v>
      </c>
      <c r="L48" s="33">
        <f t="shared" si="9"/>
        <v>0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4"/>
        <v>0</v>
      </c>
      <c r="K49" s="41">
        <f t="shared" si="8"/>
        <v>99530000</v>
      </c>
      <c r="L49" s="42">
        <f t="shared" si="9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 t="shared" ref="J50" si="10">SUM(H50+I50)</f>
        <v>0</v>
      </c>
      <c r="K50" s="41">
        <f t="shared" si="8"/>
        <v>598200000</v>
      </c>
      <c r="L50" s="42">
        <f t="shared" si="9"/>
        <v>0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76443000</v>
      </c>
      <c r="I51" s="48">
        <f>SUM(I52:I56)</f>
        <v>82230500</v>
      </c>
      <c r="J51" s="53">
        <f t="shared" si="4"/>
        <v>158673500</v>
      </c>
      <c r="K51" s="32">
        <f t="shared" si="8"/>
        <v>454561500</v>
      </c>
      <c r="L51" s="33">
        <f t="shared" si="9"/>
        <v>25.874827757711156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4"/>
        <v>0</v>
      </c>
      <c r="K52" s="41">
        <f t="shared" si="8"/>
        <v>48890000</v>
      </c>
      <c r="L52" s="42">
        <f t="shared" si="9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4"/>
        <v>0</v>
      </c>
      <c r="K53" s="41">
        <f t="shared" si="8"/>
        <v>30105000</v>
      </c>
      <c r="L53" s="42">
        <f t="shared" si="9"/>
        <v>0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0</v>
      </c>
      <c r="I54" s="52">
        <v>44010000</v>
      </c>
      <c r="J54" s="53">
        <f t="shared" si="4"/>
        <v>44010000</v>
      </c>
      <c r="K54" s="41">
        <f t="shared" si="8"/>
        <v>102540000</v>
      </c>
      <c r="L54" s="42">
        <f t="shared" si="9"/>
        <v>30.030706243602868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76443000</v>
      </c>
      <c r="I55" s="52">
        <v>38220500</v>
      </c>
      <c r="J55" s="53">
        <f t="shared" ref="J55" si="11">SUM(H55+I55)</f>
        <v>114663500</v>
      </c>
      <c r="K55" s="41">
        <f t="shared" si="8"/>
        <v>124136500</v>
      </c>
      <c r="L55" s="42">
        <f t="shared" si="9"/>
        <v>48.016541038525965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4"/>
        <v>0</v>
      </c>
      <c r="K56" s="41">
        <f t="shared" si="8"/>
        <v>148890000</v>
      </c>
      <c r="L56" s="42">
        <f t="shared" si="9"/>
        <v>0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4"/>
        <v>0</v>
      </c>
      <c r="K57" s="32">
        <f t="shared" si="8"/>
        <v>118890000</v>
      </c>
      <c r="L57" s="33">
        <f t="shared" si="9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4"/>
        <v>0</v>
      </c>
      <c r="K58" s="41">
        <f t="shared" si="8"/>
        <v>118890000</v>
      </c>
      <c r="L58" s="42">
        <f t="shared" si="9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4"/>
        <v>0</v>
      </c>
      <c r="K59" s="32">
        <f t="shared" si="8"/>
        <v>49630000</v>
      </c>
      <c r="L59" s="33">
        <f t="shared" si="9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4"/>
        <v>0</v>
      </c>
      <c r="K60" s="41">
        <f t="shared" si="8"/>
        <v>49630000</v>
      </c>
      <c r="L60" s="42">
        <f t="shared" si="9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 t="shared" ref="J61:J62" si="12">SUM(H61+I61)</f>
        <v>0</v>
      </c>
      <c r="K61" s="32">
        <f t="shared" si="8"/>
        <v>49650000</v>
      </c>
      <c r="L61" s="42">
        <f t="shared" si="9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2"/>
        <v>0</v>
      </c>
      <c r="K62" s="41">
        <f t="shared" si="8"/>
        <v>49650000</v>
      </c>
      <c r="L62" s="42">
        <f t="shared" si="9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4"/>
        <v>0</v>
      </c>
      <c r="K63" s="32">
        <f t="shared" si="8"/>
        <v>74200000</v>
      </c>
      <c r="L63" s="33">
        <f t="shared" si="9"/>
        <v>0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4"/>
        <v>0</v>
      </c>
      <c r="K64" s="41">
        <f t="shared" si="8"/>
        <v>74200000</v>
      </c>
      <c r="L64" s="42">
        <f t="shared" si="9"/>
        <v>0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5300000</v>
      </c>
      <c r="I65" s="58">
        <f>SUM(I66:I71)</f>
        <v>5300000</v>
      </c>
      <c r="J65" s="53">
        <f>SUM(H65+I65)</f>
        <v>10600000</v>
      </c>
      <c r="K65" s="32">
        <f t="shared" si="8"/>
        <v>726190000</v>
      </c>
      <c r="L65" s="33">
        <f t="shared" si="9"/>
        <v>1.4386731633165488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8"/>
        <v>27650000</v>
      </c>
      <c r="L66" s="33">
        <f t="shared" si="9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4"/>
        <v>0</v>
      </c>
      <c r="K67" s="41">
        <f t="shared" si="8"/>
        <v>39650000</v>
      </c>
      <c r="L67" s="42">
        <f t="shared" si="9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4"/>
        <v>0</v>
      </c>
      <c r="K68" s="41">
        <f t="shared" si="8"/>
        <v>48250000</v>
      </c>
      <c r="L68" s="42">
        <f t="shared" si="9"/>
        <v>0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0</v>
      </c>
      <c r="J69" s="53">
        <f t="shared" si="4"/>
        <v>0</v>
      </c>
      <c r="K69" s="41">
        <f t="shared" si="8"/>
        <v>148590000</v>
      </c>
      <c r="L69" s="42">
        <f t="shared" si="9"/>
        <v>0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5300000</v>
      </c>
      <c r="I70" s="52">
        <v>5300000</v>
      </c>
      <c r="J70" s="53">
        <f>SUM(H70+I70)</f>
        <v>10600000</v>
      </c>
      <c r="K70" s="41">
        <f>SUM(D70-J70)</f>
        <v>437400000</v>
      </c>
      <c r="L70" s="42">
        <f>SUM(J70/D70*100)</f>
        <v>2.3660714285714284</v>
      </c>
      <c r="M70" s="39" t="s">
        <v>19</v>
      </c>
      <c r="N70" s="39" t="s">
        <v>20</v>
      </c>
    </row>
    <row r="71" spans="1:14" ht="36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162"/>
      <c r="C72" s="13"/>
      <c r="D72" s="16"/>
      <c r="E72" s="13"/>
      <c r="F72" s="162"/>
      <c r="G72" s="13"/>
      <c r="H72" s="13"/>
      <c r="I72" s="13"/>
      <c r="J72" s="13"/>
      <c r="K72" s="13"/>
      <c r="L72" s="13"/>
      <c r="M72" s="13"/>
      <c r="N72" s="162"/>
    </row>
    <row r="73" spans="1:14" ht="11.25" customHeight="1" x14ac:dyDescent="0.35">
      <c r="A73" s="13"/>
      <c r="B73" s="162"/>
      <c r="C73" s="13"/>
      <c r="D73" s="13"/>
      <c r="E73" s="13"/>
      <c r="F73" s="162"/>
      <c r="G73" s="13"/>
      <c r="H73" s="13"/>
      <c r="I73" s="206" t="s">
        <v>206</v>
      </c>
      <c r="J73" s="206"/>
      <c r="K73" s="206"/>
      <c r="L73" s="206"/>
      <c r="M73" s="206"/>
      <c r="N73" s="206"/>
    </row>
    <row r="74" spans="1:14" x14ac:dyDescent="0.35">
      <c r="A74" s="13"/>
      <c r="B74" s="162"/>
      <c r="C74" s="13"/>
      <c r="D74" s="13"/>
      <c r="E74" s="13"/>
      <c r="F74" s="162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62"/>
      <c r="C75" s="13"/>
      <c r="D75" s="13"/>
      <c r="E75" s="13"/>
      <c r="F75" s="162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x14ac:dyDescent="0.35">
      <c r="A76" s="13"/>
      <c r="B76" s="162"/>
      <c r="C76" s="13"/>
      <c r="D76" s="13"/>
      <c r="E76" s="13"/>
      <c r="F76" s="162"/>
      <c r="G76" s="13"/>
      <c r="H76" s="13"/>
      <c r="I76" s="13"/>
      <c r="J76" s="13"/>
      <c r="K76" s="13"/>
      <c r="L76" s="13"/>
      <c r="M76" s="13"/>
      <c r="N76" s="162"/>
    </row>
    <row r="77" spans="1:14" x14ac:dyDescent="0.35">
      <c r="A77" s="13"/>
      <c r="B77" s="162"/>
      <c r="C77" s="13"/>
      <c r="D77" s="13"/>
      <c r="E77" s="13"/>
      <c r="F77" s="162"/>
      <c r="G77" s="13"/>
      <c r="H77" s="13"/>
      <c r="I77" s="205" t="s">
        <v>117</v>
      </c>
      <c r="J77" s="205"/>
      <c r="K77" s="205"/>
      <c r="L77" s="205"/>
      <c r="M77" s="205"/>
      <c r="N77" s="205"/>
    </row>
    <row r="78" spans="1:14" x14ac:dyDescent="0.35">
      <c r="A78" s="13"/>
      <c r="B78" s="162"/>
      <c r="C78" s="13"/>
      <c r="D78" s="13"/>
      <c r="E78" s="13"/>
      <c r="F78" s="162"/>
      <c r="G78" s="13"/>
      <c r="H78" s="13"/>
      <c r="I78" s="206" t="s">
        <v>118</v>
      </c>
      <c r="J78" s="206"/>
      <c r="K78" s="206"/>
      <c r="L78" s="206"/>
      <c r="M78" s="206"/>
      <c r="N78" s="206"/>
    </row>
    <row r="79" spans="1:1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7:N77"/>
    <mergeCell ref="I78:N78"/>
    <mergeCell ref="B7:C7"/>
    <mergeCell ref="B8:C8"/>
    <mergeCell ref="I73:N73"/>
    <mergeCell ref="I74:N74"/>
    <mergeCell ref="I75:N75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zoomScaleNormal="100" zoomScaleSheetLayoutView="100" workbookViewId="0">
      <selection activeCell="I18" sqref="I18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8" width="13.81640625" customWidth="1"/>
    <col min="9" max="10" width="12.453125" customWidth="1"/>
    <col min="11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168" t="s">
        <v>209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167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1123287350</v>
      </c>
      <c r="I8" s="18">
        <f>SUM(I9+I13)</f>
        <v>561694735</v>
      </c>
      <c r="J8" s="18">
        <f>SUM(H8+I8)</f>
        <v>1684982085</v>
      </c>
      <c r="K8" s="22">
        <f t="shared" ref="K8" si="0">SUM(D8-J8)</f>
        <v>6757961591</v>
      </c>
      <c r="L8" s="23">
        <f t="shared" ref="L8:L15" si="1">SUM(J8/D8*100)</f>
        <v>19.957282076744722</v>
      </c>
      <c r="M8" s="24" t="s">
        <v>19</v>
      </c>
      <c r="N8" s="20" t="s">
        <v>20</v>
      </c>
    </row>
    <row r="9" spans="1:14" ht="17.25" customHeight="1" x14ac:dyDescent="0.35">
      <c r="A9" s="167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619827700</v>
      </c>
      <c r="I9" s="27">
        <f>SUM(I10)</f>
        <v>245867735</v>
      </c>
      <c r="J9" s="27">
        <f>SUM(H9:I9)</f>
        <v>865695435</v>
      </c>
      <c r="K9" s="32">
        <f t="shared" ref="K9:K13" si="2">SUM(D9-J9)</f>
        <v>2360344481</v>
      </c>
      <c r="L9" s="33">
        <f t="shared" si="1"/>
        <v>26.834616357549123</v>
      </c>
      <c r="M9" s="34" t="s">
        <v>19</v>
      </c>
      <c r="N9" s="30" t="s">
        <v>20</v>
      </c>
    </row>
    <row r="10" spans="1:14" ht="18" customHeight="1" x14ac:dyDescent="0.35">
      <c r="A10" s="167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619827700</v>
      </c>
      <c r="I10" s="27">
        <f>SUM(I11:I12)</f>
        <v>245867735</v>
      </c>
      <c r="J10" s="27">
        <f>SUM(H10:I10)</f>
        <v>865695435</v>
      </c>
      <c r="K10" s="32">
        <f t="shared" si="2"/>
        <v>2360344481</v>
      </c>
      <c r="L10" s="33">
        <f t="shared" si="1"/>
        <v>26.834616357549123</v>
      </c>
      <c r="M10" s="34" t="s">
        <v>19</v>
      </c>
      <c r="N10" s="30" t="s">
        <v>20</v>
      </c>
    </row>
    <row r="11" spans="1:14" x14ac:dyDescent="0.35">
      <c r="A11" s="167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384627700</v>
      </c>
      <c r="I11" s="40">
        <v>128267735</v>
      </c>
      <c r="J11" s="41">
        <f>SUM(H11+I11)</f>
        <v>512895435</v>
      </c>
      <c r="K11" s="41">
        <f t="shared" si="2"/>
        <v>1365817241</v>
      </c>
      <c r="L11" s="42">
        <f t="shared" si="1"/>
        <v>27.300365912898116</v>
      </c>
      <c r="M11" s="39" t="s">
        <v>19</v>
      </c>
      <c r="N11" s="39" t="s">
        <v>20</v>
      </c>
    </row>
    <row r="12" spans="1:14" x14ac:dyDescent="0.35">
      <c r="A12" s="167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235200000</v>
      </c>
      <c r="I12" s="41">
        <v>117600000</v>
      </c>
      <c r="J12" s="41">
        <f>SUM(H12+I12)</f>
        <v>352800000</v>
      </c>
      <c r="K12" s="41">
        <f t="shared" si="2"/>
        <v>994527240</v>
      </c>
      <c r="L12" s="33">
        <f t="shared" si="1"/>
        <v>26.185175325335219</v>
      </c>
      <c r="M12" s="39" t="s">
        <v>19</v>
      </c>
      <c r="N12" s="39" t="s">
        <v>20</v>
      </c>
    </row>
    <row r="13" spans="1:14" ht="19.5" customHeight="1" x14ac:dyDescent="0.35">
      <c r="A13" s="167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503459650</v>
      </c>
      <c r="I13" s="27">
        <f>SUM(I14+I26+I35+I44+I51+I57+I59+I63+I65)</f>
        <v>315827000</v>
      </c>
      <c r="J13" s="31">
        <f>SUM(H13+I13)</f>
        <v>819286650</v>
      </c>
      <c r="K13" s="32">
        <f t="shared" si="2"/>
        <v>4397617110</v>
      </c>
      <c r="L13" s="33">
        <f t="shared" si="1"/>
        <v>15.704461644122796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40576350</v>
      </c>
      <c r="I14" s="48">
        <f>SUM(I15:I25)</f>
        <v>110698000</v>
      </c>
      <c r="J14" s="48">
        <f>SUM(H14+I14)</f>
        <v>151274350</v>
      </c>
      <c r="K14" s="32">
        <f t="shared" ref="K14:K34" si="3">SUM(D14-J14)</f>
        <v>554787410</v>
      </c>
      <c r="L14" s="33">
        <f t="shared" si="1"/>
        <v>21.425087516423496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4">SUM(H15+I15)</f>
        <v>0</v>
      </c>
      <c r="K15" s="41">
        <f t="shared" si="3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4684100</v>
      </c>
      <c r="I16" s="52">
        <v>0</v>
      </c>
      <c r="J16" s="53">
        <f t="shared" si="4"/>
        <v>4684100</v>
      </c>
      <c r="K16" s="41">
        <f t="shared" si="3"/>
        <v>50975900</v>
      </c>
      <c r="L16" s="42">
        <f t="shared" ref="L16:L34" si="5">SUM(J16/D16*100)</f>
        <v>8.4155587495508435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0</v>
      </c>
      <c r="J17" s="53">
        <f t="shared" si="4"/>
        <v>0</v>
      </c>
      <c r="K17" s="41">
        <f t="shared" si="3"/>
        <v>29290000</v>
      </c>
      <c r="L17" s="42">
        <f t="shared" si="5"/>
        <v>0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0</v>
      </c>
      <c r="I18" s="52">
        <v>16000000</v>
      </c>
      <c r="J18" s="53">
        <f t="shared" si="4"/>
        <v>16000000</v>
      </c>
      <c r="K18" s="41">
        <f t="shared" si="3"/>
        <v>72129000</v>
      </c>
      <c r="L18" s="42">
        <f t="shared" si="5"/>
        <v>18.155204302783421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0</v>
      </c>
      <c r="I19" s="52">
        <v>17698000</v>
      </c>
      <c r="J19" s="53">
        <f t="shared" si="4"/>
        <v>17698000</v>
      </c>
      <c r="K19" s="41">
        <f t="shared" si="3"/>
        <v>27214700</v>
      </c>
      <c r="L19" s="42">
        <f t="shared" si="5"/>
        <v>39.405335239253041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1350000</v>
      </c>
      <c r="I20" s="52">
        <v>0</v>
      </c>
      <c r="J20" s="53">
        <f t="shared" si="4"/>
        <v>1350000</v>
      </c>
      <c r="K20" s="41">
        <f t="shared" si="3"/>
        <v>62980000</v>
      </c>
      <c r="L20" s="42">
        <f t="shared" si="5"/>
        <v>2.0985543292398567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4"/>
        <v>0</v>
      </c>
      <c r="K21" s="41">
        <f t="shared" si="3"/>
        <v>19135000</v>
      </c>
      <c r="L21" s="42">
        <f t="shared" si="5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4"/>
        <v>0</v>
      </c>
      <c r="K22" s="41">
        <f t="shared" si="3"/>
        <v>11088000</v>
      </c>
      <c r="L22" s="42">
        <f t="shared" si="5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4542250</v>
      </c>
      <c r="I23" s="52">
        <v>0</v>
      </c>
      <c r="J23" s="53">
        <f t="shared" si="4"/>
        <v>4542250</v>
      </c>
      <c r="K23" s="41">
        <f t="shared" si="3"/>
        <v>34952750</v>
      </c>
      <c r="L23" s="42">
        <f t="shared" si="5"/>
        <v>11.500822888973287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30000000</v>
      </c>
      <c r="I24" s="52">
        <v>65000000</v>
      </c>
      <c r="J24" s="53">
        <f t="shared" si="4"/>
        <v>95000000</v>
      </c>
      <c r="K24" s="41">
        <f t="shared" si="3"/>
        <v>207430000</v>
      </c>
      <c r="L24" s="42">
        <f t="shared" si="5"/>
        <v>31.412227622921009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0</v>
      </c>
      <c r="I25" s="52">
        <v>12000000</v>
      </c>
      <c r="J25" s="53">
        <f t="shared" si="4"/>
        <v>12000000</v>
      </c>
      <c r="K25" s="41">
        <f t="shared" si="3"/>
        <v>36442060</v>
      </c>
      <c r="L25" s="42">
        <f t="shared" si="5"/>
        <v>24.771861477402076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SUM(H27:H30)</f>
        <v>244734800</v>
      </c>
      <c r="I26" s="48">
        <f>SUM(I27:I30)</f>
        <v>75000000</v>
      </c>
      <c r="J26" s="48">
        <f>SUM(H26+I26)</f>
        <v>319734800</v>
      </c>
      <c r="K26" s="32">
        <f t="shared" ref="K26" si="6">SUM(D26-J26)</f>
        <v>373752200</v>
      </c>
      <c r="L26" s="33">
        <f t="shared" ref="L26" si="7">SUM(J26/D26*100)</f>
        <v>46.105377606213239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205000000</v>
      </c>
      <c r="I27" s="52">
        <v>75000000</v>
      </c>
      <c r="J27" s="53">
        <f t="shared" si="4"/>
        <v>280000000</v>
      </c>
      <c r="K27" s="41">
        <f t="shared" si="3"/>
        <v>109440000</v>
      </c>
      <c r="L27" s="42">
        <f t="shared" si="5"/>
        <v>71.898110106820042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0</v>
      </c>
      <c r="J28" s="53">
        <f t="shared" si="4"/>
        <v>0</v>
      </c>
      <c r="K28" s="41">
        <f t="shared" si="3"/>
        <v>46470000</v>
      </c>
      <c r="L28" s="42">
        <f t="shared" si="5"/>
        <v>0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37234800</v>
      </c>
      <c r="I29" s="52">
        <v>0</v>
      </c>
      <c r="J29" s="53">
        <f t="shared" si="4"/>
        <v>37234800</v>
      </c>
      <c r="K29" s="41">
        <f t="shared" si="3"/>
        <v>206822200</v>
      </c>
      <c r="L29" s="42">
        <f t="shared" si="5"/>
        <v>15.25659989264803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4"/>
        <v>2500000</v>
      </c>
      <c r="K30" s="41">
        <f t="shared" si="3"/>
        <v>11020000</v>
      </c>
      <c r="L30" s="42">
        <f t="shared" si="5"/>
        <v>18.491124260355029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4"/>
        <v>0</v>
      </c>
      <c r="K31" s="32">
        <f t="shared" si="3"/>
        <v>49530000</v>
      </c>
      <c r="L31" s="42">
        <f t="shared" si="5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0</v>
      </c>
      <c r="J32" s="53">
        <f t="shared" si="4"/>
        <v>0</v>
      </c>
      <c r="K32" s="41">
        <f t="shared" si="3"/>
        <v>49530000</v>
      </c>
      <c r="L32" s="42">
        <f t="shared" si="5"/>
        <v>0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4"/>
        <v>0</v>
      </c>
      <c r="K33" s="32">
        <f t="shared" si="3"/>
        <v>39260000</v>
      </c>
      <c r="L33" s="42">
        <f t="shared" si="5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0</v>
      </c>
      <c r="J34" s="53">
        <f t="shared" si="4"/>
        <v>0</v>
      </c>
      <c r="K34" s="41">
        <f t="shared" si="3"/>
        <v>39260000</v>
      </c>
      <c r="L34" s="42">
        <f t="shared" si="5"/>
        <v>0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SUM(H36:H43)</f>
        <v>48875000</v>
      </c>
      <c r="I35" s="58">
        <f>SUM(I36:I43)</f>
        <v>6400000</v>
      </c>
      <c r="J35" s="53">
        <f t="shared" si="4"/>
        <v>55275000</v>
      </c>
      <c r="K35" s="32">
        <f t="shared" ref="K35:K69" si="8">SUM(D35-J35)</f>
        <v>865225000</v>
      </c>
      <c r="L35" s="33">
        <f t="shared" ref="L35:L69" si="9">SUM(J35/D35*100)</f>
        <v>6.0048886474741989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79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0</v>
      </c>
      <c r="I36" s="40">
        <v>5400000</v>
      </c>
      <c r="J36" s="53">
        <f t="shared" si="4"/>
        <v>5400000</v>
      </c>
      <c r="K36" s="41">
        <f t="shared" si="8"/>
        <v>61670000</v>
      </c>
      <c r="L36" s="42">
        <f t="shared" si="9"/>
        <v>8.0512896973311463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4"/>
        <v>0</v>
      </c>
      <c r="K37" s="41">
        <f t="shared" si="8"/>
        <v>48120000</v>
      </c>
      <c r="L37" s="42">
        <f t="shared" si="9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4"/>
        <v>0</v>
      </c>
      <c r="K38" s="41">
        <f t="shared" si="8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>
        <v>0</v>
      </c>
      <c r="J39" s="53">
        <f t="shared" si="4"/>
        <v>0</v>
      </c>
      <c r="K39" s="41">
        <f t="shared" si="8"/>
        <v>48890000</v>
      </c>
      <c r="L39" s="42">
        <f t="shared" si="9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/>
      <c r="I40" s="40"/>
      <c r="J40" s="53">
        <f t="shared" si="4"/>
        <v>0</v>
      </c>
      <c r="K40" s="41">
        <f t="shared" si="8"/>
        <v>547060000</v>
      </c>
      <c r="L40" s="42">
        <f t="shared" si="9"/>
        <v>0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4"/>
        <v>0</v>
      </c>
      <c r="K41" s="41">
        <f t="shared" si="8"/>
        <v>48590000</v>
      </c>
      <c r="L41" s="42">
        <f t="shared" si="9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46875000</v>
      </c>
      <c r="I42" s="40">
        <v>0</v>
      </c>
      <c r="J42" s="53">
        <f t="shared" si="4"/>
        <v>46875000</v>
      </c>
      <c r="K42" s="41">
        <f t="shared" si="8"/>
        <v>26715000</v>
      </c>
      <c r="L42" s="42">
        <f t="shared" si="9"/>
        <v>63.69751324908276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2000000</v>
      </c>
      <c r="I43" s="40">
        <v>1000000</v>
      </c>
      <c r="J43" s="53">
        <f t="shared" si="4"/>
        <v>3000000</v>
      </c>
      <c r="K43" s="41">
        <f t="shared" si="8"/>
        <v>84180000</v>
      </c>
      <c r="L43" s="42">
        <f t="shared" si="9"/>
        <v>3.4411562284927735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0</v>
      </c>
      <c r="I44" s="104">
        <f>SUM(I45:I50)</f>
        <v>40800000</v>
      </c>
      <c r="J44" s="53">
        <f t="shared" si="4"/>
        <v>40800000</v>
      </c>
      <c r="K44" s="32">
        <f t="shared" si="8"/>
        <v>1124870000</v>
      </c>
      <c r="L44" s="33">
        <f t="shared" si="9"/>
        <v>3.5001329707378592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0</v>
      </c>
      <c r="J45" s="53">
        <f t="shared" si="4"/>
        <v>0</v>
      </c>
      <c r="K45" s="41">
        <f t="shared" si="8"/>
        <v>59530000</v>
      </c>
      <c r="L45" s="33">
        <f t="shared" si="9"/>
        <v>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4"/>
        <v>0</v>
      </c>
      <c r="K46" s="41">
        <f t="shared" si="8"/>
        <v>59530000</v>
      </c>
      <c r="L46" s="33">
        <f t="shared" si="9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4"/>
        <v>0</v>
      </c>
      <c r="K47" s="41">
        <f t="shared" si="8"/>
        <v>274350000</v>
      </c>
      <c r="L47" s="33">
        <f t="shared" si="9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0</v>
      </c>
      <c r="I48" s="52">
        <v>40800000</v>
      </c>
      <c r="J48" s="53">
        <f t="shared" si="4"/>
        <v>40800000</v>
      </c>
      <c r="K48" s="41">
        <f t="shared" si="8"/>
        <v>33730000</v>
      </c>
      <c r="L48" s="33">
        <f t="shared" si="9"/>
        <v>54.743056487320544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4"/>
        <v>0</v>
      </c>
      <c r="K49" s="41">
        <f t="shared" si="8"/>
        <v>99530000</v>
      </c>
      <c r="L49" s="42">
        <f t="shared" si="9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0</v>
      </c>
      <c r="J50" s="53">
        <f t="shared" ref="J50" si="10">SUM(H50+I50)</f>
        <v>0</v>
      </c>
      <c r="K50" s="41">
        <f t="shared" si="8"/>
        <v>598200000</v>
      </c>
      <c r="L50" s="42">
        <f t="shared" si="9"/>
        <v>0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158673500</v>
      </c>
      <c r="I51" s="48">
        <f>SUM(I52:I56)</f>
        <v>0</v>
      </c>
      <c r="J51" s="53">
        <f t="shared" si="4"/>
        <v>158673500</v>
      </c>
      <c r="K51" s="32">
        <f t="shared" si="8"/>
        <v>454561500</v>
      </c>
      <c r="L51" s="33">
        <f t="shared" si="9"/>
        <v>25.874827757711156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4"/>
        <v>0</v>
      </c>
      <c r="K52" s="41">
        <f t="shared" si="8"/>
        <v>48890000</v>
      </c>
      <c r="L52" s="42">
        <f t="shared" si="9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4"/>
        <v>0</v>
      </c>
      <c r="K53" s="41">
        <f t="shared" si="8"/>
        <v>30105000</v>
      </c>
      <c r="L53" s="42">
        <f t="shared" si="9"/>
        <v>0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44010000</v>
      </c>
      <c r="I54" s="52">
        <v>0</v>
      </c>
      <c r="J54" s="53">
        <f t="shared" si="4"/>
        <v>44010000</v>
      </c>
      <c r="K54" s="41">
        <f t="shared" si="8"/>
        <v>102540000</v>
      </c>
      <c r="L54" s="42">
        <f t="shared" si="9"/>
        <v>30.030706243602868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 t="shared" ref="J55" si="11">SUM(H55+I55)</f>
        <v>114663500</v>
      </c>
      <c r="K55" s="41">
        <f t="shared" si="8"/>
        <v>124136500</v>
      </c>
      <c r="L55" s="42">
        <f t="shared" si="9"/>
        <v>48.016541038525965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0</v>
      </c>
      <c r="J56" s="53">
        <f t="shared" si="4"/>
        <v>0</v>
      </c>
      <c r="K56" s="41">
        <f t="shared" si="8"/>
        <v>148890000</v>
      </c>
      <c r="L56" s="42">
        <f t="shared" si="9"/>
        <v>0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4"/>
        <v>0</v>
      </c>
      <c r="K57" s="32">
        <f t="shared" si="8"/>
        <v>118890000</v>
      </c>
      <c r="L57" s="33">
        <f t="shared" si="9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4"/>
        <v>0</v>
      </c>
      <c r="K58" s="41">
        <f t="shared" si="8"/>
        <v>118890000</v>
      </c>
      <c r="L58" s="42">
        <f t="shared" si="9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4"/>
        <v>0</v>
      </c>
      <c r="K59" s="32">
        <f t="shared" si="8"/>
        <v>49630000</v>
      </c>
      <c r="L59" s="33">
        <f t="shared" si="9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4"/>
        <v>0</v>
      </c>
      <c r="K60" s="41">
        <f t="shared" si="8"/>
        <v>49630000</v>
      </c>
      <c r="L60" s="42">
        <f t="shared" si="9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 t="shared" ref="J61:J62" si="12">SUM(H61+I61)</f>
        <v>0</v>
      </c>
      <c r="K61" s="32">
        <f t="shared" si="8"/>
        <v>49650000</v>
      </c>
      <c r="L61" s="42">
        <f t="shared" si="9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2"/>
        <v>0</v>
      </c>
      <c r="K62" s="41">
        <f t="shared" si="8"/>
        <v>49650000</v>
      </c>
      <c r="L62" s="42">
        <f t="shared" si="9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0</v>
      </c>
      <c r="J63" s="53">
        <f t="shared" si="4"/>
        <v>0</v>
      </c>
      <c r="K63" s="32">
        <f t="shared" si="8"/>
        <v>74200000</v>
      </c>
      <c r="L63" s="33">
        <f t="shared" si="9"/>
        <v>0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0</v>
      </c>
      <c r="J64" s="53">
        <f t="shared" si="4"/>
        <v>0</v>
      </c>
      <c r="K64" s="41">
        <f t="shared" si="8"/>
        <v>74200000</v>
      </c>
      <c r="L64" s="42">
        <f t="shared" si="9"/>
        <v>0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10600000</v>
      </c>
      <c r="I65" s="58">
        <f>SUM(I66:I71)</f>
        <v>82929000</v>
      </c>
      <c r="J65" s="53">
        <f>SUM(H65+I65)</f>
        <v>93529000</v>
      </c>
      <c r="K65" s="32">
        <f t="shared" si="8"/>
        <v>643261000</v>
      </c>
      <c r="L65" s="33">
        <f t="shared" si="9"/>
        <v>12.694119084135236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8"/>
        <v>27650000</v>
      </c>
      <c r="L66" s="33">
        <f t="shared" si="9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4"/>
        <v>0</v>
      </c>
      <c r="K67" s="41">
        <f t="shared" si="8"/>
        <v>39650000</v>
      </c>
      <c r="L67" s="42">
        <f t="shared" si="9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0</v>
      </c>
      <c r="J68" s="53">
        <f t="shared" si="4"/>
        <v>0</v>
      </c>
      <c r="K68" s="41">
        <f t="shared" si="8"/>
        <v>48250000</v>
      </c>
      <c r="L68" s="42">
        <f t="shared" si="9"/>
        <v>0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0</v>
      </c>
      <c r="I69" s="52">
        <v>21309000</v>
      </c>
      <c r="J69" s="53">
        <f t="shared" si="4"/>
        <v>21309000</v>
      </c>
      <c r="K69" s="41">
        <f t="shared" si="8"/>
        <v>127281000</v>
      </c>
      <c r="L69" s="42">
        <f t="shared" si="9"/>
        <v>14.34080355340198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10600000</v>
      </c>
      <c r="I70" s="52">
        <v>61620000</v>
      </c>
      <c r="J70" s="53">
        <f>SUM(H70+I70)</f>
        <v>72220000</v>
      </c>
      <c r="K70" s="41">
        <f>SUM(D70-J70)</f>
        <v>375780000</v>
      </c>
      <c r="L70" s="42">
        <f>SUM(J70/D70*100)</f>
        <v>16.120535714285715</v>
      </c>
      <c r="M70" s="39" t="s">
        <v>19</v>
      </c>
      <c r="N70" s="39" t="s">
        <v>20</v>
      </c>
    </row>
    <row r="71" spans="1:14" ht="36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166"/>
      <c r="C72" s="13"/>
      <c r="D72" s="16"/>
      <c r="E72" s="13"/>
      <c r="F72" s="166"/>
      <c r="G72" s="13"/>
      <c r="H72" s="13"/>
      <c r="I72" s="13"/>
      <c r="J72" s="13"/>
      <c r="K72" s="13"/>
      <c r="L72" s="13"/>
      <c r="M72" s="13"/>
      <c r="N72" s="166"/>
    </row>
    <row r="73" spans="1:14" ht="11.25" customHeight="1" x14ac:dyDescent="0.35">
      <c r="A73" s="13"/>
      <c r="B73" s="166"/>
      <c r="C73" s="13"/>
      <c r="D73" s="13"/>
      <c r="E73" s="13"/>
      <c r="F73" s="166"/>
      <c r="G73" s="13"/>
      <c r="H73" s="13"/>
      <c r="I73" s="206" t="s">
        <v>210</v>
      </c>
      <c r="J73" s="206"/>
      <c r="K73" s="206"/>
      <c r="L73" s="206"/>
      <c r="M73" s="206"/>
      <c r="N73" s="206"/>
    </row>
    <row r="74" spans="1:14" x14ac:dyDescent="0.35">
      <c r="A74" s="13"/>
      <c r="B74" s="166"/>
      <c r="C74" s="13"/>
      <c r="D74" s="13"/>
      <c r="E74" s="13"/>
      <c r="F74" s="166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66"/>
      <c r="C75" s="13"/>
      <c r="D75" s="13"/>
      <c r="E75" s="13"/>
      <c r="F75" s="166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x14ac:dyDescent="0.35">
      <c r="A76" s="13"/>
      <c r="B76" s="166"/>
      <c r="C76" s="13"/>
      <c r="D76" s="13"/>
      <c r="E76" s="13"/>
      <c r="F76" s="166"/>
      <c r="G76" s="13"/>
      <c r="H76" s="13"/>
      <c r="I76" s="13"/>
      <c r="J76" s="13"/>
      <c r="K76" s="13"/>
      <c r="L76" s="13"/>
      <c r="M76" s="13"/>
      <c r="N76" s="166"/>
    </row>
    <row r="77" spans="1:14" x14ac:dyDescent="0.35">
      <c r="A77" s="13"/>
      <c r="B77" s="166"/>
      <c r="C77" s="13"/>
      <c r="D77" s="13"/>
      <c r="E77" s="13"/>
      <c r="F77" s="166"/>
      <c r="G77" s="13"/>
      <c r="H77" s="13"/>
      <c r="I77" s="205" t="s">
        <v>117</v>
      </c>
      <c r="J77" s="205"/>
      <c r="K77" s="205"/>
      <c r="L77" s="205"/>
      <c r="M77" s="205"/>
      <c r="N77" s="205"/>
    </row>
    <row r="78" spans="1:14" x14ac:dyDescent="0.35">
      <c r="A78" s="13"/>
      <c r="B78" s="166"/>
      <c r="C78" s="13"/>
      <c r="D78" s="13"/>
      <c r="E78" s="13"/>
      <c r="F78" s="166"/>
      <c r="G78" s="13"/>
      <c r="H78" s="13"/>
      <c r="I78" s="206" t="s">
        <v>118</v>
      </c>
      <c r="J78" s="206"/>
      <c r="K78" s="206"/>
      <c r="L78" s="206"/>
      <c r="M78" s="206"/>
      <c r="N78" s="206"/>
    </row>
    <row r="79" spans="1:1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55" zoomScaleNormal="100" zoomScaleSheetLayoutView="100" workbookViewId="0">
      <selection activeCell="I56" sqref="I56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8" width="13.81640625" customWidth="1"/>
    <col min="9" max="9" width="12.453125" customWidth="1"/>
    <col min="10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170" t="s">
        <v>213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169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f>SUM(H9+H13)</f>
        <v>1684982085</v>
      </c>
      <c r="I8" s="18">
        <f>SUM(I9+I13)</f>
        <v>1047545235</v>
      </c>
      <c r="J8" s="18">
        <f>SUM(H8+I8)</f>
        <v>2732527320</v>
      </c>
      <c r="K8" s="22">
        <f t="shared" ref="K8" si="0">SUM(D8-J8)</f>
        <v>5710416356</v>
      </c>
      <c r="L8" s="23">
        <f t="shared" ref="L8:L15" si="1">SUM(J8/D8*100)</f>
        <v>32.364628083064332</v>
      </c>
      <c r="M8" s="24" t="s">
        <v>19</v>
      </c>
      <c r="N8" s="20" t="s">
        <v>20</v>
      </c>
    </row>
    <row r="9" spans="1:14" ht="17.25" customHeight="1" x14ac:dyDescent="0.35">
      <c r="A9" s="169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f>SUM(H10)</f>
        <v>865695435</v>
      </c>
      <c r="I9" s="27">
        <f>SUM(I10)</f>
        <v>241067735</v>
      </c>
      <c r="J9" s="27">
        <f>SUM(H9:I9)</f>
        <v>1106763170</v>
      </c>
      <c r="K9" s="32">
        <f t="shared" ref="K9:K13" si="2">SUM(D9-J9)</f>
        <v>2119276746</v>
      </c>
      <c r="L9" s="33">
        <f t="shared" si="1"/>
        <v>34.307175323865394</v>
      </c>
      <c r="M9" s="34" t="s">
        <v>19</v>
      </c>
      <c r="N9" s="30" t="s">
        <v>20</v>
      </c>
    </row>
    <row r="10" spans="1:14" ht="18" customHeight="1" x14ac:dyDescent="0.35">
      <c r="A10" s="169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f>SUM(H11:H12)</f>
        <v>865695435</v>
      </c>
      <c r="I10" s="27">
        <f>SUM(I11:I12)</f>
        <v>241067735</v>
      </c>
      <c r="J10" s="27">
        <f>SUM(H10:I10)</f>
        <v>1106763170</v>
      </c>
      <c r="K10" s="32">
        <f t="shared" si="2"/>
        <v>2119276746</v>
      </c>
      <c r="L10" s="33">
        <f t="shared" si="1"/>
        <v>34.307175323865394</v>
      </c>
      <c r="M10" s="34" t="s">
        <v>19</v>
      </c>
      <c r="N10" s="30" t="s">
        <v>20</v>
      </c>
    </row>
    <row r="11" spans="1:14" x14ac:dyDescent="0.35">
      <c r="A11" s="169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512895435</v>
      </c>
      <c r="I11" s="40">
        <v>128267735</v>
      </c>
      <c r="J11" s="41">
        <f>SUM(H11+I11)</f>
        <v>641163170</v>
      </c>
      <c r="K11" s="41">
        <f t="shared" si="2"/>
        <v>1237549506</v>
      </c>
      <c r="L11" s="42">
        <f t="shared" si="1"/>
        <v>34.127792833394395</v>
      </c>
      <c r="M11" s="39" t="s">
        <v>19</v>
      </c>
      <c r="N11" s="39" t="s">
        <v>20</v>
      </c>
    </row>
    <row r="12" spans="1:14" x14ac:dyDescent="0.35">
      <c r="A12" s="169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352800000</v>
      </c>
      <c r="I12" s="41">
        <v>112800000</v>
      </c>
      <c r="J12" s="41">
        <f>SUM(H12+I12)</f>
        <v>465600000</v>
      </c>
      <c r="K12" s="41">
        <f t="shared" si="2"/>
        <v>881727240</v>
      </c>
      <c r="L12" s="33">
        <f t="shared" si="1"/>
        <v>34.557306211666884</v>
      </c>
      <c r="M12" s="39" t="s">
        <v>19</v>
      </c>
      <c r="N12" s="39" t="s">
        <v>20</v>
      </c>
    </row>
    <row r="13" spans="1:14" ht="19.5" customHeight="1" x14ac:dyDescent="0.35">
      <c r="A13" s="169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f>SUM(H14+H26+H35+H44+H51+H57+H59+H63+H65)</f>
        <v>819286650</v>
      </c>
      <c r="I13" s="27">
        <f>SUM(I14+I26+I35+I44+I51+I57+I59+I63+I65)</f>
        <v>806477500</v>
      </c>
      <c r="J13" s="31">
        <f>SUM(H13+I13)</f>
        <v>1625764150</v>
      </c>
      <c r="K13" s="32">
        <f t="shared" si="2"/>
        <v>3591139610</v>
      </c>
      <c r="L13" s="33">
        <f t="shared" si="1"/>
        <v>31.163391635961478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f>SUM(H15:H25)</f>
        <v>151274350</v>
      </c>
      <c r="I14" s="48">
        <f>SUM(I15:I25)</f>
        <v>54185400</v>
      </c>
      <c r="J14" s="48">
        <f>SUM(H14+I14)</f>
        <v>205459750</v>
      </c>
      <c r="K14" s="32">
        <f t="shared" ref="K14:K34" si="3">SUM(D14-J14)</f>
        <v>500602010</v>
      </c>
      <c r="L14" s="33">
        <f t="shared" si="1"/>
        <v>29.099402012651133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4">SUM(H15+I15)</f>
        <v>0</v>
      </c>
      <c r="K15" s="41">
        <f t="shared" si="3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4684100</v>
      </c>
      <c r="I16" s="52">
        <v>4430900</v>
      </c>
      <c r="J16" s="53">
        <f t="shared" si="4"/>
        <v>9115000</v>
      </c>
      <c r="K16" s="41">
        <f t="shared" si="3"/>
        <v>46545000</v>
      </c>
      <c r="L16" s="42">
        <f t="shared" ref="L16:L34" si="5">SUM(J16/D16*100)</f>
        <v>16.37621272008624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0</v>
      </c>
      <c r="I17" s="52">
        <v>12415500</v>
      </c>
      <c r="J17" s="53">
        <f t="shared" si="4"/>
        <v>12415500</v>
      </c>
      <c r="K17" s="41">
        <f t="shared" si="3"/>
        <v>16874500</v>
      </c>
      <c r="L17" s="42">
        <f t="shared" si="5"/>
        <v>42.388187094571528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16000000</v>
      </c>
      <c r="I18" s="52">
        <v>10795000</v>
      </c>
      <c r="J18" s="53">
        <f t="shared" si="4"/>
        <v>26795000</v>
      </c>
      <c r="K18" s="41">
        <f t="shared" si="3"/>
        <v>61334000</v>
      </c>
      <c r="L18" s="42">
        <f t="shared" si="5"/>
        <v>30.404293705817608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4"/>
        <v>17698000</v>
      </c>
      <c r="K19" s="41">
        <f t="shared" si="3"/>
        <v>27214700</v>
      </c>
      <c r="L19" s="42">
        <f t="shared" si="5"/>
        <v>39.405335239253041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1350000</v>
      </c>
      <c r="I20" s="52">
        <v>22044000</v>
      </c>
      <c r="J20" s="53">
        <f t="shared" si="4"/>
        <v>23394000</v>
      </c>
      <c r="K20" s="41">
        <f t="shared" si="3"/>
        <v>40936000</v>
      </c>
      <c r="L20" s="42">
        <f t="shared" si="5"/>
        <v>36.365614798694232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4"/>
        <v>0</v>
      </c>
      <c r="K21" s="41">
        <f t="shared" si="3"/>
        <v>19135000</v>
      </c>
      <c r="L21" s="42">
        <f t="shared" si="5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4"/>
        <v>0</v>
      </c>
      <c r="K22" s="41">
        <f t="shared" si="3"/>
        <v>11088000</v>
      </c>
      <c r="L22" s="42">
        <f t="shared" si="5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4542250</v>
      </c>
      <c r="I23" s="52">
        <v>4500000</v>
      </c>
      <c r="J23" s="53">
        <f t="shared" si="4"/>
        <v>9042250</v>
      </c>
      <c r="K23" s="41">
        <f t="shared" si="3"/>
        <v>30452750</v>
      </c>
      <c r="L23" s="42">
        <f t="shared" si="5"/>
        <v>22.894670211419164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95000000</v>
      </c>
      <c r="I24" s="52">
        <v>0</v>
      </c>
      <c r="J24" s="53">
        <f t="shared" si="4"/>
        <v>95000000</v>
      </c>
      <c r="K24" s="41">
        <f t="shared" si="3"/>
        <v>207430000</v>
      </c>
      <c r="L24" s="42">
        <f t="shared" si="5"/>
        <v>31.412227622921009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4"/>
        <v>12000000</v>
      </c>
      <c r="K25" s="41">
        <f t="shared" si="3"/>
        <v>36442060</v>
      </c>
      <c r="L25" s="42">
        <f t="shared" si="5"/>
        <v>24.771861477402076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f>SUM(H27:H30)</f>
        <v>319734800</v>
      </c>
      <c r="I26" s="48">
        <f>SUM(I27:I30)</f>
        <v>42253350</v>
      </c>
      <c r="J26" s="48">
        <f>SUM(H26+I26)</f>
        <v>361988150</v>
      </c>
      <c r="K26" s="32">
        <f t="shared" ref="K26" si="6">SUM(D26-J26)</f>
        <v>331498850</v>
      </c>
      <c r="L26" s="33">
        <f t="shared" ref="L26" si="7">SUM(J26/D26*100)</f>
        <v>52.198260385558783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4"/>
        <v>280000000</v>
      </c>
      <c r="K27" s="41">
        <f t="shared" si="3"/>
        <v>109440000</v>
      </c>
      <c r="L27" s="42">
        <f t="shared" si="5"/>
        <v>71.898110106820042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0</v>
      </c>
      <c r="I28" s="52">
        <v>3525000</v>
      </c>
      <c r="J28" s="53">
        <f t="shared" si="4"/>
        <v>3525000</v>
      </c>
      <c r="K28" s="41">
        <f t="shared" si="3"/>
        <v>42945000</v>
      </c>
      <c r="L28" s="42">
        <f t="shared" si="5"/>
        <v>7.5855390574564234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37234800</v>
      </c>
      <c r="I29" s="52">
        <v>38728350</v>
      </c>
      <c r="J29" s="53">
        <f t="shared" si="4"/>
        <v>75963150</v>
      </c>
      <c r="K29" s="41">
        <f t="shared" si="3"/>
        <v>168093850</v>
      </c>
      <c r="L29" s="42">
        <f t="shared" si="5"/>
        <v>31.125167481367054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4"/>
        <v>2500000</v>
      </c>
      <c r="K30" s="41">
        <f t="shared" si="3"/>
        <v>11020000</v>
      </c>
      <c r="L30" s="42">
        <f t="shared" si="5"/>
        <v>18.491124260355029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40">
        <v>0</v>
      </c>
      <c r="I31" s="52">
        <v>0</v>
      </c>
      <c r="J31" s="53">
        <f t="shared" si="4"/>
        <v>0</v>
      </c>
      <c r="K31" s="32">
        <f t="shared" si="3"/>
        <v>49530000</v>
      </c>
      <c r="L31" s="42">
        <f t="shared" si="5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0</v>
      </c>
      <c r="I32" s="52">
        <v>23760000</v>
      </c>
      <c r="J32" s="53">
        <f t="shared" si="4"/>
        <v>23760000</v>
      </c>
      <c r="K32" s="41">
        <f t="shared" si="3"/>
        <v>25770000</v>
      </c>
      <c r="L32" s="42">
        <f t="shared" si="5"/>
        <v>47.970926711084196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40">
        <v>0</v>
      </c>
      <c r="I33" s="52">
        <v>0</v>
      </c>
      <c r="J33" s="53">
        <f t="shared" si="4"/>
        <v>0</v>
      </c>
      <c r="K33" s="32">
        <f t="shared" si="3"/>
        <v>39260000</v>
      </c>
      <c r="L33" s="42">
        <f t="shared" si="5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0</v>
      </c>
      <c r="I34" s="52">
        <v>19575000</v>
      </c>
      <c r="J34" s="53">
        <f t="shared" si="4"/>
        <v>19575000</v>
      </c>
      <c r="K34" s="41">
        <f t="shared" si="3"/>
        <v>19685000</v>
      </c>
      <c r="L34" s="42">
        <f t="shared" si="5"/>
        <v>49.859908303616912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f>SUM(H36:H43)</f>
        <v>55275000</v>
      </c>
      <c r="I35" s="58">
        <f>SUM(I36:I43)</f>
        <v>162615000</v>
      </c>
      <c r="J35" s="53">
        <f t="shared" si="4"/>
        <v>217890000</v>
      </c>
      <c r="K35" s="32">
        <f t="shared" ref="K35:K69" si="8">SUM(D35-J35)</f>
        <v>702610000</v>
      </c>
      <c r="L35" s="33">
        <f t="shared" ref="L35:L69" si="9">SUM(J35/D35*100)</f>
        <v>23.670831070070612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5400000</v>
      </c>
      <c r="I36" s="40">
        <v>26050000</v>
      </c>
      <c r="J36" s="53">
        <f t="shared" si="4"/>
        <v>31450000</v>
      </c>
      <c r="K36" s="41">
        <f t="shared" si="8"/>
        <v>35620000</v>
      </c>
      <c r="L36" s="42">
        <f t="shared" si="9"/>
        <v>46.891307589086026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4"/>
        <v>0</v>
      </c>
      <c r="K37" s="41">
        <f t="shared" si="8"/>
        <v>48120000</v>
      </c>
      <c r="L37" s="42">
        <f t="shared" si="9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4"/>
        <v>0</v>
      </c>
      <c r="K38" s="41">
        <f t="shared" si="8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/>
      <c r="I39" s="40">
        <v>0</v>
      </c>
      <c r="J39" s="53">
        <f t="shared" si="4"/>
        <v>0</v>
      </c>
      <c r="K39" s="41">
        <f t="shared" si="8"/>
        <v>48890000</v>
      </c>
      <c r="L39" s="42">
        <f t="shared" si="9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/>
      <c r="I40" s="40">
        <v>112850000</v>
      </c>
      <c r="J40" s="53">
        <f t="shared" si="4"/>
        <v>112850000</v>
      </c>
      <c r="K40" s="41">
        <f t="shared" si="8"/>
        <v>434210000</v>
      </c>
      <c r="L40" s="42">
        <f t="shared" si="9"/>
        <v>20.628450261397287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4"/>
        <v>0</v>
      </c>
      <c r="K41" s="41">
        <f t="shared" si="8"/>
        <v>48590000</v>
      </c>
      <c r="L41" s="42">
        <f t="shared" si="9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46875000</v>
      </c>
      <c r="I42" s="40">
        <v>22715000</v>
      </c>
      <c r="J42" s="53">
        <f t="shared" si="4"/>
        <v>69590000</v>
      </c>
      <c r="K42" s="41">
        <f t="shared" si="8"/>
        <v>4000000</v>
      </c>
      <c r="L42" s="42">
        <f t="shared" si="9"/>
        <v>94.564478869411602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3000000</v>
      </c>
      <c r="I43" s="40">
        <v>1000000</v>
      </c>
      <c r="J43" s="53">
        <f t="shared" si="4"/>
        <v>4000000</v>
      </c>
      <c r="K43" s="41">
        <f t="shared" si="8"/>
        <v>83180000</v>
      </c>
      <c r="L43" s="42">
        <f t="shared" si="9"/>
        <v>4.588208304657031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f>SUM(H45:H49)</f>
        <v>40800000</v>
      </c>
      <c r="I44" s="104">
        <f>SUM(I45:I50)</f>
        <v>143027750</v>
      </c>
      <c r="J44" s="53">
        <f t="shared" si="4"/>
        <v>183827750</v>
      </c>
      <c r="K44" s="32">
        <f t="shared" si="8"/>
        <v>981842250</v>
      </c>
      <c r="L44" s="33">
        <f t="shared" si="9"/>
        <v>15.770136488028344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0</v>
      </c>
      <c r="I45" s="52">
        <v>59530000</v>
      </c>
      <c r="J45" s="53">
        <f t="shared" si="4"/>
        <v>59530000</v>
      </c>
      <c r="K45" s="41">
        <f t="shared" si="8"/>
        <v>0</v>
      </c>
      <c r="L45" s="33">
        <f t="shared" si="9"/>
        <v>100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4"/>
        <v>0</v>
      </c>
      <c r="K46" s="41">
        <f t="shared" si="8"/>
        <v>59530000</v>
      </c>
      <c r="L46" s="33">
        <f t="shared" si="9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4"/>
        <v>0</v>
      </c>
      <c r="K47" s="41">
        <f t="shared" si="8"/>
        <v>274350000</v>
      </c>
      <c r="L47" s="33">
        <f t="shared" si="9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0</v>
      </c>
      <c r="J48" s="53">
        <f t="shared" si="4"/>
        <v>40800000</v>
      </c>
      <c r="K48" s="41">
        <f t="shared" si="8"/>
        <v>33730000</v>
      </c>
      <c r="L48" s="33">
        <f t="shared" si="9"/>
        <v>54.743056487320544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4"/>
        <v>0</v>
      </c>
      <c r="K49" s="41">
        <f t="shared" si="8"/>
        <v>99530000</v>
      </c>
      <c r="L49" s="42">
        <f t="shared" si="9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0</v>
      </c>
      <c r="I50" s="40">
        <v>83497750</v>
      </c>
      <c r="J50" s="53">
        <f t="shared" ref="J50" si="10">SUM(H50+I50)</f>
        <v>83497750</v>
      </c>
      <c r="K50" s="41">
        <f t="shared" si="8"/>
        <v>514702250</v>
      </c>
      <c r="L50" s="42">
        <f t="shared" si="9"/>
        <v>13.958166165162153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f>SUM(H52:H56)</f>
        <v>158673500</v>
      </c>
      <c r="I51" s="48">
        <f>SUM(I52:I56)</f>
        <v>45546000</v>
      </c>
      <c r="J51" s="53">
        <f t="shared" si="4"/>
        <v>204219500</v>
      </c>
      <c r="K51" s="32">
        <f t="shared" si="8"/>
        <v>409015500</v>
      </c>
      <c r="L51" s="33">
        <f t="shared" si="9"/>
        <v>33.301996787528438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4"/>
        <v>0</v>
      </c>
      <c r="K52" s="41">
        <f t="shared" si="8"/>
        <v>48890000</v>
      </c>
      <c r="L52" s="42">
        <f t="shared" si="9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4"/>
        <v>0</v>
      </c>
      <c r="K53" s="41">
        <f t="shared" si="8"/>
        <v>30105000</v>
      </c>
      <c r="L53" s="42">
        <f t="shared" si="9"/>
        <v>0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44010000</v>
      </c>
      <c r="I54" s="52">
        <v>20120000</v>
      </c>
      <c r="J54" s="53">
        <f t="shared" si="4"/>
        <v>64130000</v>
      </c>
      <c r="K54" s="41">
        <f t="shared" si="8"/>
        <v>82420000</v>
      </c>
      <c r="L54" s="42">
        <f t="shared" si="9"/>
        <v>43.759808938928693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 t="shared" ref="J55" si="11">SUM(H55+I55)</f>
        <v>114663500</v>
      </c>
      <c r="K55" s="41">
        <f t="shared" si="8"/>
        <v>124136500</v>
      </c>
      <c r="L55" s="42">
        <f t="shared" si="9"/>
        <v>48.016541038525965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0</v>
      </c>
      <c r="I56" s="52">
        <v>25426000</v>
      </c>
      <c r="J56" s="53">
        <f t="shared" si="4"/>
        <v>25426000</v>
      </c>
      <c r="K56" s="41">
        <f t="shared" si="8"/>
        <v>123464000</v>
      </c>
      <c r="L56" s="42">
        <f t="shared" si="9"/>
        <v>17.077036738531802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f>SUM(H58)</f>
        <v>0</v>
      </c>
      <c r="I57" s="60">
        <f>SUM(I58)</f>
        <v>0</v>
      </c>
      <c r="J57" s="53">
        <f t="shared" si="4"/>
        <v>0</v>
      </c>
      <c r="K57" s="32">
        <f t="shared" si="8"/>
        <v>118890000</v>
      </c>
      <c r="L57" s="33">
        <f t="shared" si="9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4"/>
        <v>0</v>
      </c>
      <c r="K58" s="41">
        <f t="shared" si="8"/>
        <v>118890000</v>
      </c>
      <c r="L58" s="42">
        <f t="shared" si="9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f>SUM(H60)</f>
        <v>0</v>
      </c>
      <c r="I59" s="60">
        <f>SUM(I60)</f>
        <v>0</v>
      </c>
      <c r="J59" s="53">
        <f t="shared" si="4"/>
        <v>0</v>
      </c>
      <c r="K59" s="32">
        <f t="shared" si="8"/>
        <v>49630000</v>
      </c>
      <c r="L59" s="33">
        <f t="shared" si="9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4"/>
        <v>0</v>
      </c>
      <c r="K60" s="41">
        <f t="shared" si="8"/>
        <v>49630000</v>
      </c>
      <c r="L60" s="42">
        <f t="shared" si="9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f>SUM(H62)</f>
        <v>0</v>
      </c>
      <c r="I61" s="60">
        <f>SUM(I62)</f>
        <v>0</v>
      </c>
      <c r="J61" s="53">
        <f t="shared" ref="J61:J62" si="12">SUM(H61+I61)</f>
        <v>0</v>
      </c>
      <c r="K61" s="32">
        <f t="shared" si="8"/>
        <v>49650000</v>
      </c>
      <c r="L61" s="42">
        <f t="shared" si="9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2"/>
        <v>0</v>
      </c>
      <c r="K62" s="41">
        <f t="shared" si="8"/>
        <v>49650000</v>
      </c>
      <c r="L62" s="42">
        <f t="shared" si="9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f>SUM(H64)</f>
        <v>0</v>
      </c>
      <c r="I63" s="48">
        <f>SUM(I64)</f>
        <v>12995000</v>
      </c>
      <c r="J63" s="53">
        <f t="shared" si="4"/>
        <v>12995000</v>
      </c>
      <c r="K63" s="32">
        <f t="shared" si="8"/>
        <v>61205000</v>
      </c>
      <c r="L63" s="33">
        <f t="shared" si="9"/>
        <v>17.513477088948786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0</v>
      </c>
      <c r="I64" s="52">
        <v>12995000</v>
      </c>
      <c r="J64" s="53">
        <f t="shared" si="4"/>
        <v>12995000</v>
      </c>
      <c r="K64" s="41">
        <f t="shared" si="8"/>
        <v>61205000</v>
      </c>
      <c r="L64" s="42">
        <f t="shared" si="9"/>
        <v>17.513477088948786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f>SUM(H66:H70)</f>
        <v>93529000</v>
      </c>
      <c r="I65" s="58">
        <f>SUM(I66:I71)</f>
        <v>345855000</v>
      </c>
      <c r="J65" s="53">
        <f>SUM(H65+I65)</f>
        <v>439384000</v>
      </c>
      <c r="K65" s="32">
        <f t="shared" si="8"/>
        <v>297406000</v>
      </c>
      <c r="L65" s="33">
        <f t="shared" si="9"/>
        <v>59.634902753837594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8"/>
        <v>27650000</v>
      </c>
      <c r="L66" s="33">
        <f t="shared" si="9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4"/>
        <v>0</v>
      </c>
      <c r="K67" s="41">
        <f t="shared" si="8"/>
        <v>39650000</v>
      </c>
      <c r="L67" s="42">
        <f t="shared" si="9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0</v>
      </c>
      <c r="I68" s="52">
        <v>43300000</v>
      </c>
      <c r="J68" s="53">
        <f t="shared" si="4"/>
        <v>43300000</v>
      </c>
      <c r="K68" s="41">
        <f t="shared" si="8"/>
        <v>4950000</v>
      </c>
      <c r="L68" s="42">
        <f t="shared" si="9"/>
        <v>89.740932642487053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21309000</v>
      </c>
      <c r="I69" s="52">
        <v>0</v>
      </c>
      <c r="J69" s="53">
        <f t="shared" si="4"/>
        <v>21309000</v>
      </c>
      <c r="K69" s="41">
        <f t="shared" si="8"/>
        <v>127281000</v>
      </c>
      <c r="L69" s="42">
        <f t="shared" si="9"/>
        <v>14.34080355340198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72220000</v>
      </c>
      <c r="I70" s="52">
        <v>302555000</v>
      </c>
      <c r="J70" s="53">
        <f>SUM(H70+I70)</f>
        <v>374775000</v>
      </c>
      <c r="K70" s="41">
        <f>SUM(D70-J70)</f>
        <v>73225000</v>
      </c>
      <c r="L70" s="42">
        <f>SUM(J70/D70*100)</f>
        <v>83.655133928571416</v>
      </c>
      <c r="M70" s="39" t="s">
        <v>19</v>
      </c>
      <c r="N70" s="39" t="s">
        <v>20</v>
      </c>
    </row>
    <row r="71" spans="1:14" ht="36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171"/>
      <c r="C72" s="13"/>
      <c r="D72" s="16"/>
      <c r="E72" s="13"/>
      <c r="F72" s="171"/>
      <c r="G72" s="13"/>
      <c r="H72" s="13"/>
      <c r="I72" s="13"/>
      <c r="J72" s="13"/>
      <c r="K72" s="13"/>
      <c r="L72" s="13"/>
      <c r="M72" s="13"/>
      <c r="N72" s="171"/>
    </row>
    <row r="73" spans="1:14" ht="11.25" customHeight="1" x14ac:dyDescent="0.35">
      <c r="A73" s="13"/>
      <c r="B73" s="171"/>
      <c r="C73" s="13"/>
      <c r="D73" s="13"/>
      <c r="E73" s="13"/>
      <c r="F73" s="171"/>
      <c r="G73" s="13"/>
      <c r="H73" s="13"/>
      <c r="I73" s="206" t="s">
        <v>214</v>
      </c>
      <c r="J73" s="206"/>
      <c r="K73" s="206"/>
      <c r="L73" s="206"/>
      <c r="M73" s="206"/>
      <c r="N73" s="206"/>
    </row>
    <row r="74" spans="1:14" x14ac:dyDescent="0.35">
      <c r="A74" s="13"/>
      <c r="B74" s="171"/>
      <c r="C74" s="13"/>
      <c r="D74" s="13"/>
      <c r="E74" s="13"/>
      <c r="F74" s="171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71"/>
      <c r="C75" s="13"/>
      <c r="D75" s="13"/>
      <c r="E75" s="13"/>
      <c r="F75" s="171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x14ac:dyDescent="0.35">
      <c r="A76" s="13"/>
      <c r="B76" s="171"/>
      <c r="C76" s="13"/>
      <c r="D76" s="13"/>
      <c r="E76" s="13"/>
      <c r="F76" s="171"/>
      <c r="G76" s="13"/>
      <c r="H76" s="13"/>
      <c r="I76" s="13"/>
      <c r="J76" s="13"/>
      <c r="K76" s="13"/>
      <c r="L76" s="13"/>
      <c r="M76" s="13"/>
      <c r="N76" s="171"/>
    </row>
    <row r="77" spans="1:14" x14ac:dyDescent="0.35">
      <c r="A77" s="13"/>
      <c r="B77" s="171"/>
      <c r="C77" s="13"/>
      <c r="D77" s="13"/>
      <c r="E77" s="13"/>
      <c r="F77" s="171"/>
      <c r="G77" s="13"/>
      <c r="H77" s="13"/>
      <c r="I77" s="205" t="s">
        <v>117</v>
      </c>
      <c r="J77" s="205"/>
      <c r="K77" s="205"/>
      <c r="L77" s="205"/>
      <c r="M77" s="205"/>
      <c r="N77" s="205"/>
    </row>
    <row r="78" spans="1:14" x14ac:dyDescent="0.35">
      <c r="A78" s="13"/>
      <c r="B78" s="171"/>
      <c r="C78" s="13"/>
      <c r="D78" s="13"/>
      <c r="E78" s="13"/>
      <c r="F78" s="171"/>
      <c r="G78" s="13"/>
      <c r="H78" s="13"/>
      <c r="I78" s="206" t="s">
        <v>118</v>
      </c>
      <c r="J78" s="206"/>
      <c r="K78" s="206"/>
      <c r="L78" s="206"/>
      <c r="M78" s="206"/>
      <c r="N78" s="206"/>
    </row>
    <row r="79" spans="1:1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B7:C7"/>
    <mergeCell ref="B8:C8"/>
    <mergeCell ref="I73:N73"/>
    <mergeCell ref="I74:N74"/>
    <mergeCell ref="I75:N75"/>
    <mergeCell ref="I77:N77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67" zoomScaleNormal="100" zoomScaleSheetLayoutView="100" workbookViewId="0">
      <selection activeCell="J8" sqref="J8:J71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8" width="13.81640625" customWidth="1"/>
    <col min="9" max="9" width="12.453125" customWidth="1"/>
    <col min="10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174" t="s">
        <v>215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173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2732527320</v>
      </c>
      <c r="I8" s="18">
        <f>SUM(I9+I13)</f>
        <v>496609831</v>
      </c>
      <c r="J8" s="18">
        <f>SUM(H8+I8)</f>
        <v>3229137151</v>
      </c>
      <c r="K8" s="22">
        <f t="shared" ref="K8" si="0">SUM(D8-J8)</f>
        <v>5213806525</v>
      </c>
      <c r="L8" s="23">
        <f t="shared" ref="L8:L15" si="1">SUM(J8/D8*100)</f>
        <v>38.246579332030592</v>
      </c>
      <c r="M8" s="24" t="s">
        <v>19</v>
      </c>
      <c r="N8" s="20" t="s">
        <v>20</v>
      </c>
    </row>
    <row r="9" spans="1:14" ht="17.25" customHeight="1" x14ac:dyDescent="0.35">
      <c r="A9" s="173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1106763170</v>
      </c>
      <c r="I9" s="27">
        <f>SUM(I10)</f>
        <v>482909831</v>
      </c>
      <c r="J9" s="27">
        <f>SUM(H9:I9)</f>
        <v>1589673001</v>
      </c>
      <c r="K9" s="32">
        <f t="shared" ref="K9:K13" si="2">SUM(D9-J9)</f>
        <v>1636366915</v>
      </c>
      <c r="L9" s="33">
        <f t="shared" si="1"/>
        <v>49.276296710272945</v>
      </c>
      <c r="M9" s="34" t="s">
        <v>19</v>
      </c>
      <c r="N9" s="30" t="s">
        <v>20</v>
      </c>
    </row>
    <row r="10" spans="1:14" ht="18" customHeight="1" x14ac:dyDescent="0.35">
      <c r="A10" s="173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1106763170</v>
      </c>
      <c r="I10" s="27">
        <f>SUM(I11:I12)</f>
        <v>482909831</v>
      </c>
      <c r="J10" s="27">
        <f>SUM(H10:I10)</f>
        <v>1589673001</v>
      </c>
      <c r="K10" s="32">
        <f t="shared" si="2"/>
        <v>1636366915</v>
      </c>
      <c r="L10" s="33">
        <f t="shared" si="1"/>
        <v>49.276296710272945</v>
      </c>
      <c r="M10" s="34" t="s">
        <v>19</v>
      </c>
      <c r="N10" s="30" t="s">
        <v>20</v>
      </c>
    </row>
    <row r="11" spans="1:14" x14ac:dyDescent="0.35">
      <c r="A11" s="173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641163170</v>
      </c>
      <c r="I11" s="40">
        <v>247709831</v>
      </c>
      <c r="J11" s="41">
        <f>SUM(H11+I11)</f>
        <v>888873001</v>
      </c>
      <c r="K11" s="41">
        <f t="shared" si="2"/>
        <v>989839675</v>
      </c>
      <c r="L11" s="42">
        <f t="shared" si="1"/>
        <v>47.312876117518677</v>
      </c>
      <c r="M11" s="39" t="s">
        <v>19</v>
      </c>
      <c r="N11" s="39" t="s">
        <v>20</v>
      </c>
    </row>
    <row r="12" spans="1:14" x14ac:dyDescent="0.35">
      <c r="A12" s="173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465600000</v>
      </c>
      <c r="I12" s="41">
        <v>235200000</v>
      </c>
      <c r="J12" s="41">
        <f>SUM(H12+I12)</f>
        <v>700800000</v>
      </c>
      <c r="K12" s="41">
        <f t="shared" si="2"/>
        <v>646527240</v>
      </c>
      <c r="L12" s="33">
        <f t="shared" si="1"/>
        <v>52.014089761890361</v>
      </c>
      <c r="M12" s="39" t="s">
        <v>19</v>
      </c>
      <c r="N12" s="39" t="s">
        <v>20</v>
      </c>
    </row>
    <row r="13" spans="1:14" ht="19.5" customHeight="1" x14ac:dyDescent="0.35">
      <c r="A13" s="173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1625764150</v>
      </c>
      <c r="I13" s="27">
        <f>SUM(I14+I26+I35+I44+I51+I57+I59+I63+I65)</f>
        <v>13700000</v>
      </c>
      <c r="J13" s="31">
        <f>SUM(H13+I13)</f>
        <v>1639464150</v>
      </c>
      <c r="K13" s="32">
        <f t="shared" si="2"/>
        <v>3577439610</v>
      </c>
      <c r="L13" s="33">
        <f t="shared" si="1"/>
        <v>31.425999508950113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205459750</v>
      </c>
      <c r="I14" s="48">
        <f>SUM(I15:I25)</f>
        <v>5600000</v>
      </c>
      <c r="J14" s="48">
        <f>SUM(H14+I14)</f>
        <v>211059750</v>
      </c>
      <c r="K14" s="32">
        <f t="shared" ref="K14:K34" si="3">SUM(D14-J14)</f>
        <v>495002010</v>
      </c>
      <c r="L14" s="33">
        <f t="shared" si="1"/>
        <v>29.892533763618641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0</v>
      </c>
      <c r="J15" s="53">
        <f t="shared" ref="J15:J69" si="4">SUM(H15+I15)</f>
        <v>0</v>
      </c>
      <c r="K15" s="41">
        <f t="shared" si="3"/>
        <v>3150000</v>
      </c>
      <c r="L15" s="42">
        <f t="shared" si="1"/>
        <v>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9115000</v>
      </c>
      <c r="I16" s="52">
        <v>0</v>
      </c>
      <c r="J16" s="53">
        <f t="shared" si="4"/>
        <v>9115000</v>
      </c>
      <c r="K16" s="41">
        <f t="shared" si="3"/>
        <v>46545000</v>
      </c>
      <c r="L16" s="42">
        <f t="shared" ref="L16:L34" si="5">SUM(J16/D16*100)</f>
        <v>16.37621272008624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12415500</v>
      </c>
      <c r="I17" s="52">
        <v>0</v>
      </c>
      <c r="J17" s="53">
        <f t="shared" si="4"/>
        <v>12415500</v>
      </c>
      <c r="K17" s="41">
        <f t="shared" si="3"/>
        <v>16874500</v>
      </c>
      <c r="L17" s="42">
        <f t="shared" si="5"/>
        <v>42.388187094571528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26795000</v>
      </c>
      <c r="I18" s="52">
        <v>5600000</v>
      </c>
      <c r="J18" s="53">
        <f t="shared" si="4"/>
        <v>32395000</v>
      </c>
      <c r="K18" s="41">
        <f t="shared" si="3"/>
        <v>55734000</v>
      </c>
      <c r="L18" s="42">
        <f t="shared" si="5"/>
        <v>36.758615211791806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4"/>
        <v>17698000</v>
      </c>
      <c r="K19" s="41">
        <f t="shared" si="3"/>
        <v>27214700</v>
      </c>
      <c r="L19" s="42">
        <f t="shared" si="5"/>
        <v>39.405335239253041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23394000</v>
      </c>
      <c r="I20" s="52">
        <v>0</v>
      </c>
      <c r="J20" s="53">
        <f t="shared" si="4"/>
        <v>23394000</v>
      </c>
      <c r="K20" s="41">
        <f t="shared" si="3"/>
        <v>40936000</v>
      </c>
      <c r="L20" s="42">
        <f t="shared" si="5"/>
        <v>36.365614798694232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4"/>
        <v>0</v>
      </c>
      <c r="K21" s="41">
        <f t="shared" si="3"/>
        <v>19135000</v>
      </c>
      <c r="L21" s="42">
        <f t="shared" si="5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4"/>
        <v>0</v>
      </c>
      <c r="K22" s="41">
        <f t="shared" si="3"/>
        <v>11088000</v>
      </c>
      <c r="L22" s="42">
        <f t="shared" si="5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9042250</v>
      </c>
      <c r="I23" s="52">
        <v>0</v>
      </c>
      <c r="J23" s="53">
        <f t="shared" si="4"/>
        <v>9042250</v>
      </c>
      <c r="K23" s="41">
        <f t="shared" si="3"/>
        <v>30452750</v>
      </c>
      <c r="L23" s="42">
        <f t="shared" si="5"/>
        <v>22.894670211419164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95000000</v>
      </c>
      <c r="I24" s="52">
        <v>0</v>
      </c>
      <c r="J24" s="53">
        <f t="shared" si="4"/>
        <v>95000000</v>
      </c>
      <c r="K24" s="41">
        <f t="shared" si="3"/>
        <v>207430000</v>
      </c>
      <c r="L24" s="42">
        <f t="shared" si="5"/>
        <v>31.412227622921009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4"/>
        <v>12000000</v>
      </c>
      <c r="K25" s="41">
        <f t="shared" si="3"/>
        <v>36442060</v>
      </c>
      <c r="L25" s="42">
        <f t="shared" si="5"/>
        <v>24.771861477402076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361988150</v>
      </c>
      <c r="I26" s="48">
        <f>SUM(I27:I30)</f>
        <v>0</v>
      </c>
      <c r="J26" s="48">
        <f>SUM(H26+I26)</f>
        <v>361988150</v>
      </c>
      <c r="K26" s="32">
        <f t="shared" ref="K26" si="6">SUM(D26-J26)</f>
        <v>331498850</v>
      </c>
      <c r="L26" s="33">
        <f t="shared" ref="L26" si="7">SUM(J26/D26*100)</f>
        <v>52.198260385558783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4"/>
        <v>280000000</v>
      </c>
      <c r="K27" s="41">
        <f t="shared" si="3"/>
        <v>109440000</v>
      </c>
      <c r="L27" s="42">
        <f t="shared" si="5"/>
        <v>71.898110106820042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4"/>
        <v>3525000</v>
      </c>
      <c r="K28" s="41">
        <f t="shared" si="3"/>
        <v>42945000</v>
      </c>
      <c r="L28" s="42">
        <f t="shared" si="5"/>
        <v>7.5855390574564234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75963150</v>
      </c>
      <c r="I29" s="52">
        <v>0</v>
      </c>
      <c r="J29" s="53">
        <f t="shared" si="4"/>
        <v>75963150</v>
      </c>
      <c r="K29" s="41">
        <f t="shared" si="3"/>
        <v>168093850</v>
      </c>
      <c r="L29" s="42">
        <f t="shared" si="5"/>
        <v>31.125167481367054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0</v>
      </c>
      <c r="J30" s="53">
        <f t="shared" si="4"/>
        <v>2500000</v>
      </c>
      <c r="K30" s="41">
        <f t="shared" si="3"/>
        <v>11020000</v>
      </c>
      <c r="L30" s="42">
        <f t="shared" si="5"/>
        <v>18.491124260355029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4"/>
        <v>0</v>
      </c>
      <c r="K31" s="32">
        <f t="shared" si="3"/>
        <v>49530000</v>
      </c>
      <c r="L31" s="42">
        <f t="shared" si="5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23760000</v>
      </c>
      <c r="I32" s="52">
        <v>0</v>
      </c>
      <c r="J32" s="53">
        <f t="shared" si="4"/>
        <v>23760000</v>
      </c>
      <c r="K32" s="41">
        <f t="shared" si="3"/>
        <v>25770000</v>
      </c>
      <c r="L32" s="42">
        <f t="shared" si="5"/>
        <v>47.970926711084196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48">
        <f t="shared" si="4"/>
        <v>0</v>
      </c>
      <c r="K33" s="32">
        <f t="shared" si="3"/>
        <v>39260000</v>
      </c>
      <c r="L33" s="42">
        <f t="shared" si="5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0</v>
      </c>
      <c r="J34" s="53">
        <f t="shared" si="4"/>
        <v>19575000</v>
      </c>
      <c r="K34" s="41">
        <f t="shared" si="3"/>
        <v>19685000</v>
      </c>
      <c r="L34" s="42">
        <f t="shared" si="5"/>
        <v>49.859908303616912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217890000</v>
      </c>
      <c r="I35" s="58">
        <f>SUM(I36:I43)</f>
        <v>2800000</v>
      </c>
      <c r="J35" s="48">
        <f t="shared" si="4"/>
        <v>220690000</v>
      </c>
      <c r="K35" s="32">
        <f t="shared" ref="K35:K69" si="8">SUM(D35-J35)</f>
        <v>699810000</v>
      </c>
      <c r="L35" s="33">
        <f t="shared" ref="L35:L69" si="9">SUM(J35/D35*100)</f>
        <v>23.975013579576316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31450000</v>
      </c>
      <c r="I36" s="40">
        <v>1800000</v>
      </c>
      <c r="J36" s="53">
        <f t="shared" si="4"/>
        <v>33250000</v>
      </c>
      <c r="K36" s="41">
        <f t="shared" si="8"/>
        <v>33820000</v>
      </c>
      <c r="L36" s="42">
        <f t="shared" si="9"/>
        <v>49.575070821529742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4"/>
        <v>0</v>
      </c>
      <c r="K37" s="41">
        <f t="shared" si="8"/>
        <v>48120000</v>
      </c>
      <c r="L37" s="42">
        <f t="shared" si="9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4"/>
        <v>0</v>
      </c>
      <c r="K38" s="41">
        <f t="shared" si="8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0</v>
      </c>
      <c r="I39" s="40">
        <v>0</v>
      </c>
      <c r="J39" s="53">
        <f t="shared" si="4"/>
        <v>0</v>
      </c>
      <c r="K39" s="41">
        <f t="shared" si="8"/>
        <v>48890000</v>
      </c>
      <c r="L39" s="42">
        <f t="shared" si="9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112850000</v>
      </c>
      <c r="I40" s="40">
        <v>0</v>
      </c>
      <c r="J40" s="53">
        <f t="shared" si="4"/>
        <v>112850000</v>
      </c>
      <c r="K40" s="41">
        <f t="shared" si="8"/>
        <v>434210000</v>
      </c>
      <c r="L40" s="42">
        <f t="shared" si="9"/>
        <v>20.628450261397287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4"/>
        <v>0</v>
      </c>
      <c r="K41" s="41">
        <f t="shared" si="8"/>
        <v>48590000</v>
      </c>
      <c r="L41" s="42">
        <f t="shared" si="9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4"/>
        <v>69590000</v>
      </c>
      <c r="K42" s="41">
        <f t="shared" si="8"/>
        <v>4000000</v>
      </c>
      <c r="L42" s="42">
        <f t="shared" si="9"/>
        <v>94.564478869411602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4000000</v>
      </c>
      <c r="I43" s="40">
        <v>1000000</v>
      </c>
      <c r="J43" s="53">
        <f t="shared" si="4"/>
        <v>5000000</v>
      </c>
      <c r="K43" s="41">
        <f t="shared" si="8"/>
        <v>82180000</v>
      </c>
      <c r="L43" s="42">
        <f t="shared" si="9"/>
        <v>5.7352603808212894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183827750</v>
      </c>
      <c r="I44" s="104">
        <f>SUM(I45:I50)</f>
        <v>0</v>
      </c>
      <c r="J44" s="48">
        <f t="shared" si="4"/>
        <v>183827750</v>
      </c>
      <c r="K44" s="32">
        <f t="shared" si="8"/>
        <v>981842250</v>
      </c>
      <c r="L44" s="33">
        <f t="shared" si="9"/>
        <v>15.770136488028344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4"/>
        <v>59530000</v>
      </c>
      <c r="K45" s="41">
        <f t="shared" si="8"/>
        <v>0</v>
      </c>
      <c r="L45" s="33">
        <f t="shared" si="9"/>
        <v>100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4"/>
        <v>0</v>
      </c>
      <c r="K46" s="41">
        <f t="shared" si="8"/>
        <v>59530000</v>
      </c>
      <c r="L46" s="33">
        <f t="shared" si="9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4"/>
        <v>0</v>
      </c>
      <c r="K47" s="41">
        <f t="shared" si="8"/>
        <v>274350000</v>
      </c>
      <c r="L47" s="33">
        <f t="shared" si="9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0</v>
      </c>
      <c r="J48" s="53">
        <f t="shared" si="4"/>
        <v>40800000</v>
      </c>
      <c r="K48" s="41">
        <f t="shared" si="8"/>
        <v>33730000</v>
      </c>
      <c r="L48" s="33">
        <f t="shared" si="9"/>
        <v>54.743056487320544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4"/>
        <v>0</v>
      </c>
      <c r="K49" s="41">
        <f t="shared" si="8"/>
        <v>99530000</v>
      </c>
      <c r="L49" s="42">
        <f t="shared" si="9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83497750</v>
      </c>
      <c r="I50" s="40">
        <v>0</v>
      </c>
      <c r="J50" s="53">
        <f t="shared" ref="J50" si="10">SUM(H50+I50)</f>
        <v>83497750</v>
      </c>
      <c r="K50" s="41">
        <f t="shared" si="8"/>
        <v>514702250</v>
      </c>
      <c r="L50" s="42">
        <f t="shared" si="9"/>
        <v>13.958166165162153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204219500</v>
      </c>
      <c r="I51" s="48">
        <f>SUM(I52:I56)</f>
        <v>0</v>
      </c>
      <c r="J51" s="48">
        <f t="shared" si="4"/>
        <v>204219500</v>
      </c>
      <c r="K51" s="32">
        <f t="shared" si="8"/>
        <v>409015500</v>
      </c>
      <c r="L51" s="33">
        <f t="shared" si="9"/>
        <v>33.301996787528438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4"/>
        <v>0</v>
      </c>
      <c r="K52" s="41">
        <f t="shared" si="8"/>
        <v>48890000</v>
      </c>
      <c r="L52" s="42">
        <f t="shared" si="9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0</v>
      </c>
      <c r="J53" s="53">
        <f t="shared" si="4"/>
        <v>0</v>
      </c>
      <c r="K53" s="41">
        <f t="shared" si="8"/>
        <v>30105000</v>
      </c>
      <c r="L53" s="42">
        <f t="shared" si="9"/>
        <v>0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0</v>
      </c>
      <c r="J54" s="53">
        <f t="shared" si="4"/>
        <v>64130000</v>
      </c>
      <c r="K54" s="41">
        <f t="shared" si="8"/>
        <v>82420000</v>
      </c>
      <c r="L54" s="42">
        <f t="shared" si="9"/>
        <v>43.759808938928693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 t="shared" ref="J55" si="11">SUM(H55+I55)</f>
        <v>114663500</v>
      </c>
      <c r="K55" s="41">
        <f t="shared" si="8"/>
        <v>124136500</v>
      </c>
      <c r="L55" s="42">
        <f t="shared" si="9"/>
        <v>48.016541038525965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25426000</v>
      </c>
      <c r="I56" s="175">
        <v>0</v>
      </c>
      <c r="J56" s="53">
        <f t="shared" si="4"/>
        <v>25426000</v>
      </c>
      <c r="K56" s="41">
        <f t="shared" si="8"/>
        <v>123464000</v>
      </c>
      <c r="L56" s="42">
        <f t="shared" si="9"/>
        <v>17.077036738531802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0</v>
      </c>
      <c r="J57" s="53">
        <f t="shared" si="4"/>
        <v>0</v>
      </c>
      <c r="K57" s="32">
        <f t="shared" si="8"/>
        <v>118890000</v>
      </c>
      <c r="L57" s="33">
        <f t="shared" si="9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4"/>
        <v>0</v>
      </c>
      <c r="K58" s="41">
        <f t="shared" si="8"/>
        <v>118890000</v>
      </c>
      <c r="L58" s="42">
        <f t="shared" si="9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0</v>
      </c>
      <c r="I59" s="60">
        <f>SUM(I60)</f>
        <v>0</v>
      </c>
      <c r="J59" s="53">
        <f t="shared" si="4"/>
        <v>0</v>
      </c>
      <c r="K59" s="32">
        <f t="shared" si="8"/>
        <v>49630000</v>
      </c>
      <c r="L59" s="33">
        <f t="shared" si="9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4"/>
        <v>0</v>
      </c>
      <c r="K60" s="41">
        <f t="shared" si="8"/>
        <v>49630000</v>
      </c>
      <c r="L60" s="42">
        <f t="shared" si="9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0</v>
      </c>
      <c r="J61" s="53">
        <f t="shared" ref="J61:J62" si="12">SUM(H61+I61)</f>
        <v>0</v>
      </c>
      <c r="K61" s="32">
        <f t="shared" si="8"/>
        <v>49650000</v>
      </c>
      <c r="L61" s="42">
        <f t="shared" si="9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2"/>
        <v>0</v>
      </c>
      <c r="K62" s="41">
        <f t="shared" si="8"/>
        <v>49650000</v>
      </c>
      <c r="L62" s="42">
        <f t="shared" si="9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12995000</v>
      </c>
      <c r="I63" s="48">
        <f>SUM(I64)</f>
        <v>0</v>
      </c>
      <c r="J63" s="48">
        <f t="shared" si="4"/>
        <v>12995000</v>
      </c>
      <c r="K63" s="32">
        <f t="shared" si="8"/>
        <v>61205000</v>
      </c>
      <c r="L63" s="33">
        <f t="shared" si="9"/>
        <v>17.513477088948786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12995000</v>
      </c>
      <c r="I64" s="52">
        <v>0</v>
      </c>
      <c r="J64" s="53">
        <f t="shared" si="4"/>
        <v>12995000</v>
      </c>
      <c r="K64" s="41">
        <f t="shared" si="8"/>
        <v>61205000</v>
      </c>
      <c r="L64" s="42">
        <f t="shared" si="9"/>
        <v>17.513477088948786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439384000</v>
      </c>
      <c r="I65" s="58">
        <f>SUM(I66:I71)</f>
        <v>5300000</v>
      </c>
      <c r="J65" s="53">
        <f>SUM(H65+I65)</f>
        <v>444684000</v>
      </c>
      <c r="K65" s="32">
        <f t="shared" si="8"/>
        <v>292106000</v>
      </c>
      <c r="L65" s="33">
        <f t="shared" si="9"/>
        <v>60.354239335495862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8"/>
        <v>27650000</v>
      </c>
      <c r="L66" s="33">
        <f t="shared" si="9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4"/>
        <v>0</v>
      </c>
      <c r="K67" s="41">
        <f t="shared" si="8"/>
        <v>39650000</v>
      </c>
      <c r="L67" s="42">
        <f t="shared" si="9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43300000</v>
      </c>
      <c r="I68" s="52">
        <v>0</v>
      </c>
      <c r="J68" s="53">
        <f t="shared" si="4"/>
        <v>43300000</v>
      </c>
      <c r="K68" s="41">
        <f t="shared" si="8"/>
        <v>4950000</v>
      </c>
      <c r="L68" s="42">
        <f t="shared" si="9"/>
        <v>89.740932642487053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21309000</v>
      </c>
      <c r="I69" s="52">
        <v>0</v>
      </c>
      <c r="J69" s="53">
        <f t="shared" si="4"/>
        <v>21309000</v>
      </c>
      <c r="K69" s="41">
        <f t="shared" si="8"/>
        <v>127281000</v>
      </c>
      <c r="L69" s="42">
        <f t="shared" si="9"/>
        <v>14.34080355340198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374775000</v>
      </c>
      <c r="I70" s="52">
        <v>5300000</v>
      </c>
      <c r="J70" s="53">
        <f>SUM(H70+I70)</f>
        <v>380075000</v>
      </c>
      <c r="K70" s="41">
        <f>SUM(D70-J70)</f>
        <v>67925000</v>
      </c>
      <c r="L70" s="42">
        <f>SUM(J70/D70*100)</f>
        <v>84.838169642857139</v>
      </c>
      <c r="M70" s="39" t="s">
        <v>19</v>
      </c>
      <c r="N70" s="39" t="s">
        <v>20</v>
      </c>
    </row>
    <row r="71" spans="1:14" ht="36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172"/>
      <c r="C72" s="13"/>
      <c r="D72" s="16"/>
      <c r="E72" s="13"/>
      <c r="F72" s="172"/>
      <c r="G72" s="13"/>
      <c r="H72" s="13"/>
      <c r="I72" s="13"/>
      <c r="J72" s="13"/>
      <c r="K72" s="13"/>
      <c r="L72" s="13"/>
      <c r="M72" s="13"/>
      <c r="N72" s="172"/>
    </row>
    <row r="73" spans="1:14" ht="11.25" customHeight="1" x14ac:dyDescent="0.35">
      <c r="A73" s="13"/>
      <c r="B73" s="172"/>
      <c r="C73" s="13"/>
      <c r="D73" s="13"/>
      <c r="E73" s="13"/>
      <c r="F73" s="172"/>
      <c r="G73" s="13"/>
      <c r="H73" s="13"/>
      <c r="I73" s="206" t="s">
        <v>216</v>
      </c>
      <c r="J73" s="206"/>
      <c r="K73" s="206"/>
      <c r="L73" s="206"/>
      <c r="M73" s="206"/>
      <c r="N73" s="206"/>
    </row>
    <row r="74" spans="1:14" x14ac:dyDescent="0.35">
      <c r="A74" s="13"/>
      <c r="B74" s="172"/>
      <c r="C74" s="13"/>
      <c r="D74" s="13"/>
      <c r="E74" s="13"/>
      <c r="F74" s="172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72"/>
      <c r="C75" s="13"/>
      <c r="D75" s="13"/>
      <c r="E75" s="13"/>
      <c r="F75" s="172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x14ac:dyDescent="0.35">
      <c r="A76" s="13"/>
      <c r="B76" s="172"/>
      <c r="C76" s="13"/>
      <c r="D76" s="13"/>
      <c r="E76" s="13"/>
      <c r="F76" s="172"/>
      <c r="G76" s="13"/>
      <c r="H76" s="13"/>
      <c r="I76" s="13"/>
      <c r="J76" s="13"/>
      <c r="K76" s="13"/>
      <c r="L76" s="13"/>
      <c r="M76" s="13"/>
      <c r="N76" s="172"/>
    </row>
    <row r="77" spans="1:14" x14ac:dyDescent="0.35">
      <c r="A77" s="13"/>
      <c r="B77" s="172"/>
      <c r="C77" s="13"/>
      <c r="D77" s="13"/>
      <c r="E77" s="13"/>
      <c r="F77" s="172"/>
      <c r="G77" s="13"/>
      <c r="H77" s="13"/>
      <c r="I77" s="205" t="s">
        <v>117</v>
      </c>
      <c r="J77" s="205"/>
      <c r="K77" s="205"/>
      <c r="L77" s="205"/>
      <c r="M77" s="205"/>
      <c r="N77" s="205"/>
    </row>
    <row r="78" spans="1:14" x14ac:dyDescent="0.35">
      <c r="A78" s="13"/>
      <c r="B78" s="172"/>
      <c r="C78" s="13"/>
      <c r="D78" s="13"/>
      <c r="E78" s="13"/>
      <c r="F78" s="172"/>
      <c r="G78" s="13"/>
      <c r="H78" s="13"/>
      <c r="I78" s="206" t="s">
        <v>118</v>
      </c>
      <c r="J78" s="206"/>
      <c r="K78" s="206"/>
      <c r="L78" s="206"/>
      <c r="M78" s="206"/>
      <c r="N78" s="206"/>
    </row>
    <row r="79" spans="1:1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ageMargins left="1.07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view="pageBreakPreview" topLeftCell="B67" zoomScaleNormal="100" zoomScaleSheetLayoutView="100" workbookViewId="0">
      <selection activeCell="J8" sqref="J8:J71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8" width="13.81640625" customWidth="1"/>
    <col min="9" max="9" width="12.453125" customWidth="1"/>
    <col min="10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177" t="s">
        <v>217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176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3229137151</v>
      </c>
      <c r="I8" s="18">
        <f>SUM(I9+I13)</f>
        <v>800673370</v>
      </c>
      <c r="J8" s="18">
        <f>SUM(H8+I8)</f>
        <v>4029810521</v>
      </c>
      <c r="K8" s="22">
        <f t="shared" ref="K8" si="0">SUM(D8-J8)</f>
        <v>4413133155</v>
      </c>
      <c r="L8" s="23">
        <f t="shared" ref="L8:L15" si="1">SUM(J8/D8*100)</f>
        <v>47.72992306528328</v>
      </c>
      <c r="M8" s="24" t="s">
        <v>19</v>
      </c>
      <c r="N8" s="20" t="s">
        <v>20</v>
      </c>
    </row>
    <row r="9" spans="1:14" ht="17.25" customHeight="1" x14ac:dyDescent="0.35">
      <c r="A9" s="176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1589673001</v>
      </c>
      <c r="I9" s="27">
        <f>SUM(I10)</f>
        <v>471639220</v>
      </c>
      <c r="J9" s="27">
        <f>SUM(H9:I9)</f>
        <v>2061312221</v>
      </c>
      <c r="K9" s="32">
        <f t="shared" ref="K9:K13" si="2">SUM(D9-J9)</f>
        <v>1164727695</v>
      </c>
      <c r="L9" s="33">
        <f t="shared" si="1"/>
        <v>63.896054440511762</v>
      </c>
      <c r="M9" s="34" t="s">
        <v>19</v>
      </c>
      <c r="N9" s="30" t="s">
        <v>20</v>
      </c>
    </row>
    <row r="10" spans="1:14" ht="18" customHeight="1" x14ac:dyDescent="0.35">
      <c r="A10" s="176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1589673001</v>
      </c>
      <c r="I10" s="27">
        <f>SUM(I11:I12)</f>
        <v>471639220</v>
      </c>
      <c r="J10" s="27">
        <f>SUM(H10:I10)</f>
        <v>2061312221</v>
      </c>
      <c r="K10" s="32">
        <f t="shared" si="2"/>
        <v>1164727695</v>
      </c>
      <c r="L10" s="33">
        <f t="shared" si="1"/>
        <v>63.896054440511762</v>
      </c>
      <c r="M10" s="34" t="s">
        <v>19</v>
      </c>
      <c r="N10" s="30" t="s">
        <v>20</v>
      </c>
    </row>
    <row r="11" spans="1:14" x14ac:dyDescent="0.35">
      <c r="A11" s="176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888873001</v>
      </c>
      <c r="I11" s="40">
        <v>236439220</v>
      </c>
      <c r="J11" s="41">
        <f>SUM(H11+I11)</f>
        <v>1125312221</v>
      </c>
      <c r="K11" s="41">
        <f t="shared" si="2"/>
        <v>753400455</v>
      </c>
      <c r="L11" s="42">
        <f t="shared" si="1"/>
        <v>59.898048029138863</v>
      </c>
      <c r="M11" s="39" t="s">
        <v>19</v>
      </c>
      <c r="N11" s="39" t="s">
        <v>20</v>
      </c>
    </row>
    <row r="12" spans="1:14" x14ac:dyDescent="0.35">
      <c r="A12" s="176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700800000</v>
      </c>
      <c r="I12" s="41">
        <v>235200000</v>
      </c>
      <c r="J12" s="41">
        <f>SUM(H12+I12)</f>
        <v>936000000</v>
      </c>
      <c r="K12" s="41">
        <f t="shared" si="2"/>
        <v>411327240</v>
      </c>
      <c r="L12" s="33">
        <f t="shared" si="1"/>
        <v>69.470873312113852</v>
      </c>
      <c r="M12" s="39" t="s">
        <v>19</v>
      </c>
      <c r="N12" s="39" t="s">
        <v>20</v>
      </c>
    </row>
    <row r="13" spans="1:14" ht="19.5" customHeight="1" x14ac:dyDescent="0.35">
      <c r="A13" s="176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1639464150</v>
      </c>
      <c r="I13" s="27">
        <f>SUM(I14+I26+I35+I44+I51+I57+I59+I63+I65)</f>
        <v>329034150</v>
      </c>
      <c r="J13" s="31">
        <f>SUM(H13+I13)</f>
        <v>1968498300</v>
      </c>
      <c r="K13" s="32">
        <f t="shared" si="2"/>
        <v>3248405460</v>
      </c>
      <c r="L13" s="33">
        <f t="shared" si="1"/>
        <v>37.733076755090458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211059750</v>
      </c>
      <c r="I14" s="48">
        <f>SUM(I15:I25)</f>
        <v>206421650</v>
      </c>
      <c r="J14" s="48">
        <f>SUM(H14+I14)</f>
        <v>417481400</v>
      </c>
      <c r="K14" s="32">
        <f t="shared" ref="K14:K34" si="3">SUM(D14-J14)</f>
        <v>288580360</v>
      </c>
      <c r="L14" s="33">
        <f t="shared" si="1"/>
        <v>59.12817031756542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0</v>
      </c>
      <c r="I15" s="52">
        <v>3150000</v>
      </c>
      <c r="J15" s="53">
        <f t="shared" ref="J15:J69" si="4">SUM(H15+I15)</f>
        <v>3150000</v>
      </c>
      <c r="K15" s="41">
        <f t="shared" si="3"/>
        <v>0</v>
      </c>
      <c r="L15" s="42">
        <f t="shared" si="1"/>
        <v>100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9115000</v>
      </c>
      <c r="I16" s="52">
        <v>12000000</v>
      </c>
      <c r="J16" s="53">
        <f t="shared" si="4"/>
        <v>21115000</v>
      </c>
      <c r="K16" s="41">
        <f t="shared" si="3"/>
        <v>34545000</v>
      </c>
      <c r="L16" s="42">
        <f t="shared" ref="L16:L34" si="5">SUM(J16/D16*100)</f>
        <v>37.935680919870649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12415500</v>
      </c>
      <c r="I17" s="52">
        <v>0</v>
      </c>
      <c r="J17" s="53">
        <f t="shared" si="4"/>
        <v>12415500</v>
      </c>
      <c r="K17" s="41">
        <f t="shared" si="3"/>
        <v>16874500</v>
      </c>
      <c r="L17" s="42">
        <f t="shared" si="5"/>
        <v>42.388187094571528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32395000</v>
      </c>
      <c r="I18" s="52">
        <v>5600000</v>
      </c>
      <c r="J18" s="53">
        <f t="shared" si="4"/>
        <v>37995000</v>
      </c>
      <c r="K18" s="41">
        <f t="shared" si="3"/>
        <v>50134000</v>
      </c>
      <c r="L18" s="42">
        <f t="shared" si="5"/>
        <v>43.112936717766004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4"/>
        <v>17698000</v>
      </c>
      <c r="K19" s="41">
        <f t="shared" si="3"/>
        <v>27214700</v>
      </c>
      <c r="L19" s="42">
        <f t="shared" si="5"/>
        <v>39.405335239253041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23394000</v>
      </c>
      <c r="I20" s="52">
        <v>0</v>
      </c>
      <c r="J20" s="53">
        <f t="shared" si="4"/>
        <v>23394000</v>
      </c>
      <c r="K20" s="41">
        <f t="shared" si="3"/>
        <v>40936000</v>
      </c>
      <c r="L20" s="42">
        <f t="shared" si="5"/>
        <v>36.365614798694232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4"/>
        <v>0</v>
      </c>
      <c r="K21" s="41">
        <f t="shared" si="3"/>
        <v>19135000</v>
      </c>
      <c r="L21" s="42">
        <f t="shared" si="5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4"/>
        <v>0</v>
      </c>
      <c r="K22" s="41">
        <f t="shared" si="3"/>
        <v>11088000</v>
      </c>
      <c r="L22" s="42">
        <f t="shared" si="5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9042250</v>
      </c>
      <c r="I23" s="52">
        <v>0</v>
      </c>
      <c r="J23" s="53">
        <f t="shared" si="4"/>
        <v>9042250</v>
      </c>
      <c r="K23" s="41">
        <f t="shared" si="3"/>
        <v>30452750</v>
      </c>
      <c r="L23" s="42">
        <f t="shared" si="5"/>
        <v>22.894670211419164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95000000</v>
      </c>
      <c r="I24" s="52">
        <v>185671650</v>
      </c>
      <c r="J24" s="53">
        <f t="shared" si="4"/>
        <v>280671650</v>
      </c>
      <c r="K24" s="41">
        <f t="shared" si="3"/>
        <v>21758350</v>
      </c>
      <c r="L24" s="42">
        <f t="shared" si="5"/>
        <v>92.805492180008599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4"/>
        <v>12000000</v>
      </c>
      <c r="K25" s="41">
        <f t="shared" si="3"/>
        <v>36442060</v>
      </c>
      <c r="L25" s="42">
        <f t="shared" si="5"/>
        <v>24.771861477402076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361988150</v>
      </c>
      <c r="I26" s="48">
        <f>SUM(I27:I30)</f>
        <v>4500000</v>
      </c>
      <c r="J26" s="48">
        <f>SUM(H26+I26)</f>
        <v>366488150</v>
      </c>
      <c r="K26" s="32">
        <f t="shared" ref="K26" si="6">SUM(D26-J26)</f>
        <v>326998850</v>
      </c>
      <c r="L26" s="33">
        <f t="shared" ref="L26" si="7">SUM(J26/D26*100)</f>
        <v>52.847155029582382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4"/>
        <v>280000000</v>
      </c>
      <c r="K27" s="41">
        <f t="shared" si="3"/>
        <v>109440000</v>
      </c>
      <c r="L27" s="42">
        <f t="shared" si="5"/>
        <v>71.898110106820042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4"/>
        <v>3525000</v>
      </c>
      <c r="K28" s="41">
        <f t="shared" si="3"/>
        <v>42945000</v>
      </c>
      <c r="L28" s="42">
        <f t="shared" si="5"/>
        <v>7.5855390574564234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75963150</v>
      </c>
      <c r="I29" s="175">
        <v>0</v>
      </c>
      <c r="J29" s="53">
        <f t="shared" si="4"/>
        <v>75963150</v>
      </c>
      <c r="K29" s="41">
        <f t="shared" si="3"/>
        <v>168093850</v>
      </c>
      <c r="L29" s="42">
        <f t="shared" si="5"/>
        <v>31.125167481367054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2500000</v>
      </c>
      <c r="I30" s="52">
        <v>4500000</v>
      </c>
      <c r="J30" s="53">
        <f t="shared" si="4"/>
        <v>7000000</v>
      </c>
      <c r="K30" s="41">
        <f t="shared" si="3"/>
        <v>6520000</v>
      </c>
      <c r="L30" s="42">
        <f t="shared" si="5"/>
        <v>51.77514792899408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4"/>
        <v>0</v>
      </c>
      <c r="K31" s="32">
        <f t="shared" si="3"/>
        <v>49530000</v>
      </c>
      <c r="L31" s="42">
        <f t="shared" si="5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23760000</v>
      </c>
      <c r="I32" s="52">
        <v>0</v>
      </c>
      <c r="J32" s="53">
        <f t="shared" si="4"/>
        <v>23760000</v>
      </c>
      <c r="K32" s="41">
        <f t="shared" si="3"/>
        <v>25770000</v>
      </c>
      <c r="L32" s="42">
        <f t="shared" si="5"/>
        <v>47.970926711084196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53">
        <f t="shared" si="4"/>
        <v>0</v>
      </c>
      <c r="K33" s="32">
        <f t="shared" si="3"/>
        <v>39260000</v>
      </c>
      <c r="L33" s="42">
        <f t="shared" si="5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0</v>
      </c>
      <c r="J34" s="53">
        <f t="shared" si="4"/>
        <v>19575000</v>
      </c>
      <c r="K34" s="41">
        <f t="shared" si="3"/>
        <v>19685000</v>
      </c>
      <c r="L34" s="42">
        <f t="shared" si="5"/>
        <v>49.859908303616912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220690000</v>
      </c>
      <c r="I35" s="58">
        <f>SUM(I36:I43)</f>
        <v>2800000</v>
      </c>
      <c r="J35" s="53">
        <f t="shared" si="4"/>
        <v>223490000</v>
      </c>
      <c r="K35" s="32">
        <f t="shared" ref="K35:K69" si="8">SUM(D35-J35)</f>
        <v>697010000</v>
      </c>
      <c r="L35" s="33">
        <f t="shared" ref="L35:L69" si="9">SUM(J35/D35*100)</f>
        <v>24.279196089082021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33250000</v>
      </c>
      <c r="I36" s="40">
        <v>1800000</v>
      </c>
      <c r="J36" s="53">
        <f t="shared" si="4"/>
        <v>35050000</v>
      </c>
      <c r="K36" s="41">
        <f t="shared" si="8"/>
        <v>32020000</v>
      </c>
      <c r="L36" s="42">
        <f t="shared" si="9"/>
        <v>52.258834053973459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4"/>
        <v>0</v>
      </c>
      <c r="K37" s="41">
        <f t="shared" si="8"/>
        <v>48120000</v>
      </c>
      <c r="L37" s="42">
        <f t="shared" si="9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4"/>
        <v>0</v>
      </c>
      <c r="K38" s="41">
        <f t="shared" si="8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0</v>
      </c>
      <c r="I39" s="40">
        <v>0</v>
      </c>
      <c r="J39" s="53">
        <f t="shared" si="4"/>
        <v>0</v>
      </c>
      <c r="K39" s="41">
        <f t="shared" si="8"/>
        <v>48890000</v>
      </c>
      <c r="L39" s="42">
        <f t="shared" si="9"/>
        <v>0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112850000</v>
      </c>
      <c r="I40" s="40">
        <v>0</v>
      </c>
      <c r="J40" s="53">
        <f t="shared" si="4"/>
        <v>112850000</v>
      </c>
      <c r="K40" s="41">
        <f t="shared" si="8"/>
        <v>434210000</v>
      </c>
      <c r="L40" s="42">
        <f t="shared" si="9"/>
        <v>20.628450261397287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4"/>
        <v>0</v>
      </c>
      <c r="K41" s="41">
        <f t="shared" si="8"/>
        <v>48590000</v>
      </c>
      <c r="L41" s="42">
        <f t="shared" si="9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4"/>
        <v>69590000</v>
      </c>
      <c r="K42" s="41">
        <f t="shared" si="8"/>
        <v>4000000</v>
      </c>
      <c r="L42" s="42">
        <f t="shared" si="9"/>
        <v>94.564478869411602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5000000</v>
      </c>
      <c r="I43" s="40">
        <v>1000000</v>
      </c>
      <c r="J43" s="53">
        <f t="shared" si="4"/>
        <v>6000000</v>
      </c>
      <c r="K43" s="41">
        <f t="shared" si="8"/>
        <v>81180000</v>
      </c>
      <c r="L43" s="42">
        <f t="shared" si="9"/>
        <v>6.8823124569855469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183827750</v>
      </c>
      <c r="I44" s="104">
        <f>SUM(I45:I50)</f>
        <v>24600000</v>
      </c>
      <c r="J44" s="48">
        <f t="shared" si="4"/>
        <v>208427750</v>
      </c>
      <c r="K44" s="32">
        <f t="shared" si="8"/>
        <v>957242250</v>
      </c>
      <c r="L44" s="33">
        <f t="shared" si="9"/>
        <v>17.880510779208524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4"/>
        <v>59530000</v>
      </c>
      <c r="K45" s="41">
        <f t="shared" si="8"/>
        <v>0</v>
      </c>
      <c r="L45" s="33">
        <f t="shared" si="9"/>
        <v>100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4"/>
        <v>0</v>
      </c>
      <c r="K46" s="41">
        <f t="shared" si="8"/>
        <v>59530000</v>
      </c>
      <c r="L46" s="33">
        <f t="shared" si="9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4"/>
        <v>0</v>
      </c>
      <c r="K47" s="41">
        <f t="shared" si="8"/>
        <v>274350000</v>
      </c>
      <c r="L47" s="33">
        <f t="shared" si="9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0</v>
      </c>
      <c r="J48" s="53">
        <f t="shared" si="4"/>
        <v>40800000</v>
      </c>
      <c r="K48" s="41">
        <f t="shared" si="8"/>
        <v>33730000</v>
      </c>
      <c r="L48" s="33">
        <f t="shared" si="9"/>
        <v>54.743056487320544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4"/>
        <v>0</v>
      </c>
      <c r="K49" s="41">
        <f t="shared" si="8"/>
        <v>99530000</v>
      </c>
      <c r="L49" s="42">
        <f t="shared" si="9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83497750</v>
      </c>
      <c r="I50" s="40">
        <v>24600000</v>
      </c>
      <c r="J50" s="53">
        <f t="shared" ref="J50" si="10">SUM(H50+I50)</f>
        <v>108097750</v>
      </c>
      <c r="K50" s="41">
        <f t="shared" si="8"/>
        <v>490102250</v>
      </c>
      <c r="L50" s="42">
        <f t="shared" si="9"/>
        <v>18.070503176195253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204219500</v>
      </c>
      <c r="I51" s="48">
        <f>SUM(I52:I56)</f>
        <v>7214000</v>
      </c>
      <c r="J51" s="48">
        <f t="shared" si="4"/>
        <v>211433500</v>
      </c>
      <c r="K51" s="32">
        <f t="shared" si="8"/>
        <v>401801500</v>
      </c>
      <c r="L51" s="33">
        <f t="shared" si="9"/>
        <v>34.478381044787071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4"/>
        <v>0</v>
      </c>
      <c r="K52" s="41">
        <f t="shared" si="8"/>
        <v>48890000</v>
      </c>
      <c r="L52" s="42">
        <f t="shared" si="9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0</v>
      </c>
      <c r="I53" s="52">
        <v>7214000</v>
      </c>
      <c r="J53" s="53">
        <f t="shared" si="4"/>
        <v>7214000</v>
      </c>
      <c r="K53" s="41">
        <f t="shared" si="8"/>
        <v>22891000</v>
      </c>
      <c r="L53" s="42">
        <f t="shared" si="9"/>
        <v>23.962796877595082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0</v>
      </c>
      <c r="J54" s="53">
        <f t="shared" si="4"/>
        <v>64130000</v>
      </c>
      <c r="K54" s="41">
        <f t="shared" si="8"/>
        <v>82420000</v>
      </c>
      <c r="L54" s="42">
        <f t="shared" si="9"/>
        <v>43.759808938928693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 t="shared" ref="J55" si="11">SUM(H55+I55)</f>
        <v>114663500</v>
      </c>
      <c r="K55" s="41">
        <f t="shared" si="8"/>
        <v>124136500</v>
      </c>
      <c r="L55" s="42">
        <f t="shared" si="9"/>
        <v>48.016541038525965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25426000</v>
      </c>
      <c r="I56" s="175">
        <v>0</v>
      </c>
      <c r="J56" s="53">
        <f t="shared" si="4"/>
        <v>25426000</v>
      </c>
      <c r="K56" s="41">
        <f t="shared" si="8"/>
        <v>123464000</v>
      </c>
      <c r="L56" s="42">
        <f t="shared" si="9"/>
        <v>17.077036738531802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0</v>
      </c>
      <c r="J57" s="53">
        <f t="shared" si="4"/>
        <v>0</v>
      </c>
      <c r="K57" s="32">
        <f t="shared" si="8"/>
        <v>118890000</v>
      </c>
      <c r="L57" s="33">
        <f t="shared" si="9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4"/>
        <v>0</v>
      </c>
      <c r="K58" s="41">
        <f t="shared" si="8"/>
        <v>118890000</v>
      </c>
      <c r="L58" s="42">
        <f t="shared" si="9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0</v>
      </c>
      <c r="I59" s="60">
        <f>SUM(I60)</f>
        <v>0</v>
      </c>
      <c r="J59" s="48">
        <f t="shared" si="4"/>
        <v>0</v>
      </c>
      <c r="K59" s="32">
        <f t="shared" si="8"/>
        <v>49630000</v>
      </c>
      <c r="L59" s="33">
        <f t="shared" si="9"/>
        <v>0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0</v>
      </c>
      <c r="J60" s="53">
        <f t="shared" si="4"/>
        <v>0</v>
      </c>
      <c r="K60" s="41">
        <f t="shared" si="8"/>
        <v>49630000</v>
      </c>
      <c r="L60" s="42">
        <f t="shared" si="9"/>
        <v>0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0</v>
      </c>
      <c r="J61" s="53">
        <f t="shared" ref="J61:J62" si="12">SUM(H61+I61)</f>
        <v>0</v>
      </c>
      <c r="K61" s="32">
        <f t="shared" si="8"/>
        <v>49650000</v>
      </c>
      <c r="L61" s="42">
        <f t="shared" si="9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2"/>
        <v>0</v>
      </c>
      <c r="K62" s="41">
        <f t="shared" si="8"/>
        <v>49650000</v>
      </c>
      <c r="L62" s="42">
        <f t="shared" si="9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12995000</v>
      </c>
      <c r="I63" s="48">
        <f>SUM(I64)</f>
        <v>34505000</v>
      </c>
      <c r="J63" s="48">
        <f t="shared" si="4"/>
        <v>47500000</v>
      </c>
      <c r="K63" s="32">
        <f t="shared" si="8"/>
        <v>26700000</v>
      </c>
      <c r="L63" s="33">
        <f t="shared" si="9"/>
        <v>64.016172506738542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12995000</v>
      </c>
      <c r="I64" s="52">
        <v>34505000</v>
      </c>
      <c r="J64" s="53">
        <f t="shared" si="4"/>
        <v>47500000</v>
      </c>
      <c r="K64" s="41">
        <f t="shared" si="8"/>
        <v>26700000</v>
      </c>
      <c r="L64" s="42">
        <f t="shared" si="9"/>
        <v>64.016172506738542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444684000</v>
      </c>
      <c r="I65" s="58">
        <f>SUM(I66:I71)</f>
        <v>48993500</v>
      </c>
      <c r="J65" s="48">
        <f>SUM(H65+I65)</f>
        <v>493677500</v>
      </c>
      <c r="K65" s="32">
        <f t="shared" si="8"/>
        <v>243112500</v>
      </c>
      <c r="L65" s="33">
        <f t="shared" si="9"/>
        <v>67.003827413509953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8"/>
        <v>27650000</v>
      </c>
      <c r="L66" s="33">
        <f t="shared" si="9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4"/>
        <v>0</v>
      </c>
      <c r="K67" s="41">
        <f t="shared" si="8"/>
        <v>39650000</v>
      </c>
      <c r="L67" s="42">
        <f t="shared" si="9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43300000</v>
      </c>
      <c r="I68" s="52">
        <v>0</v>
      </c>
      <c r="J68" s="53">
        <f t="shared" si="4"/>
        <v>43300000</v>
      </c>
      <c r="K68" s="41">
        <f t="shared" si="8"/>
        <v>4950000</v>
      </c>
      <c r="L68" s="42">
        <f t="shared" si="9"/>
        <v>89.740932642487053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21309000</v>
      </c>
      <c r="I69" s="52">
        <v>43693500</v>
      </c>
      <c r="J69" s="53">
        <f t="shared" si="4"/>
        <v>65002500</v>
      </c>
      <c r="K69" s="41">
        <f t="shared" si="8"/>
        <v>83587500</v>
      </c>
      <c r="L69" s="42">
        <f t="shared" si="9"/>
        <v>43.746214415505754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380075000</v>
      </c>
      <c r="I70" s="52">
        <v>5300000</v>
      </c>
      <c r="J70" s="53">
        <f>SUM(H70+I70)</f>
        <v>385375000</v>
      </c>
      <c r="K70" s="41">
        <f>SUM(D70-J70)</f>
        <v>62625000</v>
      </c>
      <c r="L70" s="42">
        <f>SUM(J70/D70*100)</f>
        <v>86.021205357142861</v>
      </c>
      <c r="M70" s="39" t="s">
        <v>19</v>
      </c>
      <c r="N70" s="39" t="s">
        <v>20</v>
      </c>
    </row>
    <row r="71" spans="1:14" ht="36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0</v>
      </c>
      <c r="J71" s="157">
        <f>SUM(H71+I71)</f>
        <v>0</v>
      </c>
      <c r="K71" s="158">
        <f>SUM(D71-J71)</f>
        <v>24650000</v>
      </c>
      <c r="L71" s="159">
        <f>SUM(J71/D71*100)</f>
        <v>0</v>
      </c>
      <c r="M71" s="160" t="s">
        <v>19</v>
      </c>
      <c r="N71" s="160" t="s">
        <v>20</v>
      </c>
    </row>
    <row r="72" spans="1:14" ht="2.25" customHeight="1" x14ac:dyDescent="0.35">
      <c r="A72" s="13"/>
      <c r="B72" s="178"/>
      <c r="C72" s="13"/>
      <c r="D72" s="16"/>
      <c r="E72" s="13"/>
      <c r="F72" s="178"/>
      <c r="G72" s="13"/>
      <c r="H72" s="13"/>
      <c r="I72" s="13"/>
      <c r="J72" s="13"/>
      <c r="K72" s="13"/>
      <c r="L72" s="13"/>
      <c r="M72" s="13"/>
      <c r="N72" s="178"/>
    </row>
    <row r="73" spans="1:14" ht="11.25" customHeight="1" x14ac:dyDescent="0.35">
      <c r="A73" s="13"/>
      <c r="B73" s="178"/>
      <c r="C73" s="13"/>
      <c r="D73" s="13"/>
      <c r="E73" s="13"/>
      <c r="F73" s="178"/>
      <c r="G73" s="13"/>
      <c r="H73" s="13"/>
      <c r="I73" s="206" t="s">
        <v>216</v>
      </c>
      <c r="J73" s="206"/>
      <c r="K73" s="206"/>
      <c r="L73" s="206"/>
      <c r="M73" s="206"/>
      <c r="N73" s="206"/>
    </row>
    <row r="74" spans="1:14" x14ac:dyDescent="0.35">
      <c r="A74" s="13"/>
      <c r="B74" s="178"/>
      <c r="C74" s="13"/>
      <c r="D74" s="13"/>
      <c r="E74" s="13"/>
      <c r="F74" s="178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78"/>
      <c r="C75" s="13"/>
      <c r="D75" s="13"/>
      <c r="E75" s="13"/>
      <c r="F75" s="178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x14ac:dyDescent="0.35">
      <c r="A76" s="13"/>
      <c r="B76" s="178"/>
      <c r="C76" s="13"/>
      <c r="D76" s="13"/>
      <c r="E76" s="13"/>
      <c r="F76" s="178"/>
      <c r="G76" s="13"/>
      <c r="H76" s="13"/>
      <c r="I76" s="13"/>
      <c r="J76" s="13"/>
      <c r="K76" s="13"/>
      <c r="L76" s="13"/>
      <c r="M76" s="13"/>
      <c r="N76" s="178"/>
    </row>
    <row r="77" spans="1:14" x14ac:dyDescent="0.35">
      <c r="A77" s="13"/>
      <c r="B77" s="178"/>
      <c r="C77" s="13"/>
      <c r="D77" s="13"/>
      <c r="E77" s="13"/>
      <c r="F77" s="178"/>
      <c r="G77" s="13"/>
      <c r="H77" s="13"/>
      <c r="I77" s="205" t="s">
        <v>117</v>
      </c>
      <c r="J77" s="205"/>
      <c r="K77" s="205"/>
      <c r="L77" s="205"/>
      <c r="M77" s="205"/>
      <c r="N77" s="205"/>
    </row>
    <row r="78" spans="1:14" x14ac:dyDescent="0.35">
      <c r="A78" s="13"/>
      <c r="B78" s="178"/>
      <c r="C78" s="13"/>
      <c r="D78" s="13"/>
      <c r="E78" s="13"/>
      <c r="F78" s="178"/>
      <c r="G78" s="13"/>
      <c r="H78" s="13"/>
      <c r="I78" s="206" t="s">
        <v>118</v>
      </c>
      <c r="J78" s="206"/>
      <c r="K78" s="206"/>
      <c r="L78" s="206"/>
      <c r="M78" s="206"/>
      <c r="N78" s="206"/>
    </row>
    <row r="79" spans="1:1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  <mergeCell ref="I78:N78"/>
    <mergeCell ref="B7:C7"/>
    <mergeCell ref="B8:C8"/>
    <mergeCell ref="I73:N73"/>
    <mergeCell ref="I74:N74"/>
    <mergeCell ref="I75:N75"/>
    <mergeCell ref="I77:N77"/>
  </mergeCells>
  <pageMargins left="0.22" right="0.31496062992126" top="0.8" bottom="0.56999999999999995" header="0.31496062992126" footer="0.31496062992126"/>
  <pageSetup paperSize="5" scale="80" orientation="landscape" horizontalDpi="4294967293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9"/>
  <sheetViews>
    <sheetView tabSelected="1" view="pageBreakPreview" topLeftCell="C1" zoomScaleNormal="100" zoomScaleSheetLayoutView="100" workbookViewId="0">
      <selection activeCell="E78" sqref="E78"/>
    </sheetView>
  </sheetViews>
  <sheetFormatPr defaultRowHeight="14.5" x14ac:dyDescent="0.35"/>
  <cols>
    <col min="1" max="1" width="3.453125" customWidth="1"/>
    <col min="2" max="2" width="3.1796875" customWidth="1"/>
    <col min="3" max="3" width="31" customWidth="1"/>
    <col min="4" max="4" width="13.26953125" customWidth="1"/>
    <col min="5" max="5" width="32.453125" customWidth="1"/>
    <col min="6" max="6" width="13.26953125" customWidth="1"/>
    <col min="7" max="7" width="7" customWidth="1"/>
    <col min="8" max="8" width="13.81640625" customWidth="1"/>
    <col min="9" max="9" width="12.453125" customWidth="1"/>
    <col min="10" max="11" width="13.81640625" customWidth="1"/>
    <col min="12" max="12" width="10.26953125" customWidth="1"/>
    <col min="13" max="13" width="8.7265625" customWidth="1"/>
    <col min="14" max="14" width="13.1796875" customWidth="1"/>
    <col min="23" max="23" width="10" bestFit="1" customWidth="1"/>
  </cols>
  <sheetData>
    <row r="1" spans="1:14" x14ac:dyDescent="0.35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x14ac:dyDescent="0.35">
      <c r="A2" s="182" t="s">
        <v>126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 ht="6.75" customHeight="1" x14ac:dyDescent="0.35">
      <c r="A3" s="1"/>
      <c r="B3" s="1"/>
      <c r="C3" s="2"/>
      <c r="D3" s="3"/>
      <c r="E3" s="2"/>
      <c r="F3" s="1"/>
      <c r="G3" s="1"/>
      <c r="H3" s="4"/>
      <c r="I3" s="3"/>
      <c r="J3" s="5"/>
      <c r="K3" s="6"/>
      <c r="L3" s="3"/>
      <c r="M3" s="1"/>
      <c r="N3" s="7"/>
    </row>
    <row r="4" spans="1:14" x14ac:dyDescent="0.35">
      <c r="A4" s="183" t="s">
        <v>1</v>
      </c>
      <c r="B4" s="185" t="s">
        <v>2</v>
      </c>
      <c r="C4" s="186"/>
      <c r="D4" s="189" t="s">
        <v>3</v>
      </c>
      <c r="E4" s="189" t="s">
        <v>115</v>
      </c>
      <c r="F4" s="192" t="s">
        <v>81</v>
      </c>
      <c r="G4" s="189" t="s">
        <v>4</v>
      </c>
      <c r="H4" s="194" t="s">
        <v>5</v>
      </c>
      <c r="I4" s="195"/>
      <c r="J4" s="192"/>
      <c r="K4" s="196" t="s">
        <v>6</v>
      </c>
      <c r="L4" s="197"/>
      <c r="M4" s="189" t="s">
        <v>7</v>
      </c>
      <c r="N4" s="189" t="s">
        <v>8</v>
      </c>
    </row>
    <row r="5" spans="1:14" x14ac:dyDescent="0.35">
      <c r="A5" s="184"/>
      <c r="B5" s="187"/>
      <c r="C5" s="188"/>
      <c r="D5" s="190"/>
      <c r="E5" s="190"/>
      <c r="F5" s="193"/>
      <c r="G5" s="190"/>
      <c r="H5" s="198" t="s">
        <v>9</v>
      </c>
      <c r="I5" s="75" t="s">
        <v>10</v>
      </c>
      <c r="J5" s="200" t="s">
        <v>11</v>
      </c>
      <c r="K5" s="200" t="s">
        <v>12</v>
      </c>
      <c r="L5" s="203" t="s">
        <v>13</v>
      </c>
      <c r="M5" s="190"/>
      <c r="N5" s="190"/>
    </row>
    <row r="6" spans="1:14" ht="41.25" customHeight="1" x14ac:dyDescent="0.35">
      <c r="A6" s="184"/>
      <c r="B6" s="187"/>
      <c r="C6" s="188"/>
      <c r="D6" s="191"/>
      <c r="E6" s="190"/>
      <c r="F6" s="193"/>
      <c r="G6" s="190"/>
      <c r="H6" s="199"/>
      <c r="I6" s="181" t="s">
        <v>218</v>
      </c>
      <c r="J6" s="201"/>
      <c r="K6" s="202"/>
      <c r="L6" s="204"/>
      <c r="M6" s="190"/>
      <c r="N6" s="190"/>
    </row>
    <row r="7" spans="1:14" x14ac:dyDescent="0.35">
      <c r="A7" s="77">
        <v>1</v>
      </c>
      <c r="B7" s="207">
        <v>2</v>
      </c>
      <c r="C7" s="208"/>
      <c r="D7" s="77">
        <v>3</v>
      </c>
      <c r="E7" s="77">
        <v>4</v>
      </c>
      <c r="F7" s="78">
        <v>5</v>
      </c>
      <c r="G7" s="77">
        <v>6</v>
      </c>
      <c r="H7" s="77"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v>13</v>
      </c>
    </row>
    <row r="8" spans="1:14" ht="17.25" customHeight="1" x14ac:dyDescent="0.35">
      <c r="A8" s="180" t="s">
        <v>15</v>
      </c>
      <c r="B8" s="209" t="s">
        <v>16</v>
      </c>
      <c r="C8" s="210"/>
      <c r="D8" s="18">
        <f>SUM(D9+D13)</f>
        <v>8442943676</v>
      </c>
      <c r="E8" s="19" t="s">
        <v>17</v>
      </c>
      <c r="F8" s="29" t="s">
        <v>66</v>
      </c>
      <c r="G8" s="20" t="s">
        <v>53</v>
      </c>
      <c r="H8" s="21">
        <v>4029810521</v>
      </c>
      <c r="I8" s="18">
        <f>SUM(I9+I13)</f>
        <v>562774189</v>
      </c>
      <c r="J8" s="18">
        <f>SUM(H8+I8)</f>
        <v>4592584710</v>
      </c>
      <c r="K8" s="22">
        <f t="shared" ref="K8" si="0">SUM(D8-J8)</f>
        <v>3850358966</v>
      </c>
      <c r="L8" s="23">
        <f t="shared" ref="L8:L15" si="1">SUM(J8/D8*100)</f>
        <v>54.395538881242679</v>
      </c>
      <c r="M8" s="24" t="s">
        <v>19</v>
      </c>
      <c r="N8" s="20" t="s">
        <v>20</v>
      </c>
    </row>
    <row r="9" spans="1:14" ht="17.25" customHeight="1" x14ac:dyDescent="0.35">
      <c r="A9" s="180"/>
      <c r="B9" s="25">
        <v>1</v>
      </c>
      <c r="C9" s="26" t="s">
        <v>21</v>
      </c>
      <c r="D9" s="27">
        <f>SUM(D10)</f>
        <v>3226039916</v>
      </c>
      <c r="E9" s="28" t="s">
        <v>22</v>
      </c>
      <c r="F9" s="29" t="s">
        <v>66</v>
      </c>
      <c r="G9" s="30" t="s">
        <v>18</v>
      </c>
      <c r="H9" s="31">
        <v>2061312221</v>
      </c>
      <c r="I9" s="27">
        <f>SUM(I10)</f>
        <v>255415289</v>
      </c>
      <c r="J9" s="27">
        <f>SUM(H9:I9)</f>
        <v>2316727510</v>
      </c>
      <c r="K9" s="32">
        <f t="shared" ref="K9:K13" si="2">SUM(D9-J9)</f>
        <v>909312406</v>
      </c>
      <c r="L9" s="33">
        <f t="shared" si="1"/>
        <v>71.813355393089324</v>
      </c>
      <c r="M9" s="34" t="s">
        <v>19</v>
      </c>
      <c r="N9" s="30" t="s">
        <v>20</v>
      </c>
    </row>
    <row r="10" spans="1:14" ht="18" customHeight="1" x14ac:dyDescent="0.35">
      <c r="A10" s="180"/>
      <c r="B10" s="25" t="s">
        <v>23</v>
      </c>
      <c r="C10" s="26" t="s">
        <v>24</v>
      </c>
      <c r="D10" s="27">
        <f>SUM(D11:D12)</f>
        <v>3226039916</v>
      </c>
      <c r="E10" s="28" t="s">
        <v>22</v>
      </c>
      <c r="F10" s="29" t="s">
        <v>66</v>
      </c>
      <c r="G10" s="30" t="s">
        <v>18</v>
      </c>
      <c r="H10" s="31">
        <v>2061312221</v>
      </c>
      <c r="I10" s="27">
        <f>SUM(I11:I12)</f>
        <v>255415289</v>
      </c>
      <c r="J10" s="27">
        <f>SUM(H10:I10)</f>
        <v>2316727510</v>
      </c>
      <c r="K10" s="32">
        <f t="shared" si="2"/>
        <v>909312406</v>
      </c>
      <c r="L10" s="33">
        <f t="shared" si="1"/>
        <v>71.813355393089324</v>
      </c>
      <c r="M10" s="34" t="s">
        <v>19</v>
      </c>
      <c r="N10" s="30" t="s">
        <v>20</v>
      </c>
    </row>
    <row r="11" spans="1:14" x14ac:dyDescent="0.35">
      <c r="A11" s="180"/>
      <c r="B11" s="25"/>
      <c r="C11" s="35" t="s">
        <v>25</v>
      </c>
      <c r="D11" s="36">
        <v>1878712676</v>
      </c>
      <c r="E11" s="37" t="s">
        <v>26</v>
      </c>
      <c r="F11" s="38" t="s">
        <v>66</v>
      </c>
      <c r="G11" s="39" t="s">
        <v>18</v>
      </c>
      <c r="H11" s="40">
        <v>1125312221</v>
      </c>
      <c r="I11" s="40">
        <v>132415289</v>
      </c>
      <c r="J11" s="41">
        <f>SUM(H11+I11)</f>
        <v>1257727510</v>
      </c>
      <c r="K11" s="41">
        <f t="shared" si="2"/>
        <v>620985166</v>
      </c>
      <c r="L11" s="42">
        <f t="shared" si="1"/>
        <v>66.946240692741242</v>
      </c>
      <c r="M11" s="39" t="s">
        <v>19</v>
      </c>
      <c r="N11" s="39" t="s">
        <v>20</v>
      </c>
    </row>
    <row r="12" spans="1:14" x14ac:dyDescent="0.35">
      <c r="A12" s="180"/>
      <c r="B12" s="25"/>
      <c r="C12" s="35" t="s">
        <v>27</v>
      </c>
      <c r="D12" s="36">
        <v>1347327240</v>
      </c>
      <c r="E12" s="37" t="s">
        <v>28</v>
      </c>
      <c r="F12" s="38" t="s">
        <v>66</v>
      </c>
      <c r="G12" s="39" t="s">
        <v>18</v>
      </c>
      <c r="H12" s="40">
        <v>936000000</v>
      </c>
      <c r="I12" s="41">
        <v>123000000</v>
      </c>
      <c r="J12" s="41">
        <f>SUM(H12+I12)</f>
        <v>1059000000</v>
      </c>
      <c r="K12" s="41">
        <f t="shared" si="2"/>
        <v>288327240</v>
      </c>
      <c r="L12" s="33">
        <f t="shared" si="1"/>
        <v>78.600058587103163</v>
      </c>
      <c r="M12" s="39" t="s">
        <v>19</v>
      </c>
      <c r="N12" s="39" t="s">
        <v>20</v>
      </c>
    </row>
    <row r="13" spans="1:14" ht="19.5" customHeight="1" x14ac:dyDescent="0.35">
      <c r="A13" s="180"/>
      <c r="B13" s="25">
        <v>2</v>
      </c>
      <c r="C13" s="26" t="s">
        <v>29</v>
      </c>
      <c r="D13" s="43">
        <f>SUM(D14+D26+D31+D33+D35+D44+D51+D57+D59+D61+D63+D65)</f>
        <v>5216903760</v>
      </c>
      <c r="E13" s="81" t="s">
        <v>29</v>
      </c>
      <c r="F13" s="86">
        <v>1</v>
      </c>
      <c r="G13" s="30" t="s">
        <v>18</v>
      </c>
      <c r="H13" s="43">
        <v>1968498300</v>
      </c>
      <c r="I13" s="27">
        <f>SUM(I14+I26+I35+I44+I51+I57+I59+I63+I65)</f>
        <v>307358900</v>
      </c>
      <c r="J13" s="31">
        <f>SUM(H13+I13)</f>
        <v>2275857200</v>
      </c>
      <c r="K13" s="32">
        <f t="shared" si="2"/>
        <v>2941046560</v>
      </c>
      <c r="L13" s="33">
        <f t="shared" si="1"/>
        <v>43.624672884515697</v>
      </c>
      <c r="M13" s="30" t="s">
        <v>19</v>
      </c>
      <c r="N13" s="30" t="s">
        <v>20</v>
      </c>
    </row>
    <row r="14" spans="1:14" ht="24" customHeight="1" x14ac:dyDescent="0.35">
      <c r="A14" s="9"/>
      <c r="B14" s="44">
        <v>1</v>
      </c>
      <c r="C14" s="66" t="s">
        <v>30</v>
      </c>
      <c r="D14" s="63">
        <f>SUM(D15:D25)</f>
        <v>706061760</v>
      </c>
      <c r="E14" s="94" t="s">
        <v>92</v>
      </c>
      <c r="F14" s="86">
        <v>1</v>
      </c>
      <c r="G14" s="30" t="s">
        <v>18</v>
      </c>
      <c r="H14" s="47">
        <v>417481400</v>
      </c>
      <c r="I14" s="48">
        <f>SUM(I15:I25)</f>
        <v>35189700</v>
      </c>
      <c r="J14" s="48">
        <f>SUM(H14+I14)</f>
        <v>452671100</v>
      </c>
      <c r="K14" s="32">
        <f t="shared" ref="K14:K34" si="3">SUM(D14-J14)</f>
        <v>253390660</v>
      </c>
      <c r="L14" s="33">
        <f t="shared" si="1"/>
        <v>64.112111099176374</v>
      </c>
      <c r="M14" s="30" t="s">
        <v>19</v>
      </c>
      <c r="N14" s="30" t="s">
        <v>20</v>
      </c>
    </row>
    <row r="15" spans="1:14" x14ac:dyDescent="0.35">
      <c r="A15" s="10"/>
      <c r="B15" s="49" t="s">
        <v>23</v>
      </c>
      <c r="C15" s="92" t="s">
        <v>82</v>
      </c>
      <c r="D15" s="64">
        <v>3150000</v>
      </c>
      <c r="E15" s="95" t="s">
        <v>93</v>
      </c>
      <c r="F15" s="65" t="s">
        <v>66</v>
      </c>
      <c r="G15" s="39" t="s">
        <v>18</v>
      </c>
      <c r="H15" s="40">
        <v>3150000</v>
      </c>
      <c r="I15" s="52">
        <v>0</v>
      </c>
      <c r="J15" s="53">
        <f t="shared" ref="J15:J69" si="4">SUM(H15+I15)</f>
        <v>3150000</v>
      </c>
      <c r="K15" s="41">
        <f t="shared" si="3"/>
        <v>0</v>
      </c>
      <c r="L15" s="42">
        <f t="shared" si="1"/>
        <v>100</v>
      </c>
      <c r="M15" s="39" t="s">
        <v>19</v>
      </c>
      <c r="N15" s="39" t="s">
        <v>20</v>
      </c>
    </row>
    <row r="16" spans="1:14" ht="20" x14ac:dyDescent="0.35">
      <c r="A16" s="11"/>
      <c r="B16" s="54" t="s">
        <v>31</v>
      </c>
      <c r="C16" s="101" t="s">
        <v>83</v>
      </c>
      <c r="D16" s="69">
        <v>55660000</v>
      </c>
      <c r="E16" s="95" t="s">
        <v>94</v>
      </c>
      <c r="F16" s="65" t="s">
        <v>66</v>
      </c>
      <c r="G16" s="39" t="s">
        <v>18</v>
      </c>
      <c r="H16" s="40">
        <v>21115000</v>
      </c>
      <c r="I16" s="52">
        <v>4000000</v>
      </c>
      <c r="J16" s="53">
        <f t="shared" si="4"/>
        <v>25115000</v>
      </c>
      <c r="K16" s="41">
        <f t="shared" si="3"/>
        <v>30545000</v>
      </c>
      <c r="L16" s="42">
        <f t="shared" ref="L16:L34" si="5">SUM(J16/D16*100)</f>
        <v>45.122170319798776</v>
      </c>
      <c r="M16" s="39" t="s">
        <v>19</v>
      </c>
      <c r="N16" s="39" t="s">
        <v>20</v>
      </c>
    </row>
    <row r="17" spans="1:14" ht="33.75" customHeight="1" x14ac:dyDescent="0.35">
      <c r="A17" s="10"/>
      <c r="B17" s="49" t="s">
        <v>32</v>
      </c>
      <c r="C17" s="101" t="s">
        <v>84</v>
      </c>
      <c r="D17" s="69">
        <v>29290000</v>
      </c>
      <c r="E17" s="93" t="s">
        <v>95</v>
      </c>
      <c r="F17" s="84" t="s">
        <v>170</v>
      </c>
      <c r="G17" s="39" t="s">
        <v>18</v>
      </c>
      <c r="H17" s="40">
        <v>12415500</v>
      </c>
      <c r="I17" s="52">
        <v>2189700</v>
      </c>
      <c r="J17" s="53">
        <f t="shared" si="4"/>
        <v>14605200</v>
      </c>
      <c r="K17" s="41">
        <f t="shared" si="3"/>
        <v>14684800</v>
      </c>
      <c r="L17" s="42">
        <f t="shared" si="5"/>
        <v>49.864117446227382</v>
      </c>
      <c r="M17" s="39" t="s">
        <v>19</v>
      </c>
      <c r="N17" s="39" t="s">
        <v>20</v>
      </c>
    </row>
    <row r="18" spans="1:14" ht="20" x14ac:dyDescent="0.35">
      <c r="A18" s="10"/>
      <c r="B18" s="49" t="s">
        <v>33</v>
      </c>
      <c r="C18" s="101" t="s">
        <v>85</v>
      </c>
      <c r="D18" s="69">
        <v>88129000</v>
      </c>
      <c r="E18" s="93" t="s">
        <v>127</v>
      </c>
      <c r="F18" s="65" t="s">
        <v>66</v>
      </c>
      <c r="G18" s="39" t="s">
        <v>18</v>
      </c>
      <c r="H18" s="40">
        <v>37995000</v>
      </c>
      <c r="I18" s="52">
        <v>5600000</v>
      </c>
      <c r="J18" s="53">
        <f t="shared" si="4"/>
        <v>43595000</v>
      </c>
      <c r="K18" s="41">
        <f t="shared" si="3"/>
        <v>44534000</v>
      </c>
      <c r="L18" s="42">
        <f t="shared" si="5"/>
        <v>49.467258223740203</v>
      </c>
      <c r="M18" s="39" t="s">
        <v>19</v>
      </c>
      <c r="N18" s="39" t="s">
        <v>20</v>
      </c>
    </row>
    <row r="19" spans="1:14" x14ac:dyDescent="0.35">
      <c r="A19" s="10"/>
      <c r="B19" s="49" t="s">
        <v>34</v>
      </c>
      <c r="C19" s="101" t="s">
        <v>86</v>
      </c>
      <c r="D19" s="64">
        <v>44912700</v>
      </c>
      <c r="E19" s="93" t="s">
        <v>96</v>
      </c>
      <c r="F19" s="65" t="s">
        <v>66</v>
      </c>
      <c r="G19" s="39" t="s">
        <v>18</v>
      </c>
      <c r="H19" s="40">
        <v>17698000</v>
      </c>
      <c r="I19" s="52">
        <v>0</v>
      </c>
      <c r="J19" s="53">
        <f t="shared" si="4"/>
        <v>17698000</v>
      </c>
      <c r="K19" s="41">
        <f t="shared" si="3"/>
        <v>27214700</v>
      </c>
      <c r="L19" s="42">
        <f t="shared" si="5"/>
        <v>39.405335239253041</v>
      </c>
      <c r="M19" s="39" t="s">
        <v>19</v>
      </c>
      <c r="N19" s="39" t="s">
        <v>20</v>
      </c>
    </row>
    <row r="20" spans="1:14" x14ac:dyDescent="0.35">
      <c r="A20" s="10"/>
      <c r="B20" s="49" t="s">
        <v>35</v>
      </c>
      <c r="C20" s="101" t="s">
        <v>87</v>
      </c>
      <c r="D20" s="69">
        <v>64330000</v>
      </c>
      <c r="E20" s="93" t="s">
        <v>97</v>
      </c>
      <c r="F20" s="65" t="s">
        <v>66</v>
      </c>
      <c r="G20" s="39" t="s">
        <v>18</v>
      </c>
      <c r="H20" s="40">
        <v>23394000</v>
      </c>
      <c r="I20" s="52">
        <v>1000000</v>
      </c>
      <c r="J20" s="53">
        <f t="shared" si="4"/>
        <v>24394000</v>
      </c>
      <c r="K20" s="41">
        <f t="shared" si="3"/>
        <v>39936000</v>
      </c>
      <c r="L20" s="42">
        <f t="shared" si="5"/>
        <v>37.920099487020053</v>
      </c>
      <c r="M20" s="39" t="s">
        <v>19</v>
      </c>
      <c r="N20" s="39" t="s">
        <v>20</v>
      </c>
    </row>
    <row r="21" spans="1:14" ht="20" x14ac:dyDescent="0.35">
      <c r="A21" s="10"/>
      <c r="B21" s="49" t="s">
        <v>36</v>
      </c>
      <c r="C21" s="101" t="s">
        <v>88</v>
      </c>
      <c r="D21" s="64">
        <v>19135000</v>
      </c>
      <c r="E21" s="93" t="s">
        <v>98</v>
      </c>
      <c r="F21" s="65" t="s">
        <v>66</v>
      </c>
      <c r="G21" s="39" t="s">
        <v>18</v>
      </c>
      <c r="H21" s="40">
        <v>0</v>
      </c>
      <c r="I21" s="52">
        <v>0</v>
      </c>
      <c r="J21" s="53">
        <f t="shared" si="4"/>
        <v>0</v>
      </c>
      <c r="K21" s="41">
        <f t="shared" si="3"/>
        <v>19135000</v>
      </c>
      <c r="L21" s="42">
        <f t="shared" si="5"/>
        <v>0</v>
      </c>
      <c r="M21" s="39" t="s">
        <v>19</v>
      </c>
      <c r="N21" s="39" t="s">
        <v>20</v>
      </c>
    </row>
    <row r="22" spans="1:14" ht="20" x14ac:dyDescent="0.35">
      <c r="A22" s="10"/>
      <c r="B22" s="49" t="s">
        <v>37</v>
      </c>
      <c r="C22" s="101" t="s">
        <v>38</v>
      </c>
      <c r="D22" s="64">
        <v>11088000</v>
      </c>
      <c r="E22" s="93" t="s">
        <v>99</v>
      </c>
      <c r="F22" s="65" t="s">
        <v>66</v>
      </c>
      <c r="G22" s="39" t="s">
        <v>18</v>
      </c>
      <c r="H22" s="40">
        <v>0</v>
      </c>
      <c r="I22" s="52">
        <v>0</v>
      </c>
      <c r="J22" s="53">
        <f t="shared" si="4"/>
        <v>0</v>
      </c>
      <c r="K22" s="41">
        <f t="shared" si="3"/>
        <v>11088000</v>
      </c>
      <c r="L22" s="42">
        <f t="shared" si="5"/>
        <v>0</v>
      </c>
      <c r="M22" s="39" t="s">
        <v>19</v>
      </c>
      <c r="N22" s="39" t="s">
        <v>20</v>
      </c>
    </row>
    <row r="23" spans="1:14" x14ac:dyDescent="0.35">
      <c r="A23" s="10"/>
      <c r="B23" s="49" t="s">
        <v>39</v>
      </c>
      <c r="C23" s="101" t="s">
        <v>89</v>
      </c>
      <c r="D23" s="64">
        <v>39495000</v>
      </c>
      <c r="E23" s="93" t="s">
        <v>100</v>
      </c>
      <c r="F23" s="65" t="s">
        <v>66</v>
      </c>
      <c r="G23" s="39" t="s">
        <v>18</v>
      </c>
      <c r="H23" s="40">
        <v>9042250</v>
      </c>
      <c r="I23" s="52">
        <v>1400000</v>
      </c>
      <c r="J23" s="53">
        <f t="shared" si="4"/>
        <v>10442250</v>
      </c>
      <c r="K23" s="41">
        <f t="shared" si="3"/>
        <v>29052750</v>
      </c>
      <c r="L23" s="42">
        <f t="shared" si="5"/>
        <v>26.439422711735659</v>
      </c>
      <c r="M23" s="39" t="s">
        <v>19</v>
      </c>
      <c r="N23" s="39" t="s">
        <v>20</v>
      </c>
    </row>
    <row r="24" spans="1:14" ht="20" x14ac:dyDescent="0.35">
      <c r="A24" s="10"/>
      <c r="B24" s="49" t="s">
        <v>40</v>
      </c>
      <c r="C24" s="101" t="s">
        <v>90</v>
      </c>
      <c r="D24" s="64">
        <v>302430000</v>
      </c>
      <c r="E24" s="93" t="s">
        <v>101</v>
      </c>
      <c r="F24" s="65" t="s">
        <v>66</v>
      </c>
      <c r="G24" s="39" t="s">
        <v>18</v>
      </c>
      <c r="H24" s="40">
        <v>280671650</v>
      </c>
      <c r="I24" s="52">
        <v>21000000</v>
      </c>
      <c r="J24" s="53">
        <f t="shared" si="4"/>
        <v>301671650</v>
      </c>
      <c r="K24" s="41">
        <f t="shared" si="3"/>
        <v>758350</v>
      </c>
      <c r="L24" s="42">
        <f t="shared" si="5"/>
        <v>99.749247759812192</v>
      </c>
      <c r="M24" s="39" t="s">
        <v>19</v>
      </c>
      <c r="N24" s="39" t="s">
        <v>20</v>
      </c>
    </row>
    <row r="25" spans="1:14" ht="20" x14ac:dyDescent="0.35">
      <c r="A25" s="10"/>
      <c r="B25" s="49" t="s">
        <v>41</v>
      </c>
      <c r="C25" s="102" t="s">
        <v>91</v>
      </c>
      <c r="D25" s="64">
        <v>48442060</v>
      </c>
      <c r="E25" s="93" t="s">
        <v>102</v>
      </c>
      <c r="F25" s="84" t="s">
        <v>66</v>
      </c>
      <c r="G25" s="39" t="s">
        <v>18</v>
      </c>
      <c r="H25" s="40">
        <v>12000000</v>
      </c>
      <c r="I25" s="52">
        <v>0</v>
      </c>
      <c r="J25" s="53">
        <f t="shared" si="4"/>
        <v>12000000</v>
      </c>
      <c r="K25" s="41">
        <f t="shared" si="3"/>
        <v>36442060</v>
      </c>
      <c r="L25" s="42">
        <f t="shared" si="5"/>
        <v>24.771861477402076</v>
      </c>
      <c r="M25" s="39" t="s">
        <v>19</v>
      </c>
      <c r="N25" s="39" t="s">
        <v>20</v>
      </c>
    </row>
    <row r="26" spans="1:14" ht="27.75" customHeight="1" x14ac:dyDescent="0.35">
      <c r="A26" s="10"/>
      <c r="B26" s="97">
        <v>2</v>
      </c>
      <c r="C26" s="98" t="s">
        <v>42</v>
      </c>
      <c r="D26" s="15">
        <f>SUM(D27:D30)</f>
        <v>693487000</v>
      </c>
      <c r="E26" s="123" t="s">
        <v>103</v>
      </c>
      <c r="F26" s="86">
        <v>0.7</v>
      </c>
      <c r="G26" s="30" t="s">
        <v>18</v>
      </c>
      <c r="H26" s="47">
        <v>366488150</v>
      </c>
      <c r="I26" s="48">
        <f>SUM(I27:I30)</f>
        <v>61990200</v>
      </c>
      <c r="J26" s="48">
        <f>SUM(H26+I26)</f>
        <v>428478350</v>
      </c>
      <c r="K26" s="32">
        <f t="shared" ref="K26" si="6">SUM(D26-J26)</f>
        <v>265008650</v>
      </c>
      <c r="L26" s="33">
        <f t="shared" ref="L26" si="7">SUM(J26/D26*100)</f>
        <v>61.786068087794</v>
      </c>
      <c r="M26" s="30" t="s">
        <v>19</v>
      </c>
      <c r="N26" s="30" t="s">
        <v>20</v>
      </c>
    </row>
    <row r="27" spans="1:14" ht="86.25" customHeight="1" x14ac:dyDescent="0.35">
      <c r="A27" s="10"/>
      <c r="B27" s="99" t="s">
        <v>23</v>
      </c>
      <c r="C27" s="103" t="s">
        <v>67</v>
      </c>
      <c r="D27" s="70">
        <v>389440000</v>
      </c>
      <c r="E27" s="67" t="s">
        <v>70</v>
      </c>
      <c r="F27" s="68" t="s">
        <v>171</v>
      </c>
      <c r="G27" s="39" t="s">
        <v>18</v>
      </c>
      <c r="H27" s="40">
        <v>280000000</v>
      </c>
      <c r="I27" s="52">
        <v>0</v>
      </c>
      <c r="J27" s="53">
        <f t="shared" si="4"/>
        <v>280000000</v>
      </c>
      <c r="K27" s="41">
        <f t="shared" si="3"/>
        <v>109440000</v>
      </c>
      <c r="L27" s="42">
        <f t="shared" si="5"/>
        <v>71.898110106820042</v>
      </c>
      <c r="M27" s="39" t="s">
        <v>19</v>
      </c>
      <c r="N27" s="39" t="s">
        <v>20</v>
      </c>
    </row>
    <row r="28" spans="1:14" ht="97.5" customHeight="1" x14ac:dyDescent="0.35">
      <c r="A28" s="10"/>
      <c r="B28" s="99" t="s">
        <v>31</v>
      </c>
      <c r="C28" s="103" t="s">
        <v>68</v>
      </c>
      <c r="D28" s="69">
        <v>46470000</v>
      </c>
      <c r="E28" s="68" t="s">
        <v>71</v>
      </c>
      <c r="F28" s="68" t="s">
        <v>171</v>
      </c>
      <c r="G28" s="39" t="s">
        <v>18</v>
      </c>
      <c r="H28" s="40">
        <v>3525000</v>
      </c>
      <c r="I28" s="52">
        <v>0</v>
      </c>
      <c r="J28" s="53">
        <f t="shared" si="4"/>
        <v>3525000</v>
      </c>
      <c r="K28" s="41">
        <f t="shared" si="3"/>
        <v>42945000</v>
      </c>
      <c r="L28" s="42">
        <f t="shared" si="5"/>
        <v>7.5855390574564234</v>
      </c>
      <c r="M28" s="39" t="s">
        <v>19</v>
      </c>
      <c r="N28" s="39" t="s">
        <v>20</v>
      </c>
    </row>
    <row r="29" spans="1:14" ht="35.25" customHeight="1" x14ac:dyDescent="0.35">
      <c r="A29" s="10"/>
      <c r="B29" s="99" t="s">
        <v>32</v>
      </c>
      <c r="C29" s="101" t="s">
        <v>69</v>
      </c>
      <c r="D29" s="69">
        <v>244057000</v>
      </c>
      <c r="E29" s="67" t="s">
        <v>72</v>
      </c>
      <c r="F29" s="67" t="s">
        <v>172</v>
      </c>
      <c r="G29" s="39" t="s">
        <v>18</v>
      </c>
      <c r="H29" s="40">
        <v>75963150</v>
      </c>
      <c r="I29" s="52">
        <v>59490200</v>
      </c>
      <c r="J29" s="53">
        <f t="shared" si="4"/>
        <v>135453350</v>
      </c>
      <c r="K29" s="41">
        <f t="shared" si="3"/>
        <v>108603650</v>
      </c>
      <c r="L29" s="42">
        <f t="shared" si="5"/>
        <v>55.500702704696039</v>
      </c>
      <c r="M29" s="39" t="s">
        <v>19</v>
      </c>
      <c r="N29" s="39" t="s">
        <v>20</v>
      </c>
    </row>
    <row r="30" spans="1:14" ht="20" x14ac:dyDescent="0.35">
      <c r="A30" s="10"/>
      <c r="B30" s="99" t="s">
        <v>33</v>
      </c>
      <c r="C30" s="101" t="s">
        <v>43</v>
      </c>
      <c r="D30" s="64">
        <v>13520000</v>
      </c>
      <c r="E30" s="67" t="s">
        <v>73</v>
      </c>
      <c r="F30" s="67" t="s">
        <v>66</v>
      </c>
      <c r="G30" s="39" t="s">
        <v>18</v>
      </c>
      <c r="H30" s="40">
        <v>7000000</v>
      </c>
      <c r="I30" s="52">
        <v>2500000</v>
      </c>
      <c r="J30" s="53">
        <f t="shared" si="4"/>
        <v>9500000</v>
      </c>
      <c r="K30" s="41">
        <f t="shared" si="3"/>
        <v>4020000</v>
      </c>
      <c r="L30" s="42">
        <f t="shared" si="5"/>
        <v>70.26627218934911</v>
      </c>
      <c r="M30" s="39" t="s">
        <v>19</v>
      </c>
      <c r="N30" s="39" t="s">
        <v>20</v>
      </c>
    </row>
    <row r="31" spans="1:14" ht="27.75" customHeight="1" x14ac:dyDescent="0.35">
      <c r="A31" s="10"/>
      <c r="B31" s="100">
        <v>3</v>
      </c>
      <c r="C31" s="125" t="s">
        <v>74</v>
      </c>
      <c r="D31" s="114">
        <f>D32</f>
        <v>49530000</v>
      </c>
      <c r="E31" s="88" t="s">
        <v>104</v>
      </c>
      <c r="F31" s="140">
        <v>1</v>
      </c>
      <c r="G31" s="30" t="s">
        <v>18</v>
      </c>
      <c r="H31" s="57">
        <v>0</v>
      </c>
      <c r="I31" s="52">
        <v>0</v>
      </c>
      <c r="J31" s="48">
        <f t="shared" si="4"/>
        <v>0</v>
      </c>
      <c r="K31" s="32">
        <f t="shared" si="3"/>
        <v>49530000</v>
      </c>
      <c r="L31" s="42">
        <f t="shared" si="5"/>
        <v>0</v>
      </c>
      <c r="M31" s="30" t="s">
        <v>19</v>
      </c>
      <c r="N31" s="30" t="s">
        <v>20</v>
      </c>
    </row>
    <row r="32" spans="1:14" ht="33.75" customHeight="1" x14ac:dyDescent="0.35">
      <c r="A32" s="10"/>
      <c r="B32" s="96" t="s">
        <v>23</v>
      </c>
      <c r="C32" s="80" t="s">
        <v>75</v>
      </c>
      <c r="D32" s="127">
        <v>49530000</v>
      </c>
      <c r="E32" s="67" t="s">
        <v>122</v>
      </c>
      <c r="F32" s="67" t="s">
        <v>173</v>
      </c>
      <c r="G32" s="39" t="s">
        <v>18</v>
      </c>
      <c r="H32" s="40">
        <v>23760000</v>
      </c>
      <c r="I32" s="52">
        <v>545000</v>
      </c>
      <c r="J32" s="53">
        <f t="shared" si="4"/>
        <v>24305000</v>
      </c>
      <c r="K32" s="41">
        <f t="shared" si="3"/>
        <v>25225000</v>
      </c>
      <c r="L32" s="42">
        <f t="shared" si="5"/>
        <v>49.071269937411671</v>
      </c>
      <c r="M32" s="39" t="s">
        <v>19</v>
      </c>
      <c r="N32" s="39" t="s">
        <v>20</v>
      </c>
    </row>
    <row r="33" spans="1:14" ht="24" customHeight="1" x14ac:dyDescent="0.35">
      <c r="A33" s="10"/>
      <c r="B33" s="100">
        <v>4</v>
      </c>
      <c r="C33" s="56" t="s">
        <v>124</v>
      </c>
      <c r="D33" s="129">
        <f>D34</f>
        <v>39260000</v>
      </c>
      <c r="E33" s="71" t="s">
        <v>153</v>
      </c>
      <c r="F33" s="86">
        <v>1</v>
      </c>
      <c r="G33" s="30" t="s">
        <v>18</v>
      </c>
      <c r="H33" s="57">
        <v>0</v>
      </c>
      <c r="I33" s="52">
        <v>0</v>
      </c>
      <c r="J33" s="53">
        <f t="shared" si="4"/>
        <v>0</v>
      </c>
      <c r="K33" s="32">
        <f t="shared" si="3"/>
        <v>39260000</v>
      </c>
      <c r="L33" s="42">
        <f t="shared" si="5"/>
        <v>0</v>
      </c>
      <c r="M33" s="30" t="s">
        <v>19</v>
      </c>
      <c r="N33" s="30" t="s">
        <v>20</v>
      </c>
    </row>
    <row r="34" spans="1:14" ht="24" customHeight="1" x14ac:dyDescent="0.35">
      <c r="A34" s="10"/>
      <c r="B34" s="113" t="s">
        <v>23</v>
      </c>
      <c r="C34" s="79" t="s">
        <v>125</v>
      </c>
      <c r="D34" s="130">
        <v>39260000</v>
      </c>
      <c r="E34" s="67" t="s">
        <v>154</v>
      </c>
      <c r="F34" s="67" t="s">
        <v>174</v>
      </c>
      <c r="G34" s="39" t="s">
        <v>18</v>
      </c>
      <c r="H34" s="40">
        <v>19575000</v>
      </c>
      <c r="I34" s="52">
        <v>0</v>
      </c>
      <c r="J34" s="53">
        <f t="shared" si="4"/>
        <v>19575000</v>
      </c>
      <c r="K34" s="41">
        <f t="shared" si="3"/>
        <v>19685000</v>
      </c>
      <c r="L34" s="42">
        <f t="shared" si="5"/>
        <v>49.859908303616912</v>
      </c>
      <c r="M34" s="39" t="s">
        <v>19</v>
      </c>
      <c r="N34" s="39" t="s">
        <v>20</v>
      </c>
    </row>
    <row r="35" spans="1:14" ht="48.75" customHeight="1" x14ac:dyDescent="0.35">
      <c r="A35" s="11"/>
      <c r="B35" s="106">
        <v>5</v>
      </c>
      <c r="C35" s="56" t="s">
        <v>44</v>
      </c>
      <c r="D35" s="48">
        <f>SUM(D36:D43)</f>
        <v>920500000</v>
      </c>
      <c r="E35" s="71" t="s">
        <v>105</v>
      </c>
      <c r="F35" s="139">
        <v>1</v>
      </c>
      <c r="G35" s="30" t="s">
        <v>18</v>
      </c>
      <c r="H35" s="57">
        <v>223490000</v>
      </c>
      <c r="I35" s="58">
        <f>SUM(I36:I43)</f>
        <v>133040000</v>
      </c>
      <c r="J35" s="53">
        <f t="shared" si="4"/>
        <v>356530000</v>
      </c>
      <c r="K35" s="32">
        <f t="shared" ref="K35:K69" si="8">SUM(D35-J35)</f>
        <v>563970000</v>
      </c>
      <c r="L35" s="33">
        <f t="shared" ref="L35:L69" si="9">SUM(J35/D35*100)</f>
        <v>38.73221075502444</v>
      </c>
      <c r="M35" s="30" t="s">
        <v>19</v>
      </c>
      <c r="N35" s="30" t="s">
        <v>20</v>
      </c>
    </row>
    <row r="36" spans="1:14" ht="40" x14ac:dyDescent="0.35">
      <c r="A36" s="11"/>
      <c r="B36" s="108" t="s">
        <v>23</v>
      </c>
      <c r="C36" s="50" t="s">
        <v>45</v>
      </c>
      <c r="D36" s="69">
        <v>67070000</v>
      </c>
      <c r="E36" s="68" t="s">
        <v>106</v>
      </c>
      <c r="F36" s="67" t="s">
        <v>175</v>
      </c>
      <c r="G36" s="39" t="s">
        <v>18</v>
      </c>
      <c r="H36" s="40">
        <v>35050000</v>
      </c>
      <c r="I36" s="40">
        <v>1800000</v>
      </c>
      <c r="J36" s="53">
        <f t="shared" si="4"/>
        <v>36850000</v>
      </c>
      <c r="K36" s="41">
        <f t="shared" si="8"/>
        <v>30220000</v>
      </c>
      <c r="L36" s="42">
        <f t="shared" si="9"/>
        <v>54.942597286417168</v>
      </c>
      <c r="M36" s="39" t="s">
        <v>19</v>
      </c>
      <c r="N36" s="39" t="s">
        <v>20</v>
      </c>
    </row>
    <row r="37" spans="1:14" ht="27.75" customHeight="1" x14ac:dyDescent="0.35">
      <c r="A37" s="11"/>
      <c r="B37" s="108" t="s">
        <v>31</v>
      </c>
      <c r="C37" s="165" t="s">
        <v>128</v>
      </c>
      <c r="D37" s="64">
        <v>48120000</v>
      </c>
      <c r="E37" s="67" t="s">
        <v>107</v>
      </c>
      <c r="F37" s="68" t="s">
        <v>121</v>
      </c>
      <c r="G37" s="39" t="s">
        <v>18</v>
      </c>
      <c r="H37" s="40">
        <v>0</v>
      </c>
      <c r="I37" s="40">
        <v>0</v>
      </c>
      <c r="J37" s="53">
        <f t="shared" si="4"/>
        <v>0</v>
      </c>
      <c r="K37" s="41">
        <f t="shared" si="8"/>
        <v>48120000</v>
      </c>
      <c r="L37" s="42">
        <f t="shared" si="9"/>
        <v>0</v>
      </c>
      <c r="M37" s="39" t="s">
        <v>19</v>
      </c>
      <c r="N37" s="39" t="s">
        <v>20</v>
      </c>
    </row>
    <row r="38" spans="1:14" x14ac:dyDescent="0.35">
      <c r="A38" s="11"/>
      <c r="B38" s="108" t="s">
        <v>32</v>
      </c>
      <c r="C38" s="59" t="s">
        <v>65</v>
      </c>
      <c r="D38" s="64">
        <v>0</v>
      </c>
      <c r="E38" s="67">
        <v>0</v>
      </c>
      <c r="F38" s="67">
        <v>0</v>
      </c>
      <c r="G38" s="39">
        <v>0</v>
      </c>
      <c r="H38" s="40">
        <v>0</v>
      </c>
      <c r="I38" s="40">
        <v>0</v>
      </c>
      <c r="J38" s="53">
        <f t="shared" si="4"/>
        <v>0</v>
      </c>
      <c r="K38" s="41">
        <f t="shared" si="8"/>
        <v>0</v>
      </c>
      <c r="L38" s="42">
        <v>0</v>
      </c>
      <c r="M38" s="39" t="s">
        <v>19</v>
      </c>
      <c r="N38" s="39" t="s">
        <v>20</v>
      </c>
    </row>
    <row r="39" spans="1:14" ht="20" x14ac:dyDescent="0.35">
      <c r="A39" s="11"/>
      <c r="B39" s="108" t="s">
        <v>33</v>
      </c>
      <c r="C39" s="80" t="s">
        <v>76</v>
      </c>
      <c r="D39" s="64">
        <v>48890000</v>
      </c>
      <c r="E39" s="124" t="s">
        <v>155</v>
      </c>
      <c r="F39" s="85" t="s">
        <v>120</v>
      </c>
      <c r="G39" s="39" t="s">
        <v>18</v>
      </c>
      <c r="H39" s="40">
        <v>0</v>
      </c>
      <c r="I39" s="40">
        <v>23240000</v>
      </c>
      <c r="J39" s="53">
        <f t="shared" si="4"/>
        <v>23240000</v>
      </c>
      <c r="K39" s="41">
        <f t="shared" si="8"/>
        <v>25650000</v>
      </c>
      <c r="L39" s="42">
        <f t="shared" si="9"/>
        <v>47.535283289016164</v>
      </c>
      <c r="M39" s="39" t="s">
        <v>19</v>
      </c>
      <c r="N39" s="39" t="s">
        <v>20</v>
      </c>
    </row>
    <row r="40" spans="1:14" ht="20" x14ac:dyDescent="0.35">
      <c r="A40" s="11"/>
      <c r="B40" s="108" t="s">
        <v>34</v>
      </c>
      <c r="C40" s="80" t="s">
        <v>77</v>
      </c>
      <c r="D40" s="64">
        <v>547060000</v>
      </c>
      <c r="E40" s="67" t="s">
        <v>208</v>
      </c>
      <c r="F40" s="68" t="s">
        <v>123</v>
      </c>
      <c r="G40" s="39" t="s">
        <v>18</v>
      </c>
      <c r="H40" s="40">
        <v>112850000</v>
      </c>
      <c r="I40" s="40">
        <v>108000000</v>
      </c>
      <c r="J40" s="53">
        <f t="shared" si="4"/>
        <v>220850000</v>
      </c>
      <c r="K40" s="41">
        <f t="shared" si="8"/>
        <v>326210000</v>
      </c>
      <c r="L40" s="42">
        <f t="shared" si="9"/>
        <v>40.370343289584326</v>
      </c>
      <c r="M40" s="39" t="s">
        <v>19</v>
      </c>
      <c r="N40" s="39" t="s">
        <v>20</v>
      </c>
    </row>
    <row r="41" spans="1:14" ht="23.25" customHeight="1" x14ac:dyDescent="0.35">
      <c r="A41" s="11"/>
      <c r="B41" s="108" t="s">
        <v>35</v>
      </c>
      <c r="C41" s="80" t="s">
        <v>129</v>
      </c>
      <c r="D41" s="64">
        <v>48590000</v>
      </c>
      <c r="E41" s="67" t="s">
        <v>157</v>
      </c>
      <c r="F41" s="133" t="s">
        <v>176</v>
      </c>
      <c r="G41" s="39" t="s">
        <v>18</v>
      </c>
      <c r="H41" s="40">
        <v>0</v>
      </c>
      <c r="I41" s="40">
        <v>0</v>
      </c>
      <c r="J41" s="53">
        <f t="shared" si="4"/>
        <v>0</v>
      </c>
      <c r="K41" s="41">
        <f t="shared" si="8"/>
        <v>48590000</v>
      </c>
      <c r="L41" s="42">
        <f t="shared" si="9"/>
        <v>0</v>
      </c>
      <c r="M41" s="39" t="s">
        <v>19</v>
      </c>
      <c r="N41" s="39" t="s">
        <v>20</v>
      </c>
    </row>
    <row r="42" spans="1:14" ht="20" x14ac:dyDescent="0.35">
      <c r="A42" s="11"/>
      <c r="B42" s="108" t="s">
        <v>36</v>
      </c>
      <c r="C42" s="79" t="s">
        <v>62</v>
      </c>
      <c r="D42" s="64">
        <v>73590000</v>
      </c>
      <c r="E42" s="68" t="s">
        <v>158</v>
      </c>
      <c r="F42" s="68" t="s">
        <v>207</v>
      </c>
      <c r="G42" s="39" t="s">
        <v>18</v>
      </c>
      <c r="H42" s="40">
        <v>69590000</v>
      </c>
      <c r="I42" s="40">
        <v>0</v>
      </c>
      <c r="J42" s="53">
        <f t="shared" si="4"/>
        <v>69590000</v>
      </c>
      <c r="K42" s="41">
        <f t="shared" si="8"/>
        <v>4000000</v>
      </c>
      <c r="L42" s="42">
        <f t="shared" si="9"/>
        <v>94.564478869411602</v>
      </c>
      <c r="M42" s="39" t="s">
        <v>19</v>
      </c>
      <c r="N42" s="39" t="s">
        <v>20</v>
      </c>
    </row>
    <row r="43" spans="1:14" ht="20" x14ac:dyDescent="0.35">
      <c r="A43" s="11"/>
      <c r="B43" s="108" t="s">
        <v>37</v>
      </c>
      <c r="C43" s="128" t="s">
        <v>130</v>
      </c>
      <c r="D43" s="64">
        <v>87180000</v>
      </c>
      <c r="E43" s="68" t="s">
        <v>159</v>
      </c>
      <c r="F43" s="141" t="s">
        <v>178</v>
      </c>
      <c r="G43" s="39" t="s">
        <v>18</v>
      </c>
      <c r="H43" s="40">
        <v>6000000</v>
      </c>
      <c r="I43" s="40">
        <v>0</v>
      </c>
      <c r="J43" s="53">
        <f t="shared" si="4"/>
        <v>6000000</v>
      </c>
      <c r="K43" s="41">
        <f t="shared" si="8"/>
        <v>81180000</v>
      </c>
      <c r="L43" s="42">
        <f t="shared" si="9"/>
        <v>6.8823124569855469</v>
      </c>
      <c r="M43" s="39" t="s">
        <v>19</v>
      </c>
      <c r="N43" s="39" t="s">
        <v>20</v>
      </c>
    </row>
    <row r="44" spans="1:14" ht="40" x14ac:dyDescent="0.35">
      <c r="A44" s="11"/>
      <c r="B44" s="115">
        <v>6</v>
      </c>
      <c r="C44" s="107" t="s">
        <v>46</v>
      </c>
      <c r="D44" s="126">
        <f>SUM(D45:D50)</f>
        <v>1165670000</v>
      </c>
      <c r="E44" s="82" t="s">
        <v>108</v>
      </c>
      <c r="F44" s="140">
        <v>0.65</v>
      </c>
      <c r="G44" s="30" t="s">
        <v>18</v>
      </c>
      <c r="H44" s="57">
        <v>208427750</v>
      </c>
      <c r="I44" s="104">
        <f>SUM(I45:I50)</f>
        <v>9300000</v>
      </c>
      <c r="J44" s="48">
        <f t="shared" si="4"/>
        <v>217727750</v>
      </c>
      <c r="K44" s="32">
        <f t="shared" si="8"/>
        <v>947942250</v>
      </c>
      <c r="L44" s="33">
        <f t="shared" si="9"/>
        <v>18.678335206362007</v>
      </c>
      <c r="M44" s="30" t="s">
        <v>19</v>
      </c>
      <c r="N44" s="30" t="s">
        <v>20</v>
      </c>
    </row>
    <row r="45" spans="1:14" ht="51" customHeight="1" x14ac:dyDescent="0.35">
      <c r="A45" s="11"/>
      <c r="B45" s="108" t="s">
        <v>23</v>
      </c>
      <c r="C45" s="103" t="s">
        <v>131</v>
      </c>
      <c r="D45" s="109">
        <v>59530000</v>
      </c>
      <c r="E45" s="68" t="s">
        <v>137</v>
      </c>
      <c r="F45" s="68" t="s">
        <v>179</v>
      </c>
      <c r="G45" s="39" t="s">
        <v>18</v>
      </c>
      <c r="H45" s="40">
        <v>59530000</v>
      </c>
      <c r="I45" s="52">
        <v>0</v>
      </c>
      <c r="J45" s="53">
        <f t="shared" si="4"/>
        <v>59530000</v>
      </c>
      <c r="K45" s="41">
        <f t="shared" si="8"/>
        <v>0</v>
      </c>
      <c r="L45" s="33">
        <f t="shared" si="9"/>
        <v>100</v>
      </c>
      <c r="M45" s="39" t="s">
        <v>19</v>
      </c>
      <c r="N45" s="39" t="s">
        <v>20</v>
      </c>
    </row>
    <row r="46" spans="1:14" ht="36.75" customHeight="1" x14ac:dyDescent="0.35">
      <c r="A46" s="10"/>
      <c r="B46" s="99" t="s">
        <v>31</v>
      </c>
      <c r="C46" s="103" t="s">
        <v>132</v>
      </c>
      <c r="D46" s="109">
        <v>59530000</v>
      </c>
      <c r="E46" s="138" t="s">
        <v>138</v>
      </c>
      <c r="F46" s="142" t="s">
        <v>180</v>
      </c>
      <c r="G46" s="39" t="s">
        <v>18</v>
      </c>
      <c r="H46" s="40">
        <v>0</v>
      </c>
      <c r="I46" s="52">
        <v>0</v>
      </c>
      <c r="J46" s="53">
        <f t="shared" si="4"/>
        <v>0</v>
      </c>
      <c r="K46" s="41">
        <f t="shared" si="8"/>
        <v>59530000</v>
      </c>
      <c r="L46" s="33">
        <f t="shared" si="9"/>
        <v>0</v>
      </c>
      <c r="M46" s="39" t="s">
        <v>19</v>
      </c>
      <c r="N46" s="39" t="s">
        <v>20</v>
      </c>
    </row>
    <row r="47" spans="1:14" ht="40.5" customHeight="1" x14ac:dyDescent="0.35">
      <c r="A47" s="11"/>
      <c r="B47" s="99" t="s">
        <v>32</v>
      </c>
      <c r="C47" s="116" t="s">
        <v>133</v>
      </c>
      <c r="D47" s="110">
        <v>274350000</v>
      </c>
      <c r="E47" s="161" t="s">
        <v>139</v>
      </c>
      <c r="F47" s="142" t="s">
        <v>181</v>
      </c>
      <c r="G47" s="39" t="s">
        <v>18</v>
      </c>
      <c r="H47" s="40">
        <v>0</v>
      </c>
      <c r="I47" s="52">
        <v>0</v>
      </c>
      <c r="J47" s="53">
        <f t="shared" si="4"/>
        <v>0</v>
      </c>
      <c r="K47" s="41">
        <f t="shared" si="8"/>
        <v>274350000</v>
      </c>
      <c r="L47" s="33">
        <f t="shared" si="9"/>
        <v>0</v>
      </c>
      <c r="M47" s="39" t="s">
        <v>19</v>
      </c>
      <c r="N47" s="39" t="s">
        <v>20</v>
      </c>
    </row>
    <row r="48" spans="1:14" ht="39" customHeight="1" x14ac:dyDescent="0.35">
      <c r="A48" s="10"/>
      <c r="B48" s="99" t="s">
        <v>33</v>
      </c>
      <c r="C48" s="103" t="s">
        <v>134</v>
      </c>
      <c r="D48" s="109">
        <v>74530000</v>
      </c>
      <c r="E48" s="68" t="s">
        <v>142</v>
      </c>
      <c r="F48" s="142" t="s">
        <v>119</v>
      </c>
      <c r="G48" s="39" t="s">
        <v>18</v>
      </c>
      <c r="H48" s="40">
        <v>40800000</v>
      </c>
      <c r="I48" s="52">
        <v>9300000</v>
      </c>
      <c r="J48" s="53">
        <f t="shared" si="4"/>
        <v>50100000</v>
      </c>
      <c r="K48" s="41">
        <f t="shared" si="8"/>
        <v>24430000</v>
      </c>
      <c r="L48" s="33">
        <f t="shared" si="9"/>
        <v>67.221253186636261</v>
      </c>
      <c r="M48" s="39" t="s">
        <v>19</v>
      </c>
      <c r="N48" s="39" t="s">
        <v>20</v>
      </c>
    </row>
    <row r="49" spans="1:14" ht="32.25" customHeight="1" x14ac:dyDescent="0.35">
      <c r="A49" s="10"/>
      <c r="B49" s="99" t="s">
        <v>34</v>
      </c>
      <c r="C49" s="103" t="s">
        <v>135</v>
      </c>
      <c r="D49" s="109">
        <v>99530000</v>
      </c>
      <c r="E49" s="68" t="s">
        <v>140</v>
      </c>
      <c r="F49" s="143" t="s">
        <v>182</v>
      </c>
      <c r="G49" s="39" t="s">
        <v>18</v>
      </c>
      <c r="H49" s="40">
        <v>0</v>
      </c>
      <c r="I49" s="40">
        <v>0</v>
      </c>
      <c r="J49" s="53">
        <f t="shared" si="4"/>
        <v>0</v>
      </c>
      <c r="K49" s="41">
        <f t="shared" si="8"/>
        <v>99530000</v>
      </c>
      <c r="L49" s="42">
        <f t="shared" si="9"/>
        <v>0</v>
      </c>
      <c r="M49" s="39" t="s">
        <v>19</v>
      </c>
      <c r="N49" s="39" t="s">
        <v>20</v>
      </c>
    </row>
    <row r="50" spans="1:14" ht="80.25" customHeight="1" x14ac:dyDescent="0.35">
      <c r="A50" s="10"/>
      <c r="B50" s="99" t="s">
        <v>35</v>
      </c>
      <c r="C50" s="103" t="s">
        <v>136</v>
      </c>
      <c r="D50" s="109">
        <v>598200000</v>
      </c>
      <c r="E50" s="131" t="s">
        <v>141</v>
      </c>
      <c r="F50" s="143" t="s">
        <v>183</v>
      </c>
      <c r="G50" s="39" t="s">
        <v>18</v>
      </c>
      <c r="H50" s="40">
        <v>108097750</v>
      </c>
      <c r="I50" s="40">
        <v>0</v>
      </c>
      <c r="J50" s="53">
        <f t="shared" ref="J50" si="10">SUM(H50+I50)</f>
        <v>108097750</v>
      </c>
      <c r="K50" s="41">
        <f t="shared" si="8"/>
        <v>490102250</v>
      </c>
      <c r="L50" s="42">
        <f t="shared" si="9"/>
        <v>18.070503176195253</v>
      </c>
      <c r="M50" s="39" t="s">
        <v>19</v>
      </c>
      <c r="N50" s="39" t="s">
        <v>20</v>
      </c>
    </row>
    <row r="51" spans="1:14" ht="27.75" customHeight="1" x14ac:dyDescent="0.35">
      <c r="A51" s="10"/>
      <c r="B51" s="117">
        <v>7</v>
      </c>
      <c r="C51" s="118" t="s">
        <v>47</v>
      </c>
      <c r="D51" s="111">
        <f>SUM(D52:D56)</f>
        <v>613235000</v>
      </c>
      <c r="E51" s="82" t="s">
        <v>109</v>
      </c>
      <c r="F51" s="144">
        <v>0.75</v>
      </c>
      <c r="G51" s="30" t="s">
        <v>18</v>
      </c>
      <c r="H51" s="145">
        <v>211433500</v>
      </c>
      <c r="I51" s="48">
        <f>SUM(I52:I56)</f>
        <v>25439000</v>
      </c>
      <c r="J51" s="48">
        <f t="shared" si="4"/>
        <v>236872500</v>
      </c>
      <c r="K51" s="32">
        <f t="shared" si="8"/>
        <v>376362500</v>
      </c>
      <c r="L51" s="33">
        <f t="shared" si="9"/>
        <v>38.626709173481615</v>
      </c>
      <c r="M51" s="30" t="s">
        <v>19</v>
      </c>
      <c r="N51" s="30" t="s">
        <v>20</v>
      </c>
    </row>
    <row r="52" spans="1:14" ht="50.25" customHeight="1" x14ac:dyDescent="0.35">
      <c r="A52" s="10"/>
      <c r="B52" s="119" t="s">
        <v>23</v>
      </c>
      <c r="C52" s="120" t="s">
        <v>48</v>
      </c>
      <c r="D52" s="105">
        <v>48890000</v>
      </c>
      <c r="E52" s="131" t="s">
        <v>143</v>
      </c>
      <c r="F52" s="142" t="s">
        <v>80</v>
      </c>
      <c r="G52" s="39" t="s">
        <v>18</v>
      </c>
      <c r="H52" s="41">
        <v>0</v>
      </c>
      <c r="I52" s="52">
        <v>0</v>
      </c>
      <c r="J52" s="53">
        <f t="shared" si="4"/>
        <v>0</v>
      </c>
      <c r="K52" s="41">
        <f t="shared" si="8"/>
        <v>48890000</v>
      </c>
      <c r="L52" s="42">
        <f t="shared" si="9"/>
        <v>0</v>
      </c>
      <c r="M52" s="39" t="s">
        <v>19</v>
      </c>
      <c r="N52" s="39" t="s">
        <v>20</v>
      </c>
    </row>
    <row r="53" spans="1:14" ht="68.25" customHeight="1" x14ac:dyDescent="0.35">
      <c r="A53" s="11"/>
      <c r="B53" s="108" t="s">
        <v>31</v>
      </c>
      <c r="C53" s="103" t="s">
        <v>151</v>
      </c>
      <c r="D53" s="109">
        <v>30105000</v>
      </c>
      <c r="E53" s="131" t="s">
        <v>144</v>
      </c>
      <c r="F53" s="146" t="s">
        <v>184</v>
      </c>
      <c r="G53" s="39" t="s">
        <v>18</v>
      </c>
      <c r="H53" s="41">
        <v>7214000</v>
      </c>
      <c r="I53" s="52">
        <v>0</v>
      </c>
      <c r="J53" s="53">
        <f t="shared" si="4"/>
        <v>7214000</v>
      </c>
      <c r="K53" s="41">
        <f t="shared" si="8"/>
        <v>22891000</v>
      </c>
      <c r="L53" s="42">
        <f t="shared" si="9"/>
        <v>23.962796877595082</v>
      </c>
      <c r="M53" s="39" t="s">
        <v>19</v>
      </c>
      <c r="N53" s="39" t="s">
        <v>20</v>
      </c>
    </row>
    <row r="54" spans="1:14" ht="105.75" customHeight="1" x14ac:dyDescent="0.35">
      <c r="A54" s="11"/>
      <c r="B54" s="108" t="s">
        <v>32</v>
      </c>
      <c r="C54" s="103" t="s">
        <v>145</v>
      </c>
      <c r="D54" s="109">
        <v>146550000</v>
      </c>
      <c r="E54" s="132" t="s">
        <v>146</v>
      </c>
      <c r="F54" s="147" t="s">
        <v>185</v>
      </c>
      <c r="G54" s="39" t="s">
        <v>18</v>
      </c>
      <c r="H54" s="41">
        <v>64130000</v>
      </c>
      <c r="I54" s="52">
        <v>0</v>
      </c>
      <c r="J54" s="53">
        <f t="shared" si="4"/>
        <v>64130000</v>
      </c>
      <c r="K54" s="41">
        <f t="shared" si="8"/>
        <v>82420000</v>
      </c>
      <c r="L54" s="42">
        <f t="shared" si="9"/>
        <v>43.759808938928693</v>
      </c>
      <c r="M54" s="39" t="s">
        <v>19</v>
      </c>
      <c r="N54" s="39" t="s">
        <v>20</v>
      </c>
    </row>
    <row r="55" spans="1:14" ht="140.25" customHeight="1" x14ac:dyDescent="0.35">
      <c r="A55" s="11"/>
      <c r="B55" s="108" t="s">
        <v>33</v>
      </c>
      <c r="C55" s="103" t="s">
        <v>147</v>
      </c>
      <c r="D55" s="109">
        <v>238800000</v>
      </c>
      <c r="E55" s="133" t="s">
        <v>148</v>
      </c>
      <c r="F55" s="148" t="s">
        <v>186</v>
      </c>
      <c r="G55" s="39" t="s">
        <v>53</v>
      </c>
      <c r="H55" s="41">
        <v>114663500</v>
      </c>
      <c r="I55" s="52">
        <v>0</v>
      </c>
      <c r="J55" s="53">
        <f t="shared" ref="J55" si="11">SUM(H55+I55)</f>
        <v>114663500</v>
      </c>
      <c r="K55" s="41">
        <f t="shared" si="8"/>
        <v>124136500</v>
      </c>
      <c r="L55" s="42">
        <f t="shared" si="9"/>
        <v>48.016541038525965</v>
      </c>
      <c r="M55" s="39" t="s">
        <v>19</v>
      </c>
      <c r="N55" s="39"/>
    </row>
    <row r="56" spans="1:14" ht="78.75" customHeight="1" x14ac:dyDescent="0.35">
      <c r="A56" s="11"/>
      <c r="B56" s="108" t="s">
        <v>34</v>
      </c>
      <c r="C56" s="103" t="s">
        <v>149</v>
      </c>
      <c r="D56" s="109">
        <v>148890000</v>
      </c>
      <c r="E56" s="133" t="s">
        <v>150</v>
      </c>
      <c r="F56" s="149" t="s">
        <v>187</v>
      </c>
      <c r="G56" s="39" t="s">
        <v>18</v>
      </c>
      <c r="H56" s="41">
        <v>25426000</v>
      </c>
      <c r="I56" s="52">
        <v>25439000</v>
      </c>
      <c r="J56" s="53">
        <f t="shared" si="4"/>
        <v>50865000</v>
      </c>
      <c r="K56" s="41">
        <f t="shared" si="8"/>
        <v>98025000</v>
      </c>
      <c r="L56" s="42">
        <f t="shared" si="9"/>
        <v>34.16280475518839</v>
      </c>
      <c r="M56" s="39" t="s">
        <v>19</v>
      </c>
      <c r="N56" s="39" t="s">
        <v>20</v>
      </c>
    </row>
    <row r="57" spans="1:14" ht="27" customHeight="1" x14ac:dyDescent="0.35">
      <c r="A57" s="11"/>
      <c r="B57" s="121">
        <v>8</v>
      </c>
      <c r="C57" s="122" t="s">
        <v>49</v>
      </c>
      <c r="D57" s="112">
        <f>SUM(D58)</f>
        <v>118890000</v>
      </c>
      <c r="E57" s="71" t="s">
        <v>110</v>
      </c>
      <c r="F57" s="144" t="s">
        <v>188</v>
      </c>
      <c r="G57" s="30"/>
      <c r="H57" s="145">
        <v>0</v>
      </c>
      <c r="I57" s="60">
        <f>SUM(I58)</f>
        <v>0</v>
      </c>
      <c r="J57" s="53">
        <f t="shared" si="4"/>
        <v>0</v>
      </c>
      <c r="K57" s="32">
        <f t="shared" si="8"/>
        <v>118890000</v>
      </c>
      <c r="L57" s="33">
        <f t="shared" si="9"/>
        <v>0</v>
      </c>
      <c r="M57" s="30" t="s">
        <v>19</v>
      </c>
      <c r="N57" s="30" t="s">
        <v>20</v>
      </c>
    </row>
    <row r="58" spans="1:14" ht="93.75" customHeight="1" x14ac:dyDescent="0.35">
      <c r="A58" s="10"/>
      <c r="B58" s="49" t="s">
        <v>23</v>
      </c>
      <c r="C58" s="50" t="s">
        <v>50</v>
      </c>
      <c r="D58" s="51">
        <v>118890000</v>
      </c>
      <c r="E58" s="131" t="s">
        <v>160</v>
      </c>
      <c r="F58" s="150" t="s">
        <v>189</v>
      </c>
      <c r="G58" s="39" t="s">
        <v>18</v>
      </c>
      <c r="H58" s="41">
        <v>0</v>
      </c>
      <c r="I58" s="61">
        <v>0</v>
      </c>
      <c r="J58" s="53">
        <f t="shared" si="4"/>
        <v>0</v>
      </c>
      <c r="K58" s="41">
        <f t="shared" si="8"/>
        <v>118890000</v>
      </c>
      <c r="L58" s="42">
        <f t="shared" si="9"/>
        <v>0</v>
      </c>
      <c r="M58" s="39" t="s">
        <v>19</v>
      </c>
      <c r="N58" s="39" t="s">
        <v>20</v>
      </c>
    </row>
    <row r="59" spans="1:14" ht="33" customHeight="1" x14ac:dyDescent="0.35">
      <c r="A59" s="11"/>
      <c r="B59" s="55">
        <v>9</v>
      </c>
      <c r="C59" s="45" t="s">
        <v>51</v>
      </c>
      <c r="D59" s="46">
        <f>SUM(D60)</f>
        <v>49630000</v>
      </c>
      <c r="E59" s="83" t="s">
        <v>111</v>
      </c>
      <c r="F59" s="144" t="s">
        <v>190</v>
      </c>
      <c r="G59" s="30" t="s">
        <v>18</v>
      </c>
      <c r="H59" s="60">
        <v>0</v>
      </c>
      <c r="I59" s="60">
        <f>SUM(I60)</f>
        <v>11000000</v>
      </c>
      <c r="J59" s="48">
        <f t="shared" si="4"/>
        <v>11000000</v>
      </c>
      <c r="K59" s="32">
        <f t="shared" si="8"/>
        <v>38630000</v>
      </c>
      <c r="L59" s="33">
        <f t="shared" si="9"/>
        <v>22.164013701390289</v>
      </c>
      <c r="M59" s="30" t="s">
        <v>19</v>
      </c>
      <c r="N59" s="30" t="s">
        <v>20</v>
      </c>
    </row>
    <row r="60" spans="1:14" ht="73.5" customHeight="1" x14ac:dyDescent="0.35">
      <c r="A60" s="10"/>
      <c r="B60" s="49" t="s">
        <v>23</v>
      </c>
      <c r="C60" s="62" t="s">
        <v>52</v>
      </c>
      <c r="D60" s="51">
        <v>49630000</v>
      </c>
      <c r="E60" s="133" t="s">
        <v>161</v>
      </c>
      <c r="F60" s="146" t="s">
        <v>191</v>
      </c>
      <c r="G60" s="39" t="s">
        <v>18</v>
      </c>
      <c r="H60" s="40">
        <v>0</v>
      </c>
      <c r="I60" s="52">
        <v>11000000</v>
      </c>
      <c r="J60" s="53">
        <f t="shared" si="4"/>
        <v>11000000</v>
      </c>
      <c r="K60" s="41">
        <f t="shared" si="8"/>
        <v>38630000</v>
      </c>
      <c r="L60" s="42">
        <f t="shared" si="9"/>
        <v>22.164013701390289</v>
      </c>
      <c r="M60" s="39" t="s">
        <v>19</v>
      </c>
      <c r="N60" s="39" t="s">
        <v>20</v>
      </c>
    </row>
    <row r="61" spans="1:14" ht="32.25" customHeight="1" x14ac:dyDescent="0.35">
      <c r="A61" s="10"/>
      <c r="B61" s="44">
        <v>10</v>
      </c>
      <c r="C61" s="73" t="s">
        <v>78</v>
      </c>
      <c r="D61" s="46">
        <f>D62</f>
        <v>49650000</v>
      </c>
      <c r="E61" s="82" t="s">
        <v>112</v>
      </c>
      <c r="F61" s="144" t="s">
        <v>192</v>
      </c>
      <c r="G61" s="30" t="s">
        <v>18</v>
      </c>
      <c r="H61" s="60">
        <v>0</v>
      </c>
      <c r="I61" s="60">
        <f>SUM(I62)</f>
        <v>0</v>
      </c>
      <c r="J61" s="53">
        <f t="shared" ref="J61:J62" si="12">SUM(H61+I61)</f>
        <v>0</v>
      </c>
      <c r="K61" s="32">
        <f t="shared" si="8"/>
        <v>49650000</v>
      </c>
      <c r="L61" s="42">
        <f t="shared" si="9"/>
        <v>0</v>
      </c>
      <c r="M61" s="30" t="s">
        <v>19</v>
      </c>
      <c r="N61" s="30" t="s">
        <v>20</v>
      </c>
    </row>
    <row r="62" spans="1:14" ht="30.75" customHeight="1" x14ac:dyDescent="0.35">
      <c r="A62" s="10"/>
      <c r="B62" s="49" t="s">
        <v>23</v>
      </c>
      <c r="C62" s="74" t="s">
        <v>79</v>
      </c>
      <c r="D62" s="51">
        <v>49650000</v>
      </c>
      <c r="E62" s="68" t="s">
        <v>162</v>
      </c>
      <c r="F62" s="142" t="s">
        <v>193</v>
      </c>
      <c r="G62" s="49" t="s">
        <v>53</v>
      </c>
      <c r="H62" s="40">
        <v>0</v>
      </c>
      <c r="I62" s="52">
        <v>0</v>
      </c>
      <c r="J62" s="53">
        <f t="shared" si="12"/>
        <v>0</v>
      </c>
      <c r="K62" s="41">
        <f t="shared" si="8"/>
        <v>49650000</v>
      </c>
      <c r="L62" s="42">
        <f t="shared" si="9"/>
        <v>0</v>
      </c>
      <c r="M62" s="39" t="s">
        <v>19</v>
      </c>
      <c r="N62" s="39" t="s">
        <v>20</v>
      </c>
    </row>
    <row r="63" spans="1:14" ht="48.75" customHeight="1" x14ac:dyDescent="0.35">
      <c r="A63" s="11"/>
      <c r="B63" s="55">
        <v>11</v>
      </c>
      <c r="C63" s="45" t="s">
        <v>55</v>
      </c>
      <c r="D63" s="46">
        <f>SUM(D64)</f>
        <v>74200000</v>
      </c>
      <c r="E63" s="82" t="s">
        <v>113</v>
      </c>
      <c r="F63" s="144" t="s">
        <v>194</v>
      </c>
      <c r="G63" s="49" t="s">
        <v>53</v>
      </c>
      <c r="H63" s="60">
        <v>47500000</v>
      </c>
      <c r="I63" s="48">
        <f>SUM(I64)</f>
        <v>0</v>
      </c>
      <c r="J63" s="48">
        <f t="shared" si="4"/>
        <v>47500000</v>
      </c>
      <c r="K63" s="32">
        <f t="shared" si="8"/>
        <v>26700000</v>
      </c>
      <c r="L63" s="33">
        <f t="shared" si="9"/>
        <v>64.016172506738542</v>
      </c>
      <c r="M63" s="30" t="s">
        <v>19</v>
      </c>
      <c r="N63" s="30" t="s">
        <v>20</v>
      </c>
    </row>
    <row r="64" spans="1:14" ht="42.75" customHeight="1" x14ac:dyDescent="0.35">
      <c r="A64" s="10"/>
      <c r="B64" s="49" t="s">
        <v>54</v>
      </c>
      <c r="C64" s="50" t="s">
        <v>56</v>
      </c>
      <c r="D64" s="53">
        <v>74200000</v>
      </c>
      <c r="E64" s="68" t="s">
        <v>163</v>
      </c>
      <c r="F64" s="146" t="s">
        <v>195</v>
      </c>
      <c r="G64" s="49" t="s">
        <v>53</v>
      </c>
      <c r="H64" s="40">
        <v>47500000</v>
      </c>
      <c r="I64" s="52">
        <v>0</v>
      </c>
      <c r="J64" s="53">
        <f t="shared" si="4"/>
        <v>47500000</v>
      </c>
      <c r="K64" s="41">
        <f t="shared" si="8"/>
        <v>26700000</v>
      </c>
      <c r="L64" s="42">
        <f t="shared" si="9"/>
        <v>64.016172506738542</v>
      </c>
      <c r="M64" s="39" t="s">
        <v>19</v>
      </c>
      <c r="N64" s="39" t="s">
        <v>20</v>
      </c>
    </row>
    <row r="65" spans="1:14" ht="36.75" customHeight="1" x14ac:dyDescent="0.35">
      <c r="A65" s="11"/>
      <c r="B65" s="55">
        <v>12</v>
      </c>
      <c r="C65" s="45" t="s">
        <v>57</v>
      </c>
      <c r="D65" s="48">
        <f>SUM(D66:D71)</f>
        <v>736790000</v>
      </c>
      <c r="E65" s="82" t="s">
        <v>114</v>
      </c>
      <c r="F65" s="144">
        <v>0.9</v>
      </c>
      <c r="G65" s="49" t="s">
        <v>53</v>
      </c>
      <c r="H65" s="57">
        <v>493677500</v>
      </c>
      <c r="I65" s="58">
        <f>SUM(I66:I71)</f>
        <v>31400000</v>
      </c>
      <c r="J65" s="48">
        <f>SUM(H65+I65)</f>
        <v>525077500</v>
      </c>
      <c r="K65" s="32">
        <f t="shared" si="8"/>
        <v>211712500</v>
      </c>
      <c r="L65" s="33">
        <f t="shared" si="9"/>
        <v>71.265557350126912</v>
      </c>
      <c r="M65" s="30" t="s">
        <v>19</v>
      </c>
      <c r="N65" s="30" t="s">
        <v>20</v>
      </c>
    </row>
    <row r="66" spans="1:14" ht="39" customHeight="1" x14ac:dyDescent="0.35">
      <c r="A66" s="10"/>
      <c r="B66" s="49" t="s">
        <v>23</v>
      </c>
      <c r="C66" s="50" t="s">
        <v>58</v>
      </c>
      <c r="D66" s="72">
        <v>27650000</v>
      </c>
      <c r="E66" s="131" t="s">
        <v>164</v>
      </c>
      <c r="F66" s="151" t="s">
        <v>196</v>
      </c>
      <c r="G66" s="49" t="s">
        <v>53</v>
      </c>
      <c r="H66" s="40">
        <v>0</v>
      </c>
      <c r="I66" s="52">
        <v>0</v>
      </c>
      <c r="J66" s="53">
        <f>SUM(H66+I66)</f>
        <v>0</v>
      </c>
      <c r="K66" s="41">
        <f t="shared" si="8"/>
        <v>27650000</v>
      </c>
      <c r="L66" s="33">
        <f t="shared" si="9"/>
        <v>0</v>
      </c>
      <c r="M66" s="39" t="s">
        <v>19</v>
      </c>
      <c r="N66" s="39" t="s">
        <v>20</v>
      </c>
    </row>
    <row r="67" spans="1:14" ht="47.25" customHeight="1" x14ac:dyDescent="0.35">
      <c r="A67" s="10"/>
      <c r="B67" s="49" t="s">
        <v>31</v>
      </c>
      <c r="C67" s="50" t="s">
        <v>59</v>
      </c>
      <c r="D67" s="64">
        <v>39650000</v>
      </c>
      <c r="E67" s="131" t="s">
        <v>165</v>
      </c>
      <c r="F67" s="146" t="s">
        <v>197</v>
      </c>
      <c r="G67" s="49" t="s">
        <v>53</v>
      </c>
      <c r="H67" s="40">
        <v>0</v>
      </c>
      <c r="I67" s="52">
        <v>0</v>
      </c>
      <c r="J67" s="53">
        <f t="shared" si="4"/>
        <v>0</v>
      </c>
      <c r="K67" s="41">
        <f t="shared" si="8"/>
        <v>39650000</v>
      </c>
      <c r="L67" s="42">
        <f t="shared" si="9"/>
        <v>0</v>
      </c>
      <c r="M67" s="39" t="s">
        <v>19</v>
      </c>
      <c r="N67" s="39" t="s">
        <v>20</v>
      </c>
    </row>
    <row r="68" spans="1:14" ht="37.5" customHeight="1" x14ac:dyDescent="0.35">
      <c r="A68" s="10"/>
      <c r="B68" s="49" t="s">
        <v>32</v>
      </c>
      <c r="C68" s="50" t="s">
        <v>63</v>
      </c>
      <c r="D68" s="64">
        <v>48250000</v>
      </c>
      <c r="E68" s="131" t="s">
        <v>166</v>
      </c>
      <c r="F68" s="146" t="s">
        <v>198</v>
      </c>
      <c r="G68" s="49" t="s">
        <v>53</v>
      </c>
      <c r="H68" s="40">
        <v>43300000</v>
      </c>
      <c r="I68" s="52">
        <v>1450000</v>
      </c>
      <c r="J68" s="53">
        <f t="shared" si="4"/>
        <v>44750000</v>
      </c>
      <c r="K68" s="41">
        <f t="shared" si="8"/>
        <v>3500000</v>
      </c>
      <c r="L68" s="42">
        <f t="shared" si="9"/>
        <v>92.746113989637308</v>
      </c>
      <c r="M68" s="39" t="s">
        <v>19</v>
      </c>
      <c r="N68" s="39" t="s">
        <v>20</v>
      </c>
    </row>
    <row r="69" spans="1:14" ht="146.25" customHeight="1" x14ac:dyDescent="0.35">
      <c r="A69" s="10"/>
      <c r="B69" s="49" t="s">
        <v>33</v>
      </c>
      <c r="C69" s="50" t="s">
        <v>60</v>
      </c>
      <c r="D69" s="64">
        <v>148590000</v>
      </c>
      <c r="E69" s="131" t="s">
        <v>167</v>
      </c>
      <c r="F69" s="152" t="s">
        <v>199</v>
      </c>
      <c r="G69" s="49" t="s">
        <v>53</v>
      </c>
      <c r="H69" s="40">
        <v>65002500</v>
      </c>
      <c r="I69" s="52">
        <v>0</v>
      </c>
      <c r="J69" s="53">
        <f t="shared" si="4"/>
        <v>65002500</v>
      </c>
      <c r="K69" s="41">
        <f t="shared" si="8"/>
        <v>83587500</v>
      </c>
      <c r="L69" s="42">
        <f t="shared" si="9"/>
        <v>43.746214415505754</v>
      </c>
      <c r="M69" s="39" t="s">
        <v>19</v>
      </c>
      <c r="N69" s="39" t="s">
        <v>20</v>
      </c>
    </row>
    <row r="70" spans="1:14" ht="87.75" customHeight="1" x14ac:dyDescent="0.35">
      <c r="A70" s="10"/>
      <c r="B70" s="49" t="s">
        <v>34</v>
      </c>
      <c r="C70" s="50" t="s">
        <v>64</v>
      </c>
      <c r="D70" s="64">
        <v>448000000</v>
      </c>
      <c r="E70" s="131" t="s">
        <v>168</v>
      </c>
      <c r="F70" s="153" t="s">
        <v>200</v>
      </c>
      <c r="G70" s="49" t="s">
        <v>53</v>
      </c>
      <c r="H70" s="40">
        <v>385375000</v>
      </c>
      <c r="I70" s="52">
        <v>5300000</v>
      </c>
      <c r="J70" s="53">
        <f>SUM(H70+I70)</f>
        <v>390675000</v>
      </c>
      <c r="K70" s="41">
        <f>SUM(D70-J70)</f>
        <v>57325000</v>
      </c>
      <c r="L70" s="42">
        <f>SUM(J70/D70*100)</f>
        <v>87.204241071428569</v>
      </c>
      <c r="M70" s="39" t="s">
        <v>19</v>
      </c>
      <c r="N70" s="39" t="s">
        <v>20</v>
      </c>
    </row>
    <row r="71" spans="1:14" ht="36" customHeight="1" x14ac:dyDescent="0.35">
      <c r="A71" s="12"/>
      <c r="B71" s="136" t="s">
        <v>35</v>
      </c>
      <c r="C71" s="137" t="s">
        <v>152</v>
      </c>
      <c r="D71" s="87">
        <v>24650000</v>
      </c>
      <c r="E71" s="134" t="s">
        <v>169</v>
      </c>
      <c r="F71" s="154" t="s">
        <v>201</v>
      </c>
      <c r="G71" s="135"/>
      <c r="H71" s="155">
        <v>0</v>
      </c>
      <c r="I71" s="156">
        <v>24650000</v>
      </c>
      <c r="J71" s="157">
        <f>SUM(H71+I71)</f>
        <v>24650000</v>
      </c>
      <c r="K71" s="158">
        <f>SUM(D71-J71)</f>
        <v>0</v>
      </c>
      <c r="L71" s="159">
        <f>SUM(J71/D71*100)</f>
        <v>100</v>
      </c>
      <c r="M71" s="160" t="s">
        <v>19</v>
      </c>
      <c r="N71" s="160" t="s">
        <v>20</v>
      </c>
    </row>
    <row r="72" spans="1:14" ht="2.25" customHeight="1" x14ac:dyDescent="0.35">
      <c r="A72" s="13"/>
      <c r="B72" s="179"/>
      <c r="C72" s="13"/>
      <c r="D72" s="16"/>
      <c r="E72" s="13"/>
      <c r="F72" s="179"/>
      <c r="G72" s="13"/>
      <c r="H72" s="13"/>
      <c r="I72" s="13"/>
      <c r="J72" s="13"/>
      <c r="K72" s="13"/>
      <c r="L72" s="13"/>
      <c r="M72" s="13"/>
      <c r="N72" s="179"/>
    </row>
    <row r="73" spans="1:14" ht="11.25" customHeight="1" x14ac:dyDescent="0.35">
      <c r="A73" s="13"/>
      <c r="B73" s="179"/>
      <c r="C73" s="13"/>
      <c r="D73" s="13"/>
      <c r="E73" s="13"/>
      <c r="F73" s="179"/>
      <c r="G73" s="13"/>
      <c r="H73" s="13"/>
      <c r="I73" s="206" t="s">
        <v>216</v>
      </c>
      <c r="J73" s="206"/>
      <c r="K73" s="206"/>
      <c r="L73" s="206"/>
      <c r="M73" s="206"/>
      <c r="N73" s="206"/>
    </row>
    <row r="74" spans="1:14" x14ac:dyDescent="0.35">
      <c r="A74" s="13"/>
      <c r="B74" s="179"/>
      <c r="C74" s="13"/>
      <c r="D74" s="13"/>
      <c r="E74" s="13"/>
      <c r="F74" s="179"/>
      <c r="G74" s="13"/>
      <c r="H74" s="13"/>
      <c r="I74" s="211" t="s">
        <v>116</v>
      </c>
      <c r="J74" s="211"/>
      <c r="K74" s="211"/>
      <c r="L74" s="211"/>
      <c r="M74" s="211"/>
      <c r="N74" s="211"/>
    </row>
    <row r="75" spans="1:14" x14ac:dyDescent="0.35">
      <c r="A75" s="13"/>
      <c r="B75" s="179"/>
      <c r="C75" s="13"/>
      <c r="D75" s="13"/>
      <c r="E75" s="13"/>
      <c r="F75" s="179"/>
      <c r="G75" s="13"/>
      <c r="H75" s="13"/>
      <c r="I75" s="211" t="s">
        <v>61</v>
      </c>
      <c r="J75" s="211"/>
      <c r="K75" s="211"/>
      <c r="L75" s="211"/>
      <c r="M75" s="211"/>
      <c r="N75" s="211"/>
    </row>
    <row r="76" spans="1:14" x14ac:dyDescent="0.35">
      <c r="A76" s="13"/>
      <c r="B76" s="179"/>
      <c r="C76" s="13"/>
      <c r="D76" s="13"/>
      <c r="E76" s="13"/>
      <c r="F76" s="179"/>
      <c r="G76" s="13"/>
      <c r="H76" s="13"/>
      <c r="I76" s="13"/>
      <c r="J76" s="13"/>
      <c r="K76" s="13"/>
      <c r="L76" s="13"/>
      <c r="M76" s="13"/>
      <c r="N76" s="179"/>
    </row>
    <row r="77" spans="1:14" x14ac:dyDescent="0.35">
      <c r="A77" s="13"/>
      <c r="B77" s="179"/>
      <c r="C77" s="13"/>
      <c r="D77" s="13"/>
      <c r="E77" s="13"/>
      <c r="F77" s="179"/>
      <c r="G77" s="13"/>
      <c r="H77" s="13"/>
      <c r="I77" s="205" t="s">
        <v>117</v>
      </c>
      <c r="J77" s="205"/>
      <c r="K77" s="205"/>
      <c r="L77" s="205"/>
      <c r="M77" s="205"/>
      <c r="N77" s="205"/>
    </row>
    <row r="78" spans="1:14" x14ac:dyDescent="0.35">
      <c r="A78" s="13"/>
      <c r="B78" s="179"/>
      <c r="C78" s="13"/>
      <c r="D78" s="13"/>
      <c r="E78" s="13"/>
      <c r="F78" s="179"/>
      <c r="G78" s="13"/>
      <c r="H78" s="13"/>
      <c r="I78" s="206" t="s">
        <v>118</v>
      </c>
      <c r="J78" s="206"/>
      <c r="K78" s="206"/>
      <c r="L78" s="206"/>
      <c r="M78" s="206"/>
      <c r="N78" s="206"/>
    </row>
    <row r="79" spans="1:14" x14ac:dyDescent="0.3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23">
    <mergeCell ref="I78:N78"/>
    <mergeCell ref="B7:C7"/>
    <mergeCell ref="B8:C8"/>
    <mergeCell ref="I73:N73"/>
    <mergeCell ref="I74:N74"/>
    <mergeCell ref="I75:N75"/>
    <mergeCell ref="I77:N77"/>
    <mergeCell ref="A1:N1"/>
    <mergeCell ref="A2:N2"/>
    <mergeCell ref="A4:A6"/>
    <mergeCell ref="B4:C6"/>
    <mergeCell ref="D4:D6"/>
    <mergeCell ref="E4:E6"/>
    <mergeCell ref="F4:F6"/>
    <mergeCell ref="G4:G6"/>
    <mergeCell ref="H4:J4"/>
    <mergeCell ref="K4:L4"/>
    <mergeCell ref="M4:M6"/>
    <mergeCell ref="N4:N6"/>
    <mergeCell ref="H5:H6"/>
    <mergeCell ref="J5:J6"/>
    <mergeCell ref="K5:K6"/>
    <mergeCell ref="L5:L6"/>
  </mergeCells>
  <printOptions horizontalCentered="1"/>
  <pageMargins left="0.15748031496062992" right="0.51181102362204722" top="0.78740157480314965" bottom="0.55118110236220474" header="0.31496062992125984" footer="0.31496062992125984"/>
  <pageSetup paperSize="5" scale="75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Januari</vt:lpstr>
      <vt:lpstr>FEBRUARI</vt:lpstr>
      <vt:lpstr>MARET</vt:lpstr>
      <vt:lpstr>APRIL</vt:lpstr>
      <vt:lpstr>MEI</vt:lpstr>
      <vt:lpstr>JUNI</vt:lpstr>
      <vt:lpstr>JULI</vt:lpstr>
      <vt:lpstr>Agustus</vt:lpstr>
      <vt:lpstr>Agustus!Print_Titles</vt:lpstr>
      <vt:lpstr>APRIL!Print_Titles</vt:lpstr>
      <vt:lpstr>FEBRUARI!Print_Titles</vt:lpstr>
      <vt:lpstr>Januari!Print_Titles</vt:lpstr>
      <vt:lpstr>JULI!Print_Titles</vt:lpstr>
      <vt:lpstr>JUNI!Print_Titles</vt:lpstr>
      <vt:lpstr>MARET!Print_Titles</vt:lpstr>
      <vt:lpstr>MEI!Print_Titles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2018-09-06T04:13:59Z</cp:lastPrinted>
  <dcterms:created xsi:type="dcterms:W3CDTF">2014-02-03T03:23:42Z</dcterms:created>
  <dcterms:modified xsi:type="dcterms:W3CDTF">2018-09-06T04:14:40Z</dcterms:modified>
</cp:coreProperties>
</file>