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5295" windowHeight="2760"/>
  </bookViews>
  <sheets>
    <sheet name="Formulir Evaluasi Hasil Renja" sheetId="1" r:id="rId1"/>
    <sheet name="Pencapaian Kinerja" sheetId="2" r:id="rId2"/>
    <sheet name="Reiew RKPD" sheetId="4" r:id="rId3"/>
    <sheet name="Usulan Program" sheetId="5" r:id="rId4"/>
  </sheets>
  <definedNames>
    <definedName name="_xlnm.Print_Area" localSheetId="0">'Formulir Evaluasi Hasil Renja'!$A$1:$AB$92</definedName>
    <definedName name="_xlnm.Print_Area" localSheetId="2">'Reiew RKPD'!$A$1:$N$83</definedName>
    <definedName name="_xlnm.Print_Area" localSheetId="3">'Usulan Program'!$A$1:$I$22</definedName>
    <definedName name="_xlnm.Print_Titles" localSheetId="0">'Formulir Evaluasi Hasil Renja'!$7:$10</definedName>
    <definedName name="_xlnm.Print_Titles" localSheetId="2">'Reiew RKPD'!$7:$9</definedName>
    <definedName name="_xlnm.Print_Titles" localSheetId="3">'Usulan Program'!$6:$7</definedName>
  </definedNames>
  <calcPr calcId="144525"/>
</workbook>
</file>

<file path=xl/calcChain.xml><?xml version="1.0" encoding="utf-8"?>
<calcChain xmlns="http://schemas.openxmlformats.org/spreadsheetml/2006/main">
  <c r="Y69" i="1" l="1"/>
  <c r="Y66" i="1"/>
  <c r="K53" i="4" l="1"/>
  <c r="F53" i="4"/>
  <c r="K64" i="4" l="1"/>
  <c r="K60" i="4"/>
  <c r="K55" i="4"/>
  <c r="K50" i="4"/>
  <c r="K44" i="4"/>
  <c r="K37" i="4"/>
  <c r="K33" i="4"/>
  <c r="K29" i="4"/>
  <c r="K24" i="4"/>
  <c r="K10" i="4"/>
  <c r="F64" i="4"/>
  <c r="F10" i="4"/>
  <c r="F55" i="4"/>
  <c r="F60" i="4"/>
  <c r="F50" i="4"/>
  <c r="F44" i="4"/>
  <c r="F37" i="4"/>
  <c r="F33" i="4"/>
  <c r="F29" i="4"/>
  <c r="F24" i="4"/>
  <c r="K71" i="4" l="1"/>
  <c r="F71" i="4"/>
  <c r="Y76" i="1" l="1"/>
  <c r="Y74" i="1"/>
  <c r="Y73" i="1"/>
  <c r="Y72" i="1"/>
  <c r="Y71" i="1"/>
  <c r="Y70" i="1"/>
  <c r="Y68" i="1"/>
  <c r="Y67" i="1"/>
  <c r="Y63" i="1"/>
  <c r="Y62" i="1"/>
  <c r="Y61" i="1"/>
  <c r="Y60" i="1"/>
  <c r="Y58" i="1"/>
  <c r="Y56" i="1"/>
  <c r="Y55" i="1"/>
  <c r="Y54" i="1"/>
  <c r="Y53" i="1"/>
  <c r="Y52" i="1"/>
  <c r="Y51" i="1"/>
  <c r="Y50" i="1"/>
  <c r="Y48" i="1"/>
  <c r="Y47" i="1"/>
  <c r="Y46" i="1"/>
  <c r="Y45" i="1"/>
  <c r="Y44" i="1"/>
  <c r="Y43" i="1"/>
  <c r="Y41" i="1"/>
  <c r="Y40" i="1"/>
  <c r="Y39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7" i="1"/>
  <c r="Y15" i="1"/>
  <c r="Y14" i="1"/>
  <c r="Y13" i="1"/>
  <c r="Y80" i="1" l="1"/>
  <c r="X14" i="1"/>
  <c r="Z14" i="1" s="1"/>
  <c r="X15" i="1"/>
  <c r="Z15" i="1" s="1"/>
  <c r="X16" i="1"/>
  <c r="Z16" i="1" s="1"/>
  <c r="X17" i="1"/>
  <c r="Z17" i="1" s="1"/>
  <c r="X18" i="1"/>
  <c r="Z18" i="1" s="1"/>
  <c r="X19" i="1"/>
  <c r="Z19" i="1" s="1"/>
  <c r="X20" i="1"/>
  <c r="Z20" i="1" s="1"/>
  <c r="X21" i="1"/>
  <c r="Z21" i="1" s="1"/>
  <c r="X22" i="1"/>
  <c r="Z22" i="1" s="1"/>
  <c r="X23" i="1"/>
  <c r="Z23" i="1" s="1"/>
  <c r="X24" i="1"/>
  <c r="Z24" i="1" s="1"/>
  <c r="X25" i="1"/>
  <c r="Z25" i="1" s="1"/>
  <c r="X26" i="1"/>
  <c r="Z26" i="1" s="1"/>
  <c r="X27" i="1"/>
  <c r="Z27" i="1" s="1"/>
  <c r="X28" i="1"/>
  <c r="Z28" i="1" s="1"/>
  <c r="X30" i="1"/>
  <c r="Z30" i="1" s="1"/>
  <c r="X31" i="1"/>
  <c r="Z31" i="1" s="1"/>
  <c r="X32" i="1"/>
  <c r="Z32" i="1" s="1"/>
  <c r="X33" i="1"/>
  <c r="Z33" i="1" s="1"/>
  <c r="X34" i="1"/>
  <c r="Z34" i="1" s="1"/>
  <c r="X36" i="1"/>
  <c r="Z36" i="1" s="1"/>
  <c r="X37" i="1"/>
  <c r="Z37" i="1" s="1"/>
  <c r="X38" i="1"/>
  <c r="Z38" i="1" s="1"/>
  <c r="X40" i="1"/>
  <c r="Z40" i="1" s="1"/>
  <c r="X41" i="1"/>
  <c r="Z41" i="1" s="1"/>
  <c r="X42" i="1"/>
  <c r="Z42" i="1" s="1"/>
  <c r="X44" i="1"/>
  <c r="Z44" i="1" s="1"/>
  <c r="X45" i="1"/>
  <c r="Z45" i="1" s="1"/>
  <c r="X46" i="1"/>
  <c r="Z46" i="1" s="1"/>
  <c r="X47" i="1"/>
  <c r="Z47" i="1" s="1"/>
  <c r="X48" i="1"/>
  <c r="Z48" i="1" s="1"/>
  <c r="X49" i="1"/>
  <c r="Z49" i="1" s="1"/>
  <c r="X51" i="1"/>
  <c r="Z51" i="1" s="1"/>
  <c r="X52" i="1"/>
  <c r="Z52" i="1" s="1"/>
  <c r="X53" i="1"/>
  <c r="Z53" i="1" s="1"/>
  <c r="X54" i="1"/>
  <c r="Z54" i="1" s="1"/>
  <c r="X55" i="1"/>
  <c r="Z55" i="1" s="1"/>
  <c r="X57" i="1"/>
  <c r="Z57" i="1" s="1"/>
  <c r="X58" i="1"/>
  <c r="Z58" i="1" s="1"/>
  <c r="X59" i="1"/>
  <c r="Z59" i="1" s="1"/>
  <c r="X60" i="1"/>
  <c r="Z60" i="1" s="1"/>
  <c r="X62" i="1"/>
  <c r="Z62" i="1" s="1"/>
  <c r="X63" i="1"/>
  <c r="Z63" i="1" s="1"/>
  <c r="X64" i="1"/>
  <c r="Z64" i="1" s="1"/>
  <c r="X65" i="1"/>
  <c r="Z65" i="1" s="1"/>
  <c r="X66" i="1"/>
  <c r="Z66" i="1" s="1"/>
  <c r="X68" i="1"/>
  <c r="Z68" i="1" s="1"/>
  <c r="X69" i="1"/>
  <c r="Z69" i="1" s="1"/>
  <c r="X70" i="1"/>
  <c r="Z70" i="1" s="1"/>
  <c r="X72" i="1"/>
  <c r="Z72" i="1" s="1"/>
  <c r="X73" i="1"/>
  <c r="Z73" i="1" s="1"/>
  <c r="X74" i="1"/>
  <c r="Z74" i="1" s="1"/>
  <c r="X75" i="1"/>
  <c r="Z75" i="1" s="1"/>
  <c r="X76" i="1"/>
  <c r="Z76" i="1" s="1"/>
  <c r="X77" i="1"/>
  <c r="Z77" i="1" s="1"/>
  <c r="X78" i="1"/>
  <c r="Z78" i="1" s="1"/>
  <c r="X79" i="1"/>
  <c r="Z79" i="1" s="1"/>
  <c r="S36" i="1"/>
  <c r="S35" i="1"/>
  <c r="S34" i="1"/>
  <c r="S29" i="1"/>
  <c r="S28" i="1"/>
  <c r="S27" i="1"/>
  <c r="S26" i="1"/>
  <c r="S25" i="1"/>
  <c r="S24" i="1"/>
  <c r="S23" i="1"/>
  <c r="S22" i="1"/>
  <c r="S21" i="1"/>
  <c r="S20" i="1"/>
  <c r="S19" i="1"/>
  <c r="S17" i="1"/>
  <c r="S16" i="1"/>
  <c r="S15" i="1"/>
  <c r="S14" i="1"/>
  <c r="S13" i="1"/>
  <c r="S60" i="1"/>
  <c r="S59" i="1"/>
  <c r="S58" i="1"/>
  <c r="S57" i="1"/>
  <c r="S33" i="1"/>
  <c r="S32" i="1"/>
  <c r="S31" i="1"/>
  <c r="S30" i="1"/>
  <c r="S18" i="1"/>
  <c r="T73" i="1"/>
  <c r="T74" i="1"/>
  <c r="T75" i="1"/>
  <c r="T76" i="1"/>
  <c r="T77" i="1"/>
  <c r="T78" i="1"/>
  <c r="T79" i="1"/>
  <c r="T72" i="1"/>
  <c r="T69" i="1"/>
  <c r="T70" i="1"/>
  <c r="T68" i="1"/>
  <c r="T67" i="1"/>
  <c r="T63" i="1"/>
  <c r="T64" i="1"/>
  <c r="T65" i="1"/>
  <c r="T66" i="1"/>
  <c r="T62" i="1"/>
  <c r="T58" i="1"/>
  <c r="T59" i="1"/>
  <c r="T60" i="1"/>
  <c r="T57" i="1"/>
  <c r="T52" i="1"/>
  <c r="T53" i="1"/>
  <c r="T54" i="1"/>
  <c r="T55" i="1"/>
  <c r="T51" i="1"/>
  <c r="T45" i="1"/>
  <c r="T46" i="1"/>
  <c r="T48" i="1"/>
  <c r="T44" i="1"/>
  <c r="T40" i="1"/>
  <c r="T34" i="1"/>
  <c r="T36" i="1"/>
  <c r="T31" i="1"/>
  <c r="T32" i="1"/>
  <c r="T33" i="1"/>
  <c r="T30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S80" i="1" l="1"/>
  <c r="R61" i="1"/>
  <c r="P61" i="1"/>
  <c r="N61" i="1"/>
  <c r="R50" i="1"/>
  <c r="P50" i="1"/>
  <c r="N50" i="1"/>
  <c r="R43" i="1"/>
  <c r="P43" i="1"/>
  <c r="N43" i="1"/>
  <c r="L43" i="1"/>
  <c r="R39" i="1"/>
  <c r="P39" i="1"/>
  <c r="N39" i="1"/>
  <c r="R35" i="1"/>
  <c r="P35" i="1"/>
  <c r="N35" i="1"/>
  <c r="L35" i="1"/>
  <c r="P29" i="1"/>
  <c r="T29" i="1" s="1"/>
  <c r="R13" i="1"/>
  <c r="P13" i="1"/>
  <c r="P71" i="1"/>
  <c r="T13" i="1" l="1"/>
  <c r="T39" i="1"/>
  <c r="T43" i="1"/>
  <c r="T61" i="1"/>
  <c r="T35" i="1"/>
  <c r="T50" i="1"/>
  <c r="P80" i="1"/>
  <c r="L67" i="1" l="1"/>
  <c r="L61" i="1"/>
  <c r="L56" i="1"/>
  <c r="L50" i="1"/>
  <c r="L39" i="1"/>
  <c r="N67" i="1" l="1"/>
  <c r="N13" i="1"/>
  <c r="N29" i="1"/>
  <c r="N71" i="1"/>
  <c r="N80" i="1" l="1"/>
  <c r="R71" i="1"/>
  <c r="V71" i="1"/>
  <c r="X71" i="1" l="1"/>
  <c r="Z71" i="1" s="1"/>
  <c r="R80" i="1"/>
  <c r="T71" i="1"/>
  <c r="T80" i="1" s="1"/>
  <c r="V67" i="1"/>
  <c r="X67" i="1" s="1"/>
  <c r="Z67" i="1" s="1"/>
  <c r="V61" i="1" l="1"/>
  <c r="X61" i="1" s="1"/>
  <c r="Z61" i="1" s="1"/>
  <c r="V56" i="1"/>
  <c r="X56" i="1" s="1"/>
  <c r="Z56" i="1" s="1"/>
  <c r="V50" i="1"/>
  <c r="X50" i="1" s="1"/>
  <c r="Z50" i="1" s="1"/>
  <c r="V43" i="1"/>
  <c r="X43" i="1" s="1"/>
  <c r="Z43" i="1" s="1"/>
  <c r="V39" i="1"/>
  <c r="X39" i="1" s="1"/>
  <c r="Z39" i="1" s="1"/>
  <c r="V35" i="1"/>
  <c r="X35" i="1" s="1"/>
  <c r="Z35" i="1" s="1"/>
  <c r="V29" i="1"/>
  <c r="X29" i="1" s="1"/>
  <c r="Z29" i="1" s="1"/>
  <c r="V13" i="1"/>
  <c r="X13" i="1" s="1"/>
  <c r="X80" i="1" l="1"/>
  <c r="V80" i="1"/>
  <c r="L13" i="1" l="1"/>
  <c r="L80" i="1" l="1"/>
  <c r="Z13" i="1"/>
  <c r="Z80" i="1" l="1"/>
  <c r="AA80" i="1"/>
  <c r="AB80" i="1" s="1"/>
</calcChain>
</file>

<file path=xl/sharedStrings.xml><?xml version="1.0" encoding="utf-8"?>
<sst xmlns="http://schemas.openxmlformats.org/spreadsheetml/2006/main" count="1469" uniqueCount="500">
  <si>
    <t>No</t>
  </si>
  <si>
    <t>Rp</t>
  </si>
  <si>
    <t>K</t>
  </si>
  <si>
    <t>Program Pelayanan Administrasi Perkantoran</t>
  </si>
  <si>
    <t>Tersedianya pelayanan administrsi perkantoran</t>
  </si>
  <si>
    <t>Penyediaan komponen instalasi listrik/penerangan bangunan kantor</t>
  </si>
  <si>
    <t>Pengadaan perlengkapan gedung kantor</t>
  </si>
  <si>
    <t>Pengadaan peralatan gedung kantor</t>
  </si>
  <si>
    <t>Program peningkatan disiplin aparatur</t>
  </si>
  <si>
    <t>Pengadaan pakaian dinas beserta perlengkapannya</t>
  </si>
  <si>
    <t>Program peningkatan keamanan dan kenyamanan lingkungan</t>
  </si>
  <si>
    <t>Pembangunan pos jaga/ronda</t>
  </si>
  <si>
    <t>Program pemberdayaan masyarakat untuk menjaga ketertiban dan keamanan</t>
  </si>
  <si>
    <t>Pembentukan satuan keamanan lingkungan di masyarakat</t>
  </si>
  <si>
    <t>Penyuluhan pencegahan dan penertiban aksi premanisme</t>
  </si>
  <si>
    <t>Penyediaan jasa administrasi keuangan</t>
  </si>
  <si>
    <t>Terpenuhinya peralatan rumah tangga</t>
  </si>
  <si>
    <t>Tersusunnya laporan capaian kinerja dan ikhtisar realisasi kinerja SKPD</t>
  </si>
  <si>
    <t>Tersusunnya pelaporan keuangan akhir tahun</t>
  </si>
  <si>
    <t>Penyediaan jasa surat menyurat</t>
  </si>
  <si>
    <t>Penyediaan jasa komunikasi, sumber daya air dan listrik</t>
  </si>
  <si>
    <t>Penyediaan jasa jaminan barang milik daerah</t>
  </si>
  <si>
    <t>Penyediaan jasa pemeliharaan dan perizinan kendaraan dinas/operasional</t>
  </si>
  <si>
    <t>Penyediaan jasa kebersihan kantor</t>
  </si>
  <si>
    <t>Penyediaan jasa perbaikan peralatan kerja</t>
  </si>
  <si>
    <t>Penyediaan alat tulis kantor</t>
  </si>
  <si>
    <t>Penyediaan barang cetakan dan penggandaan</t>
  </si>
  <si>
    <t>Penyediaan peralatan rumah tangga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</si>
  <si>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</si>
  <si>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</si>
  <si>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</si>
  <si>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dalam daerah</t>
  </si>
  <si>
    <t>pengadaan Kendaraan dinas/operasional</t>
  </si>
  <si>
    <t>Pengadaan Gedung Kantor</t>
  </si>
  <si>
    <t>Program Peningkatan Kapasitas Sumber Daya Aparatur</t>
  </si>
  <si>
    <t>Bimbingan teknis implementasi peraturan perundang-undangan</t>
  </si>
  <si>
    <t>Program peningkatan pengembangan sistem pelaporan capaian kinerja dan keuangan</t>
  </si>
  <si>
    <t>Penyusunan laporan capaian kinerja dan ikhtisar realisasi kinerja SKPD</t>
  </si>
  <si>
    <t>Penyusunan pelaporan keuangan akhir tahun</t>
  </si>
  <si>
    <t>Penyiapan tenaga pengendali keamanan dan kenyamanan lingkungan</t>
  </si>
  <si>
    <t>Pengendalian kebisingan, dan gangguan dari kegiatan masyarakat</t>
  </si>
  <si>
    <t>Pengendalian keamanan lingkungan</t>
  </si>
  <si>
    <t>Program peningkatan pemberantasan penyakit masyarakat (pekat)</t>
  </si>
  <si>
    <t>Terciptanya Laporan secara kontinyu</t>
  </si>
  <si>
    <t>12 Bln</t>
  </si>
  <si>
    <t>1 Kgt</t>
  </si>
  <si>
    <t>2 Kgt</t>
  </si>
  <si>
    <t>3 Kgt</t>
  </si>
  <si>
    <t>6 Kgt</t>
  </si>
  <si>
    <t>4 Kgt</t>
  </si>
  <si>
    <t>Kode Rekening</t>
  </si>
  <si>
    <t>Urusan/Bidang Urusan Pemerintahan Daerah dan Program/Kegiatan</t>
  </si>
  <si>
    <t>02.</t>
  </si>
  <si>
    <t>14 Kgt</t>
  </si>
  <si>
    <t>1 Unit</t>
  </si>
  <si>
    <t>16 Kgt</t>
  </si>
  <si>
    <t>12 Bulan</t>
  </si>
  <si>
    <t>84 Kgt</t>
  </si>
  <si>
    <t>2 Kgt (100 Org)</t>
  </si>
  <si>
    <t>30 Kgt</t>
  </si>
  <si>
    <t>56 Kgt</t>
  </si>
  <si>
    <t>Pemeliharaan rutin/berkala gedung kantor</t>
  </si>
  <si>
    <t>Terpenuhinya kebutuhan pakian dinas dan perlengkapannya</t>
  </si>
  <si>
    <t>Tersedianya aparatur penegak undang-undang</t>
  </si>
  <si>
    <t>Penyusunan Recana Kerja SKPD</t>
  </si>
  <si>
    <t>Penyusunan Rencana Kerja dan Anggaran SKPD</t>
  </si>
  <si>
    <t>Tersusunya Rencana Kerja dan Anggaran SKPD</t>
  </si>
  <si>
    <t>Penyuluhan pencegahan peredaran/penggunaan minuman keras dan narkoba</t>
  </si>
  <si>
    <t>Terlaksananya pencegahan peredaran /penggunaan minuman keras dan narkoba di Wilayah Kota Serang</t>
  </si>
  <si>
    <t>Penyluhan pencegahan berkembangnya praktek prostitusi</t>
  </si>
  <si>
    <t>1 Dok</t>
  </si>
  <si>
    <t>134 stel (26 PDH, 103 PDL dan 5 PDUB )</t>
  </si>
  <si>
    <t>2 Dokumen (RKAP 2016 dan RKA 2017)</t>
  </si>
  <si>
    <t>1 Kgt/Unit</t>
  </si>
  <si>
    <t>24 Kgt</t>
  </si>
  <si>
    <t xml:space="preserve">134 Stel </t>
  </si>
  <si>
    <t>2 Dok</t>
  </si>
  <si>
    <t>60 Kgt</t>
  </si>
  <si>
    <t>1 Gedung/1 Kgt</t>
  </si>
  <si>
    <t>2 Kgt(103 Org)</t>
  </si>
  <si>
    <t>7 Doc/Keg (Lakip, Tapkin, LPPD, LKPJ, SPM,
Profil, dan Data Informasi</t>
  </si>
  <si>
    <t>13 Kgt</t>
  </si>
  <si>
    <t>12 Kgt</t>
  </si>
  <si>
    <t>12 Bln/24 Kgt</t>
  </si>
  <si>
    <t>13 Dok</t>
  </si>
  <si>
    <t>12 Bln/1600Voucer, 17 Service,17 Premi Asuransi dan 12 STNK</t>
  </si>
  <si>
    <t>12 Bln/21 Unit</t>
  </si>
  <si>
    <t>12 Bln (9240 Ekp dan 5 Ikln)</t>
  </si>
  <si>
    <t>2 Dok /810 OJ, 440 OK, dan 12 Bln Tenaga Ahli</t>
  </si>
  <si>
    <t>Terpenuhinya jasa komunikasi, sumber daya air dan listrik</t>
  </si>
  <si>
    <t>Terpenuhinya alat tulis kantor</t>
  </si>
  <si>
    <t>Terpenuhinya barang cetakan dan penggandaan</t>
  </si>
  <si>
    <t>Terpenuhinya bahan bacaan dan peraturan perundang-undangan</t>
  </si>
  <si>
    <t>Terpenuhinya jasa surat menyurat</t>
  </si>
  <si>
    <t>Terpenuhinya jasa administrasi keuangan</t>
  </si>
  <si>
    <t>Terpenuhinya perlengkapan gedung kantor</t>
  </si>
  <si>
    <t>Terpenuhinya peralatan gedung kantor</t>
  </si>
  <si>
    <t>Target kinerja dan anggaran Renja SKPD Tahun Berjalan yang dievaluasi (Tahun 2017)</t>
  </si>
  <si>
    <t>Program pemeliharaan kantrantibmas dan pencegahan tindak kriminal</t>
  </si>
  <si>
    <t>Meningkatnya pemeliharaan kantrantibmas dan pencegahan tindak kriminal (lokasi)</t>
  </si>
  <si>
    <t>Pengawasan pengendalian dan evaluasi kegiatan Polisi Pamong Praja</t>
  </si>
  <si>
    <t>Kerjasama pe ngembangan kemampuan aparat Polisi Pa mong Praja deng an TNI/Polri dan Kejaksaan</t>
  </si>
  <si>
    <t>Peningkatan kapasitas aparat dalam rangka pelaksanaan siskamswakarsa di daerah</t>
  </si>
  <si>
    <t>Penegakan tindak pidana ringan</t>
  </si>
  <si>
    <t>Pengawasan pengelolaan sumber daya air</t>
  </si>
  <si>
    <t>Pengawasan dokumen perijinan usaha</t>
  </si>
  <si>
    <t>01</t>
  </si>
  <si>
    <t>05</t>
  </si>
  <si>
    <t>001</t>
  </si>
  <si>
    <t>005</t>
  </si>
  <si>
    <t>006</t>
  </si>
  <si>
    <t>007</t>
  </si>
  <si>
    <t>008</t>
  </si>
  <si>
    <t>009</t>
  </si>
  <si>
    <t>010</t>
  </si>
  <si>
    <t>011</t>
  </si>
  <si>
    <t>012</t>
  </si>
  <si>
    <t>014</t>
  </si>
  <si>
    <t>015</t>
  </si>
  <si>
    <t>017</t>
  </si>
  <si>
    <t>018</t>
  </si>
  <si>
    <t>019</t>
  </si>
  <si>
    <t>02</t>
  </si>
  <si>
    <t>005.</t>
  </si>
  <si>
    <t>007.</t>
  </si>
  <si>
    <t>009.</t>
  </si>
  <si>
    <t>011.</t>
  </si>
  <si>
    <t>022</t>
  </si>
  <si>
    <t>03</t>
  </si>
  <si>
    <t>06</t>
  </si>
  <si>
    <t>0'02.</t>
  </si>
  <si>
    <t>003.</t>
  </si>
  <si>
    <t>002.</t>
  </si>
  <si>
    <t>001.</t>
  </si>
  <si>
    <t>004.</t>
  </si>
  <si>
    <t>004</t>
  </si>
  <si>
    <t>006.</t>
  </si>
  <si>
    <t>002</t>
  </si>
  <si>
    <t>Target Renstra Perubahan OPD pada Tahun 2018 (Akhir Periode Renstra OPD)</t>
  </si>
  <si>
    <t>12 Bulan dan 1 Web SKPD</t>
  </si>
  <si>
    <t>12 Bulan (19 Unit)</t>
  </si>
  <si>
    <t>12 Bulan (20 Jenis/256 Buah)</t>
  </si>
  <si>
    <t>12 Bulan (10 Jenis/55 Unit)</t>
  </si>
  <si>
    <t>12 Bulan (41 Jenis)</t>
  </si>
  <si>
    <t>12 Bulan (14 Jenis)</t>
  </si>
  <si>
    <t xml:space="preserve">12 Bulan </t>
  </si>
  <si>
    <t>12 Bulan (11 Jenis)</t>
  </si>
  <si>
    <t>12 Bulan (2 Jenis)</t>
  </si>
  <si>
    <t>20 Unit (8
Unit Meja
Kerja, 8 Unit
Kursi Kerja, 2
Unit Lemari
Arsip, 2 Unit
Filing
Kabinet)</t>
  </si>
  <si>
    <t>17 Unit (3 AC
Split, 6
Exhaust Fan,
2 Leptop, 2
Printer Laser,
1 Printer Dot
Matrix, 1
Camera
Digital, 1
Handycam,
dan 1
Jetpum)</t>
  </si>
  <si>
    <t>1 Unit Gedung Kantor</t>
  </si>
  <si>
    <t>38 Unit</t>
  </si>
  <si>
    <t>164 Stel (26
PDH, 3
PDUB, dan
135 PDL)</t>
  </si>
  <si>
    <t>164 Stel</t>
  </si>
  <si>
    <t>1 Kgt (60 Orang)</t>
  </si>
  <si>
    <t>1 Kgt (30 Orang)</t>
  </si>
  <si>
    <t>8 Dokumen (LPPD, LKPJ,
LAKIP,
TAPKIN,
SPM,
Profil,
Laporan
Triwulan dan
Smester)</t>
  </si>
  <si>
    <t>1 Dokumen Calk dan 12 Laporan</t>
  </si>
  <si>
    <t>2 Dokumen
(RKAP 2017
dan RKA
2018)</t>
  </si>
  <si>
    <t>1 Dokumen</t>
  </si>
  <si>
    <t>2 Dokumen
(Renja SKPD
2018 dan
Perubahan
Renja SKPD
2017)</t>
  </si>
  <si>
    <t>2 Kgt (105 Orang)</t>
  </si>
  <si>
    <t>39 Kgt (12 
PAM Aksi
Unjuk Rasa,
6 PAM MTQ,
14 PAM Idul
Fitri, 2 PAM
Idul Adha, 1
PAM Tahun
Baru, 2 PAM
Natal, 1 PAM
Maulid Nabi,
dan 1 PAM
Isro mi'raj)</t>
  </si>
  <si>
    <t>30 Kgt dan 1 Perwal K3</t>
  </si>
  <si>
    <t xml:space="preserve">14 Dokumen </t>
  </si>
  <si>
    <t>1 Kgt (50 Orang)</t>
  </si>
  <si>
    <t>12 Kgt dan 1 Perwal Pekat</t>
  </si>
  <si>
    <t>36 Kgt</t>
  </si>
  <si>
    <t>Program peningkatan kesiagaan den pencegahan bahaya kebakaran</t>
  </si>
  <si>
    <t>Penyusunan norma, standard, prosedur dan manual pencegahan bahaya kebakaran</t>
  </si>
  <si>
    <t>Sosialisasi norma, prosedur dan manual pencegahan bahaya kebakaran</t>
  </si>
  <si>
    <t>Pendidikan dan pelatihan pertolongan dan pencegahan kebakaran</t>
  </si>
  <si>
    <t>Pengadaan sarana dan prasarana pencegahan bahaya kebakaran</t>
  </si>
  <si>
    <t>Pemeliharaan sarana dan prasarana pencegahan bahaya kebakaran</t>
  </si>
  <si>
    <t>100 Orang</t>
  </si>
  <si>
    <t>77 Stel</t>
  </si>
  <si>
    <t>28 Kgt</t>
  </si>
  <si>
    <t>12 Bulan/Kgt (15 
Titik/Lokasi
(Kantor
Pemkot,
SETDA,
Pemkot
Lama,
SATPOL PP,
RD.Walikota,
RD. Wakil
Walikota,
RD.Sekot,
Alun-Alun,
Stadion MY
dan 6
Kecamatan)</t>
  </si>
  <si>
    <t>50 Orang</t>
  </si>
  <si>
    <t>40 Orang</t>
  </si>
  <si>
    <t>100 Org /6 Kecamatan</t>
  </si>
  <si>
    <t>12 Bulan/1800 Lembr dan 12 Bln T.A</t>
  </si>
  <si>
    <t>12 Bulan/2500 Lembar</t>
  </si>
  <si>
    <t>Kota Serang</t>
  </si>
  <si>
    <t>Realisasi Target Kinerja Hasil Program dan Kegiatan s/d Tahun 2015 (n-3)</t>
  </si>
  <si>
    <t>24 Bln</t>
  </si>
  <si>
    <t>24 Bulan/4,830 Lbr</t>
  </si>
  <si>
    <t>26 Unit</t>
  </si>
  <si>
    <t>24 Bulan (11,876 Ltr, 50 Service dan 26 Perpanjangan STNK</t>
  </si>
  <si>
    <t>1080 OJ dan 94 HOK</t>
  </si>
  <si>
    <t>24 Bln (60 Unit)</t>
  </si>
  <si>
    <t>24 Bln/12,480 Eks dan 4 Iklan</t>
  </si>
  <si>
    <t>14 Unit</t>
  </si>
  <si>
    <t>1 Unit/1 Thn</t>
  </si>
  <si>
    <t>75 Steel</t>
  </si>
  <si>
    <t>5 Unit (4 Unit kendaraan roda 4, dan 1 unit kendaraan sepeda motor</t>
  </si>
  <si>
    <t>18 Unit (4 Unit Filling Kabinet, 4 Unit Lemari, 5 Unit Kursi Kerja, dan 5 Unit Meja Kerja)</t>
  </si>
  <si>
    <t>8 Dok</t>
  </si>
  <si>
    <t xml:space="preserve">2 Dokumen Calk </t>
  </si>
  <si>
    <t>6 Dokumen</t>
  </si>
  <si>
    <t>11 Dokumen</t>
  </si>
  <si>
    <t>10 Kgt</t>
  </si>
  <si>
    <t>2 Titk</t>
  </si>
  <si>
    <t>19 Kgt</t>
  </si>
  <si>
    <t>115 Kgt</t>
  </si>
  <si>
    <t>80 Kgt</t>
  </si>
  <si>
    <t>2 Kgt (100 org)</t>
  </si>
  <si>
    <t>88 Kgt</t>
  </si>
  <si>
    <t>Meningkatnya kesiagaan dan pencegahan bahaya kebakaran</t>
  </si>
  <si>
    <t>4 Unit Mobil</t>
  </si>
  <si>
    <t>60 Bln/17500 Lbr</t>
  </si>
  <si>
    <t>60 Bln</t>
  </si>
  <si>
    <t>60 Bln/26 Unit</t>
  </si>
  <si>
    <t>60 Bulan</t>
  </si>
  <si>
    <t>24 Bulan</t>
  </si>
  <si>
    <t>34 Unit</t>
  </si>
  <si>
    <t>113 Unit</t>
  </si>
  <si>
    <t>89 Unit</t>
  </si>
  <si>
    <t>6 Unit</t>
  </si>
  <si>
    <t>Pengadaan Pakaian Kerja Lapangan</t>
  </si>
  <si>
    <t>Terpenuhinya kebutuhan Pakaian Kerja Lapangan</t>
  </si>
  <si>
    <t>Pengadaan pakaian khusus hari-hari tertentu</t>
  </si>
  <si>
    <t>Terpenuhinya Kebutuhan pakaian hari-hari tertentu</t>
  </si>
  <si>
    <t>856 Stel</t>
  </si>
  <si>
    <t>336 Stel</t>
  </si>
  <si>
    <t>50 Stel</t>
  </si>
  <si>
    <t>1242 Stel</t>
  </si>
  <si>
    <t>243 Unit</t>
  </si>
  <si>
    <t>6 Kgt (363 Orang)</t>
  </si>
  <si>
    <t>4 Kgt (300 Orang)</t>
  </si>
  <si>
    <t>11 Kgt (723 Orang)</t>
  </si>
  <si>
    <t>Pengelolaan Barang Milik Daerah</t>
  </si>
  <si>
    <t>Tersedianya dokumen pengelolaan Brang Milik Daerah</t>
  </si>
  <si>
    <t>30 Dokumen</t>
  </si>
  <si>
    <t>6 Dokumen dan 24 Lap</t>
  </si>
  <si>
    <t>8 Dokumen</t>
  </si>
  <si>
    <t>3 Dokumen</t>
  </si>
  <si>
    <t>53 Dokumen</t>
  </si>
  <si>
    <t>90 Kgt</t>
  </si>
  <si>
    <t>9 Kgt/Titik</t>
  </si>
  <si>
    <t>134 Kgt</t>
  </si>
  <si>
    <t>308 Kgt</t>
  </si>
  <si>
    <t>545 Kgt</t>
  </si>
  <si>
    <t>109 Kgt</t>
  </si>
  <si>
    <t>36 Kt</t>
  </si>
  <si>
    <t>128 Kgt</t>
  </si>
  <si>
    <t>52 Kgt</t>
  </si>
  <si>
    <t>243 Kgt</t>
  </si>
  <si>
    <t>66 Kgt</t>
  </si>
  <si>
    <t>58 Kgt</t>
  </si>
  <si>
    <t>108 Kgt</t>
  </si>
  <si>
    <t>232 Kgt</t>
  </si>
  <si>
    <t>Penyuluhan pencegahan bahaya kebakaran</t>
  </si>
  <si>
    <t>Terlaksananya penyuluhan pencegahan bahaya kebakaran</t>
  </si>
  <si>
    <t>Kegiatan pencegahan dan pengendalian bahaya kebakaran</t>
  </si>
  <si>
    <t>Terlaksannya Pengawasan kewaspadaan terhadap bahaya kebakaran</t>
  </si>
  <si>
    <t>Peningkatan pelayanan penanggulangan bahaya kebakaran</t>
  </si>
  <si>
    <t>Terlaksananya peningkatan pelayanan penanggulangan bahaya kebakaran</t>
  </si>
  <si>
    <t>5 dok</t>
  </si>
  <si>
    <t>300orang</t>
  </si>
  <si>
    <t>170  orang</t>
  </si>
  <si>
    <t>200 orang</t>
  </si>
  <si>
    <t>9 unit mobil</t>
  </si>
  <si>
    <t>60 bulan</t>
  </si>
  <si>
    <t>122 Kel</t>
  </si>
  <si>
    <t>12 Bulan/66 kel</t>
  </si>
  <si>
    <t>Tersusunnya norma, standard, prosedur dan manual pencegahan bahaya kebakaran</t>
  </si>
  <si>
    <t>Terlaksanya sosialisasi norma, prosedur dan manual pencegahan bahaya kebakaran</t>
  </si>
  <si>
    <t>Terlaksananya pendidikan dan pelatihan pertolongan dan pencegahan kebakaran</t>
  </si>
  <si>
    <t>Terpenuhinya sarana dan prasarana pencegahan bahaya kebakaran</t>
  </si>
  <si>
    <t>Terpenuhinya pemeliharaan sarana dan prasarana pencegahan bahaya kebakaran</t>
  </si>
  <si>
    <t>Terlaksanya pencegahan berkembangnya praktek prostitusi di Wilayah Kota Serang</t>
  </si>
  <si>
    <t>Terlaksananya pencegahan dan penertiban Gangguan yang disebabkan oleh kehadiran Pengemis, Gelandangan dan Orang Terlantar (P G O T), Anak Jalanan, kegiatan yang dilarang pada bulan Ramdhan, serta kegiatan yang dilarang lainnya</t>
  </si>
  <si>
    <t>Meningkatanya pemberantasan penyakit masyarakat (Pekat)kegiatan</t>
  </si>
  <si>
    <t>Peningkatan kesadaran Masyarakat dalam menjaga keamanan lingkungan</t>
  </si>
  <si>
    <t>Terlaksananya pencegahan pelanggaran K3 diwilayah kota serang</t>
  </si>
  <si>
    <t>Fasilitas Pembentukan / Rakor FKDM</t>
  </si>
  <si>
    <t>Terlaksananya Fasilitas Pembentukan/Rakor Forum Kewaspadaan Dini Mayarakat Kota Serang</t>
  </si>
  <si>
    <t>Terlaksananya Pengawasan untuk tertib perijinan dan Pengelolaan Sumber Daya Air di Wilayah Kota Serang</t>
  </si>
  <si>
    <t>Terlaksananya Pengawasan untuk tertib perijinan dokumen perijinan usaha di Wilayah Kota Serang</t>
  </si>
  <si>
    <t>Terlaksananya pengamanan  lingkungan dan fasilitas umum diwilayah kota serang</t>
  </si>
  <si>
    <t>Meningkatkan pemberdayaan masyarakat untuk menjaga ketertiban dan keamanan (kegiatan)</t>
  </si>
  <si>
    <t>Terlaksananya pengawasan, pengendalian dan evaluasi kegiatan Polisi Pamong Praja</t>
  </si>
  <si>
    <t>Terlaksananya Kerjasama pengembangan kemampuan aparat Polisi Pamong Praja deng an TNI/Polri dan Kejaksaan guna peningkatan pengembangan kemapuan dan keterampilan Satpol PP Kota Serang</t>
  </si>
  <si>
    <t>Telaksananya Peningkatan kapasitas aparat dalam rangka pelaksanaan siskamswakarsa di daerah</t>
  </si>
  <si>
    <t>Terlaksananya penegakan tindak pidana ringan di Kota Serang</t>
  </si>
  <si>
    <t>Terlaksananya pengamanan dan pengawalan VIP dan VVIP</t>
  </si>
  <si>
    <t>Terlaksananya pembangunan pos jaga/ronda di lingkungan Wilayah Kota Serang</t>
  </si>
  <si>
    <t>Pelatihan pengendalian keamanan dan ketertiban lingkungan</t>
  </si>
  <si>
    <t>Terlaksananya pelatihan pengendalian keamanan dan kenyamanan lingkungan</t>
  </si>
  <si>
    <t>Terlaksananya pengamanan unjuk rasa, kegiatan hari besar dan kegitan penting dimasyarakat dimasyarakat</t>
  </si>
  <si>
    <t>Terlaksananya penertiban PKL, Bangunan liar, penertiban layanan iklan dan Pengamanan Pilkada</t>
  </si>
  <si>
    <t>Meningkatnya keamanan dan kenyamanan lingkungan</t>
  </si>
  <si>
    <t>Penyusunan Rencana Strategis SKPD</t>
  </si>
  <si>
    <t>Tersusunya Rencana Strategis SKPD</t>
  </si>
  <si>
    <t>Tersusunnya Dokumen Renja SKPD Satuan Polisi Pamong Praja Kota Serang dan Terlaksanya pelaksanaan Forum SKPD</t>
  </si>
  <si>
    <t>Sosialisasi Peraturan Perundang-undangan</t>
  </si>
  <si>
    <t xml:space="preserve">Terlaksananya Sosialisasi Peraturan Perundang-undangan </t>
  </si>
  <si>
    <t>Terlaksananya kegiatan bimtek implementasi peraturan perundang-undangan</t>
  </si>
  <si>
    <t>Peningkatan kemampuan teknis aparatur</t>
  </si>
  <si>
    <t>Terlaksananya peningkatan kemampuan teknis aparatur</t>
  </si>
  <si>
    <t>Tersedianyakebutuhan peningkatan disiplin aparatur</t>
  </si>
  <si>
    <t>Terpenuhinya Kendaraan dinas/operasional Satpol PP dan Damkar</t>
  </si>
  <si>
    <t>Tersedianya gedung kantor</t>
  </si>
  <si>
    <t>Terpeliharannya gedung kantor</t>
  </si>
  <si>
    <t>Program  Penyediaan dan Peningkatan Sarana dan Prasarana Aparatur</t>
  </si>
  <si>
    <t>Tersedianya Sarana dan Prasarana Aparatur</t>
  </si>
  <si>
    <t>Terpenuhinya jaminan barang milik daerah</t>
  </si>
  <si>
    <t>Terpenuhinya pemeliharaan dan perizinan kendaraan dinas/operasional Satpol PP dan Damkar</t>
  </si>
  <si>
    <t>Terpenuhinya kebersihan kantor</t>
  </si>
  <si>
    <t>Terpenuhinya perbaikan peralatan kerja</t>
  </si>
  <si>
    <t xml:space="preserve">Terpenuhinya komponen instalasi listrik/penerangan bangunan kantor </t>
  </si>
  <si>
    <t>Terpenuhinya makanan dan minum untuk harian, rapat, dan tamu</t>
  </si>
  <si>
    <t>Terpenuhinya rapat-rapat koordinasi dan konsultasi ke luar daerah dengan lancar</t>
  </si>
  <si>
    <t>Terpenuhinya rapat-rapat koordinasi dan konsultasi kedalam daerah dengan lancar</t>
  </si>
  <si>
    <t>Target dan Realisasi Kinerja Program dan Kegiatan Tahun 2016 (n-2)</t>
  </si>
  <si>
    <t>Target Renja SKPD Tahun 2016 (n-2)</t>
  </si>
  <si>
    <t>Realisasi Renja SKPD Tahun 2016 (n-2)</t>
  </si>
  <si>
    <t>12 Bln/1800 Lembar</t>
  </si>
  <si>
    <t>12 Bulan/1860 Voucer,17 Unit Service/Tahun, 17 Unitt Asuransi/Thn, dan 17 Unit Perpanjang STNK</t>
  </si>
  <si>
    <t>12 Bln/31 Jenis</t>
  </si>
  <si>
    <t>12 Bln/8 Jenis</t>
  </si>
  <si>
    <t>12 Bulan/2 Jenis</t>
  </si>
  <si>
    <t>134 Stel</t>
  </si>
  <si>
    <t>2 Kgt (103 Org)</t>
  </si>
  <si>
    <t>13 Dokumen</t>
  </si>
  <si>
    <t>7 Doc/Keg (Lakip, Tapkin, LPPD, LKPJ, SPM,
Profil, dan Data Informasi)</t>
  </si>
  <si>
    <t xml:space="preserve">2 Dokumen/ 1260 OJ,dan 420 OK </t>
  </si>
  <si>
    <t>2 Dokumen (Perubahan Renja 2016 dan
Renja 2017)</t>
  </si>
  <si>
    <t>13 Kgt PAM Unjuk Rasa</t>
  </si>
  <si>
    <t xml:space="preserve">12 Bln/24 Kgt </t>
  </si>
  <si>
    <t>Tingkat Realisasi (%)</t>
  </si>
  <si>
    <t>Perkiraan Realisasi Capaian Target Renstra SKPD S/D TAHUN 2017</t>
  </si>
  <si>
    <t>Realisasi Capaian Program dan Kegiatan s/d tahun 2017 (tahun -1)</t>
  </si>
  <si>
    <t>Tingkat Capaian Realisasi Target Renstra  (%)</t>
  </si>
  <si>
    <t>Ketentraman, ketertiban umum dan Perlindungan masyarakat</t>
  </si>
  <si>
    <t>Satuan Polisi Pamong Praja</t>
  </si>
  <si>
    <t>48 Bln</t>
  </si>
  <si>
    <t>48 BN</t>
  </si>
  <si>
    <t>8=(7/6)</t>
  </si>
  <si>
    <t>11=(10/4)</t>
  </si>
  <si>
    <t>10=(5+7+9)</t>
  </si>
  <si>
    <t>48 Bln/1600Voucer, 17 Service,17 Premi Asuransi dan 12 STNK</t>
  </si>
  <si>
    <t>48 Bln/21 Unit</t>
  </si>
  <si>
    <t>48 Bln (9240 Ekp dan 5 Ikln)</t>
  </si>
  <si>
    <t>48  Bln</t>
  </si>
  <si>
    <t>7 Kgt</t>
  </si>
  <si>
    <t>5 Kgt</t>
  </si>
  <si>
    <t>38 Kgt</t>
  </si>
  <si>
    <t>38 Dok</t>
  </si>
  <si>
    <t>23 Dok</t>
  </si>
  <si>
    <t>5 Dok</t>
  </si>
  <si>
    <t>4 Dok</t>
  </si>
  <si>
    <t>4 Unit</t>
  </si>
  <si>
    <t>71 Kgt</t>
  </si>
  <si>
    <t>144 Kgt</t>
  </si>
  <si>
    <t>140 Kgt</t>
  </si>
  <si>
    <t>116 Kgt</t>
  </si>
  <si>
    <t>106 Kgt</t>
  </si>
  <si>
    <t>18 Kgt</t>
  </si>
  <si>
    <t>72 Kgt</t>
  </si>
  <si>
    <t>48 Kgt</t>
  </si>
  <si>
    <t>250 Org</t>
  </si>
  <si>
    <t>90 Org</t>
  </si>
  <si>
    <t>77 Kgt</t>
  </si>
  <si>
    <t>5 Unit</t>
  </si>
  <si>
    <t>31 Unit</t>
  </si>
  <si>
    <t>2 Gedung/1 Kgt</t>
  </si>
  <si>
    <t>373 Stel</t>
  </si>
  <si>
    <t>259 Kgt</t>
  </si>
  <si>
    <t>9 Kgt</t>
  </si>
  <si>
    <t>3 Dok</t>
  </si>
  <si>
    <t>7 Unit dan 77 Stel</t>
  </si>
  <si>
    <t>Pencapaian Kinerja Pelayanan Satuan Polisi Pamong Praja Kota Serang</t>
  </si>
  <si>
    <t>Indikator</t>
  </si>
  <si>
    <t>SPM/standar nasional</t>
  </si>
  <si>
    <t>Target Capaian Setiap Tahun</t>
  </si>
  <si>
    <t>Realisasi Capian</t>
  </si>
  <si>
    <t>Proyeksi</t>
  </si>
  <si>
    <t>Catatan Analisis</t>
  </si>
  <si>
    <t>Tahun 2015</t>
  </si>
  <si>
    <t>Tahun 2016</t>
  </si>
  <si>
    <t>Tahun 2017</t>
  </si>
  <si>
    <t>Rasio jumlah Polisi Pamong Praja per 10.000 penduduk</t>
  </si>
  <si>
    <t>Rasio</t>
  </si>
  <si>
    <t>Jumlah Linmas per Jumlah 10.000 penduduk</t>
  </si>
  <si>
    <t>Rasio Pos Siskamling per jumlah kelurahan</t>
  </si>
  <si>
    <t>Penegakan Perda</t>
  </si>
  <si>
    <t>Cakupan patroli petugas Satpol PP</t>
  </si>
  <si>
    <t>Tingkat penyelesaian pelanggaran K3 (Ketertiban, Ketentraman, Keindahan)</t>
  </si>
  <si>
    <t>IKK</t>
  </si>
  <si>
    <t>Tahun 2018</t>
  </si>
  <si>
    <t>%</t>
  </si>
  <si>
    <t>Cakupan rasio petugas linmas</t>
  </si>
  <si>
    <t>Cakupan pelayanan bencana kebakaran dikabupaten/kota</t>
  </si>
  <si>
    <t xml:space="preserve">Rasio </t>
  </si>
  <si>
    <t>Menit</t>
  </si>
  <si>
    <t>34 kgt</t>
  </si>
  <si>
    <t>63 Kgt</t>
  </si>
  <si>
    <t>12 Bulan (135 Orang) dan 1 Kgt HUT Satpol PP</t>
  </si>
  <si>
    <t>2 Kgt (160 Orng)</t>
  </si>
  <si>
    <t>3 Kgt ( 2 Kgt Sosilisasi (166 Org) dan 1 Kgt HUT Damkar</t>
  </si>
  <si>
    <t>1 Tahun/6 kecamatan/40 Kgt</t>
  </si>
  <si>
    <t>1 Kgt (66 Orang)</t>
  </si>
  <si>
    <t>2 Kgt (166 Orang)</t>
  </si>
  <si>
    <t xml:space="preserve">12 Bulan (66 THL Damkar) </t>
  </si>
  <si>
    <t>12 Bln/4000 Lmbr</t>
  </si>
  <si>
    <t>Satpol PP Kota Serang</t>
  </si>
  <si>
    <t>12 Bulan (24 Unit)</t>
  </si>
  <si>
    <t>12 Bulan (78 Unit)</t>
  </si>
  <si>
    <t>12 Bulan (39 Jenis)</t>
  </si>
  <si>
    <t>12 Bulan (30 Jenis)</t>
  </si>
  <si>
    <t>19 Unit</t>
  </si>
  <si>
    <t>39 Unit</t>
  </si>
  <si>
    <t>48 Unit</t>
  </si>
  <si>
    <t>12 Bulan ( 2 Gedung Kantor dan 1 Bangunan)</t>
  </si>
  <si>
    <t>332 Stel</t>
  </si>
  <si>
    <t>1 Kgt (100 Orang)</t>
  </si>
  <si>
    <t>2 Kgt (170 Org)</t>
  </si>
  <si>
    <t xml:space="preserve">7 Dokumen </t>
  </si>
  <si>
    <t>1 Dokumen dan 12 Laporan Rekon</t>
  </si>
  <si>
    <t xml:space="preserve">4 Dokumen  (RKA dan DPA 2019, RKAP dan DPAP 2018) </t>
  </si>
  <si>
    <t>1 Dokumen (Renstra 2019-2023)</t>
  </si>
  <si>
    <t xml:space="preserve">2 Dokumen (Renja SKPD 2019 dan Renja SKPD Perubahan 2018 ) dan 1 Kgt Forum SKPD </t>
  </si>
  <si>
    <t>Lokasi</t>
  </si>
  <si>
    <t>Program/Kegiatan</t>
  </si>
  <si>
    <t>Indikator Kinerja</t>
  </si>
  <si>
    <t>Target Capaian</t>
  </si>
  <si>
    <t>Pagu indikatif (Rp.000)</t>
  </si>
  <si>
    <t>Rancangan Awal RKPD</t>
  </si>
  <si>
    <t>Luar Daerah</t>
  </si>
  <si>
    <t>Terlaksananya Pengawasan untuk tertib perijinan dokumen perijinan usaha dan IMB di Wilayah Kota Serang</t>
  </si>
  <si>
    <t>Hasil Analisis Kebutuhan</t>
  </si>
  <si>
    <t>Catatan</t>
  </si>
  <si>
    <t>TOTAL</t>
  </si>
  <si>
    <t>Review terhadap Rancangan Awal RKPD Tahun 2018</t>
  </si>
  <si>
    <t>Besaran/Volume</t>
  </si>
  <si>
    <t>(1)</t>
  </si>
  <si>
    <t>(2)</t>
  </si>
  <si>
    <t>(3)</t>
  </si>
  <si>
    <t>(4)</t>
  </si>
  <si>
    <t>(5)</t>
  </si>
  <si>
    <t>(6)</t>
  </si>
  <si>
    <t>Mendukung Kota Layak Anak dan Kota Sehat</t>
  </si>
  <si>
    <t>Usulan Program dan Kegiatan dari Para Pemangku Kepentingan Tahun 2018</t>
  </si>
  <si>
    <t>Pemenuhan Usulan dari Masyarakat</t>
  </si>
  <si>
    <t>JUMLAH</t>
  </si>
  <si>
    <t>Tabel L.1</t>
  </si>
  <si>
    <t>Rekapitulasi Evaluasi Hasil Pelaksanaan Renja SKPD dan Pencapaian Renstra SKPD s/d Tahun 2017</t>
  </si>
  <si>
    <t>Nama OPD : Satuan Polisi Pamong Praja Kota Serang</t>
  </si>
  <si>
    <t>Lembar : 1</t>
  </si>
  <si>
    <r>
      <t xml:space="preserve">Indikator Kinerja Program </t>
    </r>
    <r>
      <rPr>
        <b/>
        <i/>
        <sz val="8"/>
        <color theme="1"/>
        <rFont val="Tahoma"/>
        <family val="2"/>
      </rPr>
      <t>(outcome)</t>
    </r>
    <r>
      <rPr>
        <b/>
        <sz val="8"/>
        <color theme="1"/>
        <rFont val="Tahoma"/>
        <family val="2"/>
      </rPr>
      <t>/Kegiatan (</t>
    </r>
    <r>
      <rPr>
        <b/>
        <i/>
        <sz val="8"/>
        <color theme="1"/>
        <rFont val="Tahoma"/>
        <family val="2"/>
      </rPr>
      <t>Output</t>
    </r>
    <r>
      <rPr>
        <b/>
        <sz val="8"/>
        <color theme="1"/>
        <rFont val="Tahoma"/>
        <family val="2"/>
      </rPr>
      <t>)</t>
    </r>
  </si>
  <si>
    <t>Tabel L.2</t>
  </si>
  <si>
    <t>-</t>
  </si>
  <si>
    <t>Tabel L.3</t>
  </si>
  <si>
    <t>Catatan Penting</t>
  </si>
  <si>
    <t>Prioritas Pengamanan Pemilihan Walikota dan Wakil Walikota Serang</t>
  </si>
  <si>
    <t>Tabel L. 4</t>
  </si>
  <si>
    <t>15 Unit (14 Unit Pembangunan Poskamlin dan 1 Unit Rehabilitasi Poskamling)</t>
  </si>
  <si>
    <r>
      <rPr>
        <b/>
        <sz val="8"/>
        <color theme="1"/>
        <rFont val="Tahoma"/>
        <family val="2"/>
      </rPr>
      <t xml:space="preserve">Pembangunan </t>
    </r>
    <r>
      <rPr>
        <sz val="8"/>
        <color theme="1"/>
        <rFont val="Tahoma"/>
        <family val="2"/>
      </rPr>
      <t>:Kecamatan Walantaka (Kel. Cigoong 4 Unit, Kel. Pasuluhan 7 Unit, Kel. Tegal Sari 3 Unit)</t>
    </r>
  </si>
  <si>
    <r>
      <rPr>
        <b/>
        <sz val="8"/>
        <color theme="1"/>
        <rFont val="Tahoma"/>
        <family val="2"/>
      </rPr>
      <t xml:space="preserve">Rehabilitasi </t>
    </r>
    <r>
      <rPr>
        <sz val="8"/>
        <color theme="1"/>
        <rFont val="Tahoma"/>
        <family val="2"/>
      </rPr>
      <t>:Kecamatan Serang (Kel.Kaligandu 1 Unit)</t>
    </r>
  </si>
  <si>
    <t>96 Kgt</t>
  </si>
  <si>
    <t>Terlaksananya penertiban PKL, Bangunan liar, dan penertiban layanan iklan</t>
  </si>
  <si>
    <t xml:space="preserve">96 Kgt </t>
  </si>
  <si>
    <t>12 Kgt/12 Bulan</t>
  </si>
  <si>
    <t>Telaksananya Peningkatan kapasitas aparat dalam rangka pelaksanaan siskamswakarsa di daerah dan Pengamanan Pilkada Kota Serang</t>
  </si>
  <si>
    <t>3 Kgt dan 2 Putaran</t>
  </si>
  <si>
    <t>0,46</t>
  </si>
  <si>
    <t>0,92</t>
  </si>
  <si>
    <t>1,42</t>
  </si>
  <si>
    <t>1,9</t>
  </si>
  <si>
    <t>37,4</t>
  </si>
  <si>
    <t>38,4</t>
  </si>
  <si>
    <t>39,5</t>
  </si>
  <si>
    <t>40,6</t>
  </si>
  <si>
    <t>10,09</t>
  </si>
  <si>
    <t>10,12</t>
  </si>
  <si>
    <t>10,15</t>
  </si>
  <si>
    <t>10,18</t>
  </si>
  <si>
    <t>0,39</t>
  </si>
  <si>
    <t>0,40</t>
  </si>
  <si>
    <t>Tingkat  waktu tanggap (response time rate) daerah layanan Wilayah Manajemen Kebakaran (WMK)</t>
  </si>
  <si>
    <t>Patroli/Hari</t>
  </si>
  <si>
    <t>Jumlah Satpol PP yang dihitung hanya Satpol PP yang berstatus Pegawai Negeri Sipil (PNS)</t>
  </si>
  <si>
    <t>Sistem Pengelolaan Linmas dan Pendataan Belum berjalan Optimal</t>
  </si>
  <si>
    <t>Tidak semuanya usulan masyarakat terakomodir, kerena keterbatasan anggaran dan pendataan Pos Kamling belum Optimal</t>
  </si>
  <si>
    <t xml:space="preserve">Kurangnya Pemahaman Masyarakat Terkait Peraturan Daerah </t>
  </si>
  <si>
    <t>Optimalnya dalam 1 (satu) RT ada 2 Petugas Linmas</t>
  </si>
  <si>
    <t>Sarana dan Prasarana Pemadam Kebakaran kurang memadai</t>
  </si>
  <si>
    <t>Jangkauan masih terhambat, dan belumoptimalnya  fasilitas Pemadam Kebakaran pada setiap  Wilayah Manajemen Kebakaran  (WMK)</t>
  </si>
  <si>
    <t>0,42</t>
  </si>
  <si>
    <t>0,53</t>
  </si>
  <si>
    <t>38,5</t>
  </si>
  <si>
    <t>38,19</t>
  </si>
  <si>
    <t>10,11</t>
  </si>
  <si>
    <t>10,14</t>
  </si>
  <si>
    <t>0,38</t>
  </si>
  <si>
    <t>0,4</t>
  </si>
  <si>
    <t>Patoli dilakukan dalam 7 (tujuh) Kelompok dan dilaksanakan 3 x dalam 1 (satu) hari</t>
  </si>
  <si>
    <t>Tingkat kesadaran masyarakat Terhadap K3 Masih Rendah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</si>
</sst>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[$-421]dd\ mmmm\ yyyy;@"/>
    <numFmt numFmtId="165" formatCode="_(* #,##0_);_(* \(#,##0\);_(* &quot;-&quot;??_);_(@_)"/>
    <numFmt numFmtId="166" formatCode="_(* #,##0.000_);_(* \(#,##0.000\);_(* &quot;-&quot;???_);_(@_)"/>
    <numFmt numFmtId="167" formatCode="0.0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sz val="11"/>
      <color theme="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8"/>
      <color rgb="FFC00000"/>
      <name val="Tahoma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b/>
      <u/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Border="1"/>
    <xf numFmtId="2" fontId="2" fillId="0" borderId="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41" fontId="3" fillId="0" borderId="16" xfId="1" applyFont="1" applyFill="1" applyBorder="1" applyAlignment="1">
      <alignment vertical="center" wrapText="1"/>
    </xf>
    <xf numFmtId="41" fontId="6" fillId="0" borderId="16" xfId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7" xfId="0" quotePrefix="1" applyFont="1" applyFill="1" applyBorder="1" applyAlignment="1">
      <alignment horizontal="center" vertical="center" wrapText="1"/>
    </xf>
    <xf numFmtId="41" fontId="3" fillId="0" borderId="17" xfId="1" applyFont="1" applyFill="1" applyBorder="1" applyAlignment="1">
      <alignment vertical="center" wrapText="1"/>
    </xf>
    <xf numFmtId="41" fontId="3" fillId="0" borderId="15" xfId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0" xfId="0" quotePrefix="1" applyFont="1" applyFill="1" applyBorder="1" applyAlignment="1">
      <alignment horizontal="center" vertical="center" wrapText="1"/>
    </xf>
    <xf numFmtId="41" fontId="3" fillId="0" borderId="20" xfId="1" applyFont="1" applyFill="1" applyBorder="1" applyAlignment="1">
      <alignment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3" fontId="2" fillId="5" borderId="1" xfId="0" quotePrefix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41" fontId="3" fillId="0" borderId="4" xfId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3" borderId="16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3" fontId="3" fillId="0" borderId="15" xfId="2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41" fontId="2" fillId="5" borderId="1" xfId="1" applyFont="1" applyFill="1" applyBorder="1" applyAlignment="1">
      <alignment horizontal="center" vertical="center" wrapText="1"/>
    </xf>
    <xf numFmtId="41" fontId="7" fillId="5" borderId="1" xfId="1" applyFont="1" applyFill="1" applyBorder="1" applyAlignment="1">
      <alignment horizontal="center" vertical="center" wrapText="1"/>
    </xf>
    <xf numFmtId="41" fontId="2" fillId="5" borderId="1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165" fontId="6" fillId="0" borderId="15" xfId="2" applyNumberFormat="1" applyFont="1" applyFill="1" applyBorder="1" applyAlignment="1">
      <alignment vertical="center" wrapText="1"/>
    </xf>
    <xf numFmtId="165" fontId="6" fillId="0" borderId="16" xfId="2" applyNumberFormat="1" applyFont="1" applyFill="1" applyBorder="1" applyAlignment="1">
      <alignment vertical="center" wrapText="1"/>
    </xf>
    <xf numFmtId="165" fontId="6" fillId="0" borderId="17" xfId="2" applyNumberFormat="1" applyFont="1" applyFill="1" applyBorder="1" applyAlignment="1">
      <alignment vertical="center" wrapText="1"/>
    </xf>
    <xf numFmtId="165" fontId="6" fillId="0" borderId="20" xfId="2" applyNumberFormat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2" fontId="3" fillId="0" borderId="16" xfId="2" applyNumberFormat="1" applyFont="1" applyFill="1" applyBorder="1" applyAlignment="1">
      <alignment vertical="center" wrapText="1"/>
    </xf>
    <xf numFmtId="0" fontId="3" fillId="0" borderId="0" xfId="0" applyFont="1"/>
    <xf numFmtId="0" fontId="3" fillId="6" borderId="16" xfId="0" quotePrefix="1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vertical="center" wrapText="1"/>
    </xf>
    <xf numFmtId="41" fontId="3" fillId="6" borderId="16" xfId="1" applyFont="1" applyFill="1" applyBorder="1" applyAlignment="1">
      <alignment vertical="center" wrapText="1"/>
    </xf>
    <xf numFmtId="165" fontId="6" fillId="6" borderId="16" xfId="2" applyNumberFormat="1" applyFont="1" applyFill="1" applyBorder="1" applyAlignment="1">
      <alignment vertical="center" wrapText="1"/>
    </xf>
    <xf numFmtId="0" fontId="6" fillId="6" borderId="16" xfId="0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2" fontId="6" fillId="6" borderId="16" xfId="0" applyNumberFormat="1" applyFont="1" applyFill="1" applyBorder="1" applyAlignment="1">
      <alignment horizontal="center" vertical="center" wrapText="1"/>
    </xf>
    <xf numFmtId="0" fontId="3" fillId="6" borderId="15" xfId="0" quotePrefix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6" fillId="6" borderId="15" xfId="2" applyNumberFormat="1" applyFont="1" applyFill="1" applyBorder="1" applyAlignment="1">
      <alignment vertical="center" wrapText="1"/>
    </xf>
    <xf numFmtId="2" fontId="3" fillId="6" borderId="15" xfId="0" applyNumberFormat="1" applyFont="1" applyFill="1" applyBorder="1" applyAlignment="1">
      <alignment horizontal="center" vertical="center" wrapText="1"/>
    </xf>
    <xf numFmtId="2" fontId="3" fillId="6" borderId="15" xfId="2" applyNumberFormat="1" applyFont="1" applyFill="1" applyBorder="1" applyAlignment="1">
      <alignment vertical="center" wrapText="1"/>
    </xf>
    <xf numFmtId="0" fontId="3" fillId="6" borderId="20" xfId="0" quotePrefix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horizontal="center" vertical="center" wrapText="1"/>
    </xf>
    <xf numFmtId="2" fontId="3" fillId="6" borderId="20" xfId="2" applyNumberFormat="1" applyFont="1" applyFill="1" applyBorder="1" applyAlignment="1">
      <alignment vertical="center" wrapText="1"/>
    </xf>
    <xf numFmtId="41" fontId="3" fillId="6" borderId="20" xfId="1" applyFont="1" applyFill="1" applyBorder="1" applyAlignment="1">
      <alignment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5" fontId="3" fillId="6" borderId="16" xfId="2" applyNumberFormat="1" applyFont="1" applyFill="1" applyBorder="1" applyAlignment="1">
      <alignment vertical="center" wrapText="1"/>
    </xf>
    <xf numFmtId="43" fontId="7" fillId="5" borderId="1" xfId="2" applyFont="1" applyFill="1" applyBorder="1" applyAlignment="1">
      <alignment horizontal="center" vertical="center" wrapText="1"/>
    </xf>
    <xf numFmtId="0" fontId="3" fillId="3" borderId="17" xfId="0" quotePrefix="1" applyFont="1" applyFill="1" applyBorder="1" applyAlignment="1">
      <alignment horizontal="center" vertical="center" wrapText="1"/>
    </xf>
    <xf numFmtId="2" fontId="3" fillId="3" borderId="17" xfId="2" applyNumberFormat="1" applyFont="1" applyFill="1" applyBorder="1" applyAlignment="1">
      <alignment vertical="center" wrapText="1"/>
    </xf>
    <xf numFmtId="43" fontId="3" fillId="3" borderId="17" xfId="2" applyFont="1" applyFill="1" applyBorder="1" applyAlignment="1">
      <alignment vertical="center" wrapText="1"/>
    </xf>
    <xf numFmtId="49" fontId="3" fillId="0" borderId="17" xfId="2" applyNumberFormat="1" applyFont="1" applyFill="1" applyBorder="1" applyAlignment="1">
      <alignment horizontal="left" vertical="top" wrapText="1"/>
    </xf>
    <xf numFmtId="2" fontId="6" fillId="6" borderId="20" xfId="0" applyNumberFormat="1" applyFont="1" applyFill="1" applyBorder="1" applyAlignment="1">
      <alignment horizontal="center" vertical="center" wrapText="1"/>
    </xf>
    <xf numFmtId="0" fontId="3" fillId="3" borderId="16" xfId="0" quotePrefix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41" fontId="3" fillId="3" borderId="16" xfId="1" applyFont="1" applyFill="1" applyBorder="1" applyAlignment="1">
      <alignment vertical="center" wrapText="1"/>
    </xf>
    <xf numFmtId="41" fontId="3" fillId="6" borderId="15" xfId="1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2" fontId="6" fillId="6" borderId="15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41" fontId="3" fillId="3" borderId="17" xfId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43" fontId="3" fillId="0" borderId="16" xfId="2" applyFont="1" applyFill="1" applyBorder="1" applyAlignment="1">
      <alignment vertical="center" wrapText="1"/>
    </xf>
    <xf numFmtId="0" fontId="0" fillId="0" borderId="0" xfId="0" applyFill="1"/>
    <xf numFmtId="165" fontId="3" fillId="0" borderId="17" xfId="2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1" fontId="3" fillId="0" borderId="3" xfId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vertical="center" wrapText="1"/>
    </xf>
    <xf numFmtId="0" fontId="0" fillId="6" borderId="0" xfId="0" applyFill="1"/>
    <xf numFmtId="0" fontId="2" fillId="5" borderId="2" xfId="0" quotePrefix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1" fontId="2" fillId="5" borderId="2" xfId="1" applyFont="1" applyFill="1" applyBorder="1" applyAlignment="1">
      <alignment horizontal="center" vertical="center" wrapText="1"/>
    </xf>
    <xf numFmtId="41" fontId="7" fillId="5" borderId="2" xfId="1" applyFont="1" applyFill="1" applyBorder="1" applyAlignment="1">
      <alignment horizontal="center" vertical="center" wrapText="1"/>
    </xf>
    <xf numFmtId="43" fontId="6" fillId="0" borderId="16" xfId="2" applyFont="1" applyFill="1" applyBorder="1" applyAlignment="1">
      <alignment vertical="center" wrapText="1"/>
    </xf>
    <xf numFmtId="43" fontId="6" fillId="6" borderId="16" xfId="2" applyFont="1" applyFill="1" applyBorder="1" applyAlignment="1">
      <alignment vertical="center" wrapText="1"/>
    </xf>
    <xf numFmtId="37" fontId="3" fillId="6" borderId="23" xfId="2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43" fontId="2" fillId="0" borderId="1" xfId="2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165" fontId="3" fillId="0" borderId="20" xfId="2" applyNumberFormat="1" applyFont="1" applyFill="1" applyBorder="1" applyAlignment="1">
      <alignment vertical="center" wrapText="1"/>
    </xf>
    <xf numFmtId="49" fontId="3" fillId="0" borderId="16" xfId="2" applyNumberFormat="1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vertical="center" wrapText="1"/>
    </xf>
    <xf numFmtId="2" fontId="3" fillId="6" borderId="15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43" fontId="7" fillId="5" borderId="1" xfId="2" applyFont="1" applyFill="1" applyBorder="1" applyAlignment="1">
      <alignment vertical="center" wrapText="1"/>
    </xf>
    <xf numFmtId="43" fontId="6" fillId="0" borderId="21" xfId="2" applyFont="1" applyFill="1" applyBorder="1" applyAlignment="1">
      <alignment vertical="center" wrapText="1"/>
    </xf>
    <xf numFmtId="43" fontId="6" fillId="0" borderId="17" xfId="2" applyFont="1" applyFill="1" applyBorder="1" applyAlignment="1">
      <alignment vertical="center" wrapText="1"/>
    </xf>
    <xf numFmtId="43" fontId="6" fillId="0" borderId="2" xfId="2" applyFont="1" applyFill="1" applyBorder="1" applyAlignment="1">
      <alignment vertical="center" wrapText="1"/>
    </xf>
    <xf numFmtId="43" fontId="6" fillId="6" borderId="21" xfId="2" applyFont="1" applyFill="1" applyBorder="1" applyAlignment="1">
      <alignment vertical="center" wrapText="1"/>
    </xf>
    <xf numFmtId="43" fontId="6" fillId="0" borderId="15" xfId="2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6" fillId="6" borderId="16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3" fontId="6" fillId="6" borderId="21" xfId="0" applyNumberFormat="1" applyFont="1" applyFill="1" applyBorder="1" applyAlignment="1">
      <alignment vertical="center" wrapText="1"/>
    </xf>
    <xf numFmtId="43" fontId="6" fillId="0" borderId="20" xfId="2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/>
    </xf>
    <xf numFmtId="3" fontId="7" fillId="5" borderId="1" xfId="0" quotePrefix="1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vertical="center" wrapText="1"/>
    </xf>
    <xf numFmtId="2" fontId="7" fillId="5" borderId="1" xfId="1" applyNumberFormat="1" applyFont="1" applyFill="1" applyBorder="1" applyAlignment="1">
      <alignment horizontal="center" vertical="center" wrapText="1"/>
    </xf>
    <xf numFmtId="2" fontId="6" fillId="6" borderId="20" xfId="2" applyNumberFormat="1" applyFont="1" applyFill="1" applyBorder="1" applyAlignment="1">
      <alignment vertical="center" wrapText="1"/>
    </xf>
    <xf numFmtId="2" fontId="6" fillId="3" borderId="17" xfId="2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43" fontId="7" fillId="0" borderId="15" xfId="2" applyFont="1" applyFill="1" applyBorder="1" applyAlignment="1">
      <alignment vertical="center" wrapText="1"/>
    </xf>
    <xf numFmtId="43" fontId="6" fillId="6" borderId="20" xfId="2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1" fontId="6" fillId="0" borderId="21" xfId="1" applyFont="1" applyFill="1" applyBorder="1" applyAlignment="1">
      <alignment vertical="center" wrapText="1"/>
    </xf>
    <xf numFmtId="3" fontId="6" fillId="0" borderId="15" xfId="4" applyNumberFormat="1" applyFont="1" applyFill="1" applyBorder="1" applyAlignment="1">
      <alignment horizontal="center" vertical="center" wrapText="1"/>
    </xf>
    <xf numFmtId="3" fontId="6" fillId="0" borderId="16" xfId="4" applyNumberFormat="1" applyFont="1" applyFill="1" applyBorder="1" applyAlignment="1">
      <alignment horizontal="center" vertical="center" wrapText="1"/>
    </xf>
    <xf numFmtId="2" fontId="3" fillId="0" borderId="16" xfId="0" quotePrefix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67" fontId="3" fillId="0" borderId="16" xfId="0" quotePrefix="1" applyNumberFormat="1" applyFont="1" applyFill="1" applyBorder="1" applyAlignment="1">
      <alignment horizontal="center" vertical="center" wrapText="1"/>
    </xf>
    <xf numFmtId="167" fontId="3" fillId="0" borderId="2" xfId="0" quotePrefix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/>
    <xf numFmtId="4" fontId="3" fillId="0" borderId="22" xfId="2" applyNumberFormat="1" applyFont="1" applyFill="1" applyBorder="1" applyAlignment="1">
      <alignment horizontal="left" vertical="center" wrapText="1"/>
    </xf>
    <xf numFmtId="3" fontId="3" fillId="0" borderId="15" xfId="2" applyNumberFormat="1" applyFont="1" applyFill="1" applyBorder="1" applyAlignment="1">
      <alignment horizontal="left" vertical="center" wrapText="1"/>
    </xf>
    <xf numFmtId="4" fontId="3" fillId="0" borderId="23" xfId="2" applyNumberFormat="1" applyFont="1" applyFill="1" applyBorder="1" applyAlignment="1">
      <alignment horizontal="left" vertical="center" wrapText="1"/>
    </xf>
    <xf numFmtId="3" fontId="3" fillId="0" borderId="16" xfId="2" applyNumberFormat="1" applyFont="1" applyFill="1" applyBorder="1" applyAlignment="1">
      <alignment horizontal="left" vertical="center" wrapText="1"/>
    </xf>
    <xf numFmtId="49" fontId="3" fillId="3" borderId="17" xfId="2" applyNumberFormat="1" applyFont="1" applyFill="1" applyBorder="1" applyAlignment="1">
      <alignment horizontal="left" vertical="center" wrapText="1"/>
    </xf>
    <xf numFmtId="4" fontId="6" fillId="3" borderId="25" xfId="2" applyNumberFormat="1" applyFont="1" applyFill="1" applyBorder="1" applyAlignment="1">
      <alignment horizontal="left" vertical="center" wrapText="1"/>
    </xf>
    <xf numFmtId="3" fontId="3" fillId="3" borderId="17" xfId="2" applyNumberFormat="1" applyFont="1" applyFill="1" applyBorder="1" applyAlignment="1">
      <alignment horizontal="left" vertical="center" wrapText="1"/>
    </xf>
    <xf numFmtId="4" fontId="2" fillId="5" borderId="10" xfId="2" applyNumberFormat="1" applyFont="1" applyFill="1" applyBorder="1" applyAlignment="1">
      <alignment horizontal="left" vertical="center" wrapText="1"/>
    </xf>
    <xf numFmtId="4" fontId="3" fillId="0" borderId="22" xfId="2" applyNumberFormat="1" applyFont="1" applyBorder="1" applyAlignment="1">
      <alignment horizontal="left" vertical="center" wrapText="1"/>
    </xf>
    <xf numFmtId="3" fontId="3" fillId="3" borderId="15" xfId="2" applyNumberFormat="1" applyFont="1" applyFill="1" applyBorder="1" applyAlignment="1">
      <alignment horizontal="left" vertical="center" wrapText="1"/>
    </xf>
    <xf numFmtId="4" fontId="3" fillId="0" borderId="23" xfId="2" applyNumberFormat="1" applyFont="1" applyBorder="1" applyAlignment="1">
      <alignment horizontal="left" vertical="center" wrapText="1"/>
    </xf>
    <xf numFmtId="3" fontId="3" fillId="3" borderId="16" xfId="2" applyNumberFormat="1" applyFont="1" applyFill="1" applyBorder="1" applyAlignment="1">
      <alignment horizontal="left" vertical="center" wrapText="1"/>
    </xf>
    <xf numFmtId="4" fontId="3" fillId="0" borderId="24" xfId="2" applyNumberFormat="1" applyFont="1" applyBorder="1" applyAlignment="1">
      <alignment horizontal="left" vertical="center" wrapText="1"/>
    </xf>
    <xf numFmtId="3" fontId="3" fillId="3" borderId="20" xfId="2" applyNumberFormat="1" applyFont="1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49" fontId="6" fillId="0" borderId="16" xfId="2" applyNumberFormat="1" applyFont="1" applyFill="1" applyBorder="1" applyAlignment="1">
      <alignment horizontal="left" vertical="center" wrapText="1"/>
    </xf>
    <xf numFmtId="49" fontId="6" fillId="0" borderId="15" xfId="2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3" fontId="3" fillId="0" borderId="0" xfId="2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43" fontId="3" fillId="0" borderId="0" xfId="0" applyNumberFormat="1" applyFont="1" applyBorder="1" applyAlignment="1">
      <alignment vertical="center"/>
    </xf>
    <xf numFmtId="3" fontId="6" fillId="0" borderId="16" xfId="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3" fillId="0" borderId="0" xfId="0" applyFont="1"/>
    <xf numFmtId="165" fontId="6" fillId="0" borderId="16" xfId="0" applyNumberFormat="1" applyFont="1" applyBorder="1" applyAlignment="1">
      <alignment vertical="center"/>
    </xf>
    <xf numFmtId="165" fontId="6" fillId="6" borderId="16" xfId="0" applyNumberFormat="1" applyFont="1" applyFill="1" applyBorder="1" applyAlignment="1">
      <alignment vertical="center"/>
    </xf>
    <xf numFmtId="43" fontId="6" fillId="6" borderId="16" xfId="2" applyFont="1" applyFill="1" applyBorder="1" applyAlignment="1">
      <alignment vertical="center"/>
    </xf>
    <xf numFmtId="4" fontId="3" fillId="6" borderId="22" xfId="2" applyNumberFormat="1" applyFont="1" applyFill="1" applyBorder="1" applyAlignment="1">
      <alignment horizontal="left" vertical="center" wrapText="1"/>
    </xf>
    <xf numFmtId="3" fontId="3" fillId="6" borderId="15" xfId="2" applyNumberFormat="1" applyFont="1" applyFill="1" applyBorder="1" applyAlignment="1">
      <alignment horizontal="left" vertical="center" wrapText="1"/>
    </xf>
    <xf numFmtId="4" fontId="6" fillId="6" borderId="24" xfId="2" applyNumberFormat="1" applyFont="1" applyFill="1" applyBorder="1" applyAlignment="1">
      <alignment horizontal="left" vertical="center" wrapText="1"/>
    </xf>
    <xf numFmtId="3" fontId="3" fillId="6" borderId="20" xfId="2" applyNumberFormat="1" applyFont="1" applyFill="1" applyBorder="1" applyAlignment="1">
      <alignment horizontal="left" vertical="center" wrapText="1"/>
    </xf>
    <xf numFmtId="165" fontId="6" fillId="0" borderId="20" xfId="0" applyNumberFormat="1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165" fontId="6" fillId="0" borderId="17" xfId="0" applyNumberFormat="1" applyFont="1" applyBorder="1" applyAlignment="1">
      <alignment vertical="center"/>
    </xf>
    <xf numFmtId="165" fontId="6" fillId="0" borderId="20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37" fontId="6" fillId="6" borderId="16" xfId="0" applyNumberFormat="1" applyFont="1" applyFill="1" applyBorder="1" applyAlignment="1">
      <alignment vertical="center"/>
    </xf>
    <xf numFmtId="165" fontId="6" fillId="3" borderId="16" xfId="0" applyNumberFormat="1" applyFont="1" applyFill="1" applyBorder="1" applyAlignment="1">
      <alignment vertical="center"/>
    </xf>
    <xf numFmtId="165" fontId="6" fillId="0" borderId="17" xfId="0" applyNumberFormat="1" applyFont="1" applyFill="1" applyBorder="1" applyAlignment="1">
      <alignment vertical="center"/>
    </xf>
    <xf numFmtId="49" fontId="6" fillId="6" borderId="15" xfId="2" applyNumberFormat="1" applyFont="1" applyFill="1" applyBorder="1" applyAlignment="1">
      <alignment horizontal="left" vertical="center" wrapText="1"/>
    </xf>
    <xf numFmtId="165" fontId="6" fillId="6" borderId="15" xfId="0" applyNumberFormat="1" applyFont="1" applyFill="1" applyBorder="1" applyAlignment="1">
      <alignment vertical="center"/>
    </xf>
    <xf numFmtId="49" fontId="6" fillId="6" borderId="16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3" fillId="6" borderId="0" xfId="0" applyFont="1" applyFill="1"/>
    <xf numFmtId="43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/>
    <xf numFmtId="3" fontId="7" fillId="5" borderId="1" xfId="0" applyNumberFormat="1" applyFont="1" applyFill="1" applyBorder="1" applyAlignment="1">
      <alignment horizontal="right" vertical="center" wrapText="1"/>
    </xf>
    <xf numFmtId="3" fontId="6" fillId="0" borderId="15" xfId="4" applyNumberFormat="1" applyFont="1" applyFill="1" applyBorder="1" applyAlignment="1">
      <alignment horizontal="right" vertical="center" wrapText="1"/>
    </xf>
    <xf numFmtId="3" fontId="6" fillId="0" borderId="16" xfId="4" applyNumberFormat="1" applyFont="1" applyFill="1" applyBorder="1" applyAlignment="1">
      <alignment horizontal="right" vertical="center" wrapText="1"/>
    </xf>
    <xf numFmtId="41" fontId="6" fillId="0" borderId="21" xfId="1" applyFont="1" applyFill="1" applyBorder="1" applyAlignment="1">
      <alignment horizontal="right" vertical="center" wrapText="1"/>
    </xf>
    <xf numFmtId="41" fontId="3" fillId="0" borderId="16" xfId="1" applyFont="1" applyFill="1" applyBorder="1" applyAlignment="1">
      <alignment horizontal="right" vertical="center" wrapText="1"/>
    </xf>
    <xf numFmtId="41" fontId="3" fillId="0" borderId="17" xfId="1" applyFont="1" applyFill="1" applyBorder="1" applyAlignment="1">
      <alignment horizontal="right" vertical="center" wrapText="1"/>
    </xf>
    <xf numFmtId="41" fontId="7" fillId="5" borderId="1" xfId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3" fontId="3" fillId="0" borderId="16" xfId="2" applyNumberFormat="1" applyFont="1" applyFill="1" applyBorder="1" applyAlignment="1">
      <alignment horizontal="right" vertical="center" wrapText="1"/>
    </xf>
    <xf numFmtId="3" fontId="3" fillId="3" borderId="17" xfId="2" applyNumberFormat="1" applyFont="1" applyFill="1" applyBorder="1" applyAlignment="1">
      <alignment horizontal="right" vertical="center" wrapText="1"/>
    </xf>
    <xf numFmtId="41" fontId="3" fillId="0" borderId="2" xfId="1" applyFont="1" applyFill="1" applyBorder="1" applyAlignment="1">
      <alignment horizontal="right" vertical="center" wrapText="1"/>
    </xf>
    <xf numFmtId="41" fontId="3" fillId="0" borderId="15" xfId="1" applyFont="1" applyFill="1" applyBorder="1" applyAlignment="1">
      <alignment horizontal="right" vertical="center" wrapText="1"/>
    </xf>
    <xf numFmtId="41" fontId="3" fillId="0" borderId="20" xfId="1" applyFont="1" applyFill="1" applyBorder="1" applyAlignment="1">
      <alignment horizontal="right" vertical="center" wrapText="1"/>
    </xf>
    <xf numFmtId="41" fontId="2" fillId="5" borderId="1" xfId="1" applyFont="1" applyFill="1" applyBorder="1" applyAlignment="1">
      <alignment horizontal="right" vertical="center" wrapText="1"/>
    </xf>
    <xf numFmtId="3" fontId="3" fillId="3" borderId="15" xfId="2" applyNumberFormat="1" applyFont="1" applyFill="1" applyBorder="1" applyAlignment="1">
      <alignment horizontal="right" vertical="center" wrapText="1"/>
    </xf>
    <xf numFmtId="3" fontId="3" fillId="3" borderId="16" xfId="2" applyNumberFormat="1" applyFont="1" applyFill="1" applyBorder="1" applyAlignment="1">
      <alignment horizontal="right" vertical="center" wrapText="1"/>
    </xf>
    <xf numFmtId="3" fontId="3" fillId="3" borderId="20" xfId="2" applyNumberFormat="1" applyFont="1" applyFill="1" applyBorder="1" applyAlignment="1">
      <alignment horizontal="right" vertical="center" wrapText="1"/>
    </xf>
    <xf numFmtId="41" fontId="3" fillId="3" borderId="16" xfId="1" applyFont="1" applyFill="1" applyBorder="1" applyAlignment="1">
      <alignment horizontal="right" vertical="center" wrapText="1"/>
    </xf>
    <xf numFmtId="41" fontId="3" fillId="3" borderId="17" xfId="1" applyFont="1" applyFill="1" applyBorder="1" applyAlignment="1">
      <alignment horizontal="right" vertical="center" wrapText="1"/>
    </xf>
    <xf numFmtId="41" fontId="3" fillId="0" borderId="4" xfId="1" applyFont="1" applyFill="1" applyBorder="1" applyAlignment="1">
      <alignment horizontal="right" vertical="center" wrapText="1"/>
    </xf>
    <xf numFmtId="41" fontId="2" fillId="5" borderId="2" xfId="1" applyFont="1" applyFill="1" applyBorder="1" applyAlignment="1">
      <alignment horizontal="right" vertical="center" wrapText="1"/>
    </xf>
    <xf numFmtId="41" fontId="3" fillId="0" borderId="3" xfId="1" applyFont="1" applyFill="1" applyBorder="1" applyAlignment="1">
      <alignment horizontal="right" vertical="center" wrapText="1"/>
    </xf>
    <xf numFmtId="43" fontId="2" fillId="0" borderId="1" xfId="2" applyFont="1" applyBorder="1" applyAlignment="1">
      <alignment horizontal="right" vertical="center" wrapText="1"/>
    </xf>
    <xf numFmtId="3" fontId="6" fillId="0" borderId="15" xfId="4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49" fontId="3" fillId="0" borderId="16" xfId="2" applyNumberFormat="1" applyFont="1" applyFill="1" applyBorder="1" applyAlignment="1">
      <alignment horizontal="left" vertical="center" wrapText="1"/>
    </xf>
    <xf numFmtId="49" fontId="3" fillId="0" borderId="17" xfId="2" applyNumberFormat="1" applyFont="1" applyFill="1" applyBorder="1" applyAlignment="1">
      <alignment horizontal="left" vertical="center" wrapText="1"/>
    </xf>
    <xf numFmtId="49" fontId="2" fillId="5" borderId="10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4" fontId="2" fillId="5" borderId="10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2" fillId="5" borderId="5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24" xfId="2" applyNumberFormat="1" applyFont="1" applyBorder="1" applyAlignment="1">
      <alignment horizontal="left" vertical="top" wrapText="1"/>
    </xf>
    <xf numFmtId="4" fontId="3" fillId="0" borderId="13" xfId="2" applyNumberFormat="1" applyFont="1" applyBorder="1" applyAlignment="1">
      <alignment horizontal="left" vertical="center" wrapText="1"/>
    </xf>
    <xf numFmtId="3" fontId="3" fillId="0" borderId="13" xfId="2" applyNumberFormat="1" applyFont="1" applyBorder="1" applyAlignment="1">
      <alignment horizontal="left" vertical="top" wrapText="1"/>
    </xf>
    <xf numFmtId="0" fontId="3" fillId="0" borderId="20" xfId="0" quotePrefix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4" fontId="3" fillId="0" borderId="24" xfId="2" applyNumberFormat="1" applyFont="1" applyBorder="1" applyAlignment="1">
      <alignment horizontal="left" vertical="top" wrapText="1"/>
    </xf>
    <xf numFmtId="4" fontId="2" fillId="5" borderId="10" xfId="2" applyNumberFormat="1" applyFont="1" applyFill="1" applyBorder="1" applyAlignment="1">
      <alignment horizontal="left" vertical="top" wrapText="1"/>
    </xf>
    <xf numFmtId="3" fontId="3" fillId="3" borderId="7" xfId="2" applyNumberFormat="1" applyFont="1" applyFill="1" applyBorder="1" applyAlignment="1">
      <alignment horizontal="left" vertical="top" wrapText="1"/>
    </xf>
    <xf numFmtId="3" fontId="3" fillId="3" borderId="28" xfId="2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0" borderId="10" xfId="2" applyFont="1" applyBorder="1" applyAlignment="1">
      <alignment horizontal="center" vertical="center" wrapText="1"/>
    </xf>
    <xf numFmtId="43" fontId="2" fillId="0" borderId="12" xfId="2" applyFont="1" applyBorder="1" applyAlignment="1">
      <alignment horizontal="center" vertical="center" wrapText="1"/>
    </xf>
    <xf numFmtId="43" fontId="2" fillId="0" borderId="1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4" fontId="2" fillId="5" borderId="10" xfId="2" applyNumberFormat="1" applyFont="1" applyFill="1" applyBorder="1" applyAlignment="1">
      <alignment horizontal="center" vertical="top" wrapText="1"/>
    </xf>
    <xf numFmtId="4" fontId="2" fillId="5" borderId="11" xfId="2" applyNumberFormat="1" applyFont="1" applyFill="1" applyBorder="1" applyAlignment="1">
      <alignment horizontal="center" vertical="top" wrapText="1"/>
    </xf>
  </cellXfs>
  <cellStyles count="5">
    <cellStyle name="Comma" xfId="2" builtinId="3"/>
    <cellStyle name="Comma [0]" xfId="1" builtinId="6"/>
    <cellStyle name="Comma [0] 2 10" xfId="4"/>
    <cellStyle name="Normal" xfId="0" builtinId="0"/>
    <cellStyle name="Percent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view="pageBreakPreview" topLeftCell="F73" zoomScale="112" zoomScaleNormal="78" zoomScaleSheetLayoutView="112" workbookViewId="0">
      <selection activeCell="P78" sqref="P78"/>
    </sheetView>
  </sheetViews>
  <sheetFormatPr defaultRowHeight="15" x14ac:dyDescent="0.25"/>
  <cols>
    <col min="1" max="1" width="2" customWidth="1"/>
    <col min="2" max="2" width="2.85546875" customWidth="1"/>
    <col min="3" max="3" width="2" customWidth="1"/>
    <col min="4" max="5" width="3.140625" customWidth="1"/>
    <col min="6" max="7" width="2.7109375" customWidth="1"/>
    <col min="8" max="8" width="4.140625" customWidth="1"/>
    <col min="9" max="9" width="16.7109375" customWidth="1"/>
    <col min="10" max="10" width="18.7109375" customWidth="1"/>
    <col min="11" max="11" width="8.42578125" customWidth="1"/>
    <col min="12" max="12" width="17.42578125" customWidth="1"/>
    <col min="13" max="13" width="8.42578125" customWidth="1"/>
    <col min="14" max="14" width="17.28515625" customWidth="1"/>
    <col min="15" max="15" width="7.5703125" customWidth="1"/>
    <col min="16" max="16" width="16.5703125" customWidth="1"/>
    <col min="17" max="17" width="8.140625" customWidth="1"/>
    <col min="18" max="18" width="16" customWidth="1"/>
    <col min="19" max="19" width="7.5703125" customWidth="1"/>
    <col min="20" max="20" width="7.140625" customWidth="1"/>
    <col min="21" max="21" width="8.28515625" customWidth="1"/>
    <col min="22" max="22" width="16.28515625" customWidth="1"/>
    <col min="23" max="23" width="7" customWidth="1"/>
    <col min="24" max="24" width="17" customWidth="1"/>
    <col min="25" max="25" width="7" customWidth="1"/>
    <col min="26" max="26" width="7.42578125" customWidth="1"/>
    <col min="27" max="27" width="21.7109375" bestFit="1" customWidth="1"/>
    <col min="28" max="28" width="12.28515625" bestFit="1" customWidth="1"/>
  </cols>
  <sheetData>
    <row r="1" spans="1:33" x14ac:dyDescent="0.25">
      <c r="A1" s="345" t="s">
        <v>447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70"/>
      <c r="AB1" s="70"/>
      <c r="AC1" s="70"/>
      <c r="AD1" s="70"/>
      <c r="AE1" s="70"/>
      <c r="AF1" s="70"/>
      <c r="AG1" s="70"/>
    </row>
    <row r="2" spans="1:33" x14ac:dyDescent="0.25">
      <c r="A2" s="345" t="s">
        <v>448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70"/>
      <c r="AB2" s="70"/>
      <c r="AC2" s="70"/>
      <c r="AD2" s="70"/>
      <c r="AE2" s="70"/>
      <c r="AF2" s="70"/>
      <c r="AG2" s="70"/>
    </row>
    <row r="3" spans="1:33" x14ac:dyDescent="0.25">
      <c r="A3" s="345" t="s">
        <v>183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70"/>
      <c r="AB3" s="70"/>
      <c r="AC3" s="70"/>
      <c r="AD3" s="70"/>
      <c r="AE3" s="70"/>
      <c r="AF3" s="70"/>
      <c r="AG3" s="70"/>
    </row>
    <row r="4" spans="1:33" x14ac:dyDescent="0.2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70"/>
      <c r="AB4" s="70"/>
      <c r="AC4" s="70"/>
      <c r="AD4" s="70"/>
      <c r="AE4" s="70"/>
      <c r="AF4" s="70"/>
      <c r="AG4" s="70"/>
    </row>
    <row r="5" spans="1:33" x14ac:dyDescent="0.25">
      <c r="A5" s="241" t="s">
        <v>449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61" t="s">
        <v>450</v>
      </c>
      <c r="Z5" s="240"/>
      <c r="AA5" s="70"/>
      <c r="AB5" s="70"/>
      <c r="AC5" s="70"/>
      <c r="AD5" s="70"/>
      <c r="AE5" s="70"/>
      <c r="AF5" s="70"/>
      <c r="AG5" s="70"/>
    </row>
    <row r="6" spans="1:33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</row>
    <row r="7" spans="1:33" ht="24" customHeight="1" x14ac:dyDescent="0.25">
      <c r="A7" s="339" t="s">
        <v>50</v>
      </c>
      <c r="B7" s="346"/>
      <c r="C7" s="346"/>
      <c r="D7" s="346"/>
      <c r="E7" s="346"/>
      <c r="F7" s="346"/>
      <c r="G7" s="346"/>
      <c r="H7" s="346"/>
      <c r="I7" s="349" t="s">
        <v>51</v>
      </c>
      <c r="J7" s="349" t="s">
        <v>451</v>
      </c>
      <c r="K7" s="339" t="s">
        <v>138</v>
      </c>
      <c r="L7" s="340"/>
      <c r="M7" s="339" t="s">
        <v>184</v>
      </c>
      <c r="N7" s="340"/>
      <c r="O7" s="332" t="s">
        <v>315</v>
      </c>
      <c r="P7" s="344"/>
      <c r="Q7" s="344"/>
      <c r="R7" s="344"/>
      <c r="S7" s="344"/>
      <c r="T7" s="333"/>
      <c r="U7" s="339" t="s">
        <v>97</v>
      </c>
      <c r="V7" s="340"/>
      <c r="W7" s="351" t="s">
        <v>332</v>
      </c>
      <c r="X7" s="351"/>
      <c r="Y7" s="351"/>
      <c r="Z7" s="351"/>
      <c r="AA7" s="70"/>
      <c r="AB7" s="70"/>
      <c r="AC7" s="70"/>
      <c r="AD7" s="70"/>
      <c r="AE7" s="70"/>
      <c r="AF7" s="70"/>
      <c r="AG7" s="70"/>
    </row>
    <row r="8" spans="1:33" ht="50.25" customHeight="1" x14ac:dyDescent="0.25">
      <c r="A8" s="347"/>
      <c r="B8" s="348"/>
      <c r="C8" s="348"/>
      <c r="D8" s="348"/>
      <c r="E8" s="348"/>
      <c r="F8" s="348"/>
      <c r="G8" s="348"/>
      <c r="H8" s="348"/>
      <c r="I8" s="350"/>
      <c r="J8" s="352"/>
      <c r="K8" s="341"/>
      <c r="L8" s="342"/>
      <c r="M8" s="341"/>
      <c r="N8" s="342"/>
      <c r="O8" s="332" t="s">
        <v>316</v>
      </c>
      <c r="P8" s="333"/>
      <c r="Q8" s="332" t="s">
        <v>317</v>
      </c>
      <c r="R8" s="333"/>
      <c r="S8" s="332" t="s">
        <v>331</v>
      </c>
      <c r="T8" s="333"/>
      <c r="U8" s="341"/>
      <c r="V8" s="342"/>
      <c r="W8" s="332" t="s">
        <v>333</v>
      </c>
      <c r="X8" s="333"/>
      <c r="Y8" s="332" t="s">
        <v>334</v>
      </c>
      <c r="Z8" s="333"/>
      <c r="AA8" s="70"/>
      <c r="AB8" s="70"/>
      <c r="AC8" s="70"/>
      <c r="AD8" s="70"/>
      <c r="AE8" s="70"/>
      <c r="AF8" s="70"/>
      <c r="AG8" s="70"/>
    </row>
    <row r="9" spans="1:33" ht="15" customHeight="1" x14ac:dyDescent="0.25">
      <c r="A9" s="339">
        <v>1</v>
      </c>
      <c r="B9" s="346"/>
      <c r="C9" s="346"/>
      <c r="D9" s="346"/>
      <c r="E9" s="346"/>
      <c r="F9" s="346"/>
      <c r="G9" s="346"/>
      <c r="H9" s="346"/>
      <c r="I9" s="349">
        <v>2</v>
      </c>
      <c r="J9" s="349">
        <v>3</v>
      </c>
      <c r="K9" s="332">
        <v>4</v>
      </c>
      <c r="L9" s="333"/>
      <c r="M9" s="332">
        <v>5</v>
      </c>
      <c r="N9" s="333"/>
      <c r="O9" s="332">
        <v>6</v>
      </c>
      <c r="P9" s="333"/>
      <c r="Q9" s="332">
        <v>7</v>
      </c>
      <c r="R9" s="333"/>
      <c r="S9" s="332" t="s">
        <v>339</v>
      </c>
      <c r="T9" s="333"/>
      <c r="U9" s="332">
        <v>9</v>
      </c>
      <c r="V9" s="333"/>
      <c r="W9" s="332" t="s">
        <v>341</v>
      </c>
      <c r="X9" s="333"/>
      <c r="Y9" s="332" t="s">
        <v>340</v>
      </c>
      <c r="Z9" s="333"/>
      <c r="AA9" s="70"/>
      <c r="AB9" s="70"/>
      <c r="AC9" s="70"/>
      <c r="AD9" s="70"/>
      <c r="AE9" s="70"/>
      <c r="AF9" s="70"/>
      <c r="AG9" s="70"/>
    </row>
    <row r="10" spans="1:33" x14ac:dyDescent="0.25">
      <c r="A10" s="347"/>
      <c r="B10" s="348"/>
      <c r="C10" s="348"/>
      <c r="D10" s="348"/>
      <c r="E10" s="348"/>
      <c r="F10" s="348"/>
      <c r="G10" s="348"/>
      <c r="H10" s="348"/>
      <c r="I10" s="350"/>
      <c r="J10" s="350"/>
      <c r="K10" s="239" t="s">
        <v>2</v>
      </c>
      <c r="L10" s="238" t="s">
        <v>1</v>
      </c>
      <c r="M10" s="238" t="s">
        <v>2</v>
      </c>
      <c r="N10" s="238" t="s">
        <v>1</v>
      </c>
      <c r="O10" s="238" t="s">
        <v>2</v>
      </c>
      <c r="P10" s="238" t="s">
        <v>1</v>
      </c>
      <c r="Q10" s="238" t="s">
        <v>2</v>
      </c>
      <c r="R10" s="238" t="s">
        <v>1</v>
      </c>
      <c r="S10" s="238" t="s">
        <v>2</v>
      </c>
      <c r="T10" s="238" t="s">
        <v>1</v>
      </c>
      <c r="U10" s="238" t="s">
        <v>2</v>
      </c>
      <c r="V10" s="238" t="s">
        <v>1</v>
      </c>
      <c r="W10" s="238" t="s">
        <v>2</v>
      </c>
      <c r="X10" s="238" t="s">
        <v>1</v>
      </c>
      <c r="Y10" s="238" t="s">
        <v>2</v>
      </c>
      <c r="Z10" s="238" t="s">
        <v>1</v>
      </c>
      <c r="AA10" s="70"/>
      <c r="AB10" s="70"/>
      <c r="AC10" s="70"/>
      <c r="AD10" s="70"/>
      <c r="AE10" s="70"/>
      <c r="AF10" s="70"/>
      <c r="AG10" s="70"/>
    </row>
    <row r="11" spans="1:33" s="110" customFormat="1" ht="48" customHeight="1" x14ac:dyDescent="0.25">
      <c r="A11" s="174">
        <v>1</v>
      </c>
      <c r="B11" s="174" t="s">
        <v>106</v>
      </c>
      <c r="C11" s="174">
        <v>1</v>
      </c>
      <c r="D11" s="174" t="s">
        <v>106</v>
      </c>
      <c r="E11" s="174" t="s">
        <v>107</v>
      </c>
      <c r="F11" s="262"/>
      <c r="G11" s="262"/>
      <c r="H11" s="262"/>
      <c r="I11" s="263" t="s">
        <v>335</v>
      </c>
      <c r="J11" s="264"/>
      <c r="K11" s="265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32"/>
      <c r="AB11" s="232"/>
      <c r="AC11" s="232"/>
      <c r="AD11" s="232"/>
      <c r="AE11" s="232"/>
      <c r="AF11" s="232"/>
      <c r="AG11" s="232"/>
    </row>
    <row r="12" spans="1:33" s="110" customFormat="1" ht="24.75" customHeight="1" x14ac:dyDescent="0.25">
      <c r="A12" s="174">
        <v>1</v>
      </c>
      <c r="B12" s="174" t="s">
        <v>106</v>
      </c>
      <c r="C12" s="174">
        <v>1</v>
      </c>
      <c r="D12" s="174" t="s">
        <v>106</v>
      </c>
      <c r="E12" s="174" t="s">
        <v>107</v>
      </c>
      <c r="F12" s="174" t="s">
        <v>106</v>
      </c>
      <c r="G12" s="262"/>
      <c r="H12" s="262"/>
      <c r="I12" s="263" t="s">
        <v>336</v>
      </c>
      <c r="J12" s="264"/>
      <c r="K12" s="265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32"/>
      <c r="AB12" s="232"/>
      <c r="AC12" s="232"/>
      <c r="AD12" s="232"/>
      <c r="AE12" s="232"/>
      <c r="AF12" s="232"/>
      <c r="AG12" s="232"/>
    </row>
    <row r="13" spans="1:33" ht="52.5" customHeight="1" x14ac:dyDescent="0.25">
      <c r="A13" s="20">
        <v>1</v>
      </c>
      <c r="B13" s="20" t="s">
        <v>106</v>
      </c>
      <c r="C13" s="20">
        <v>1</v>
      </c>
      <c r="D13" s="20" t="s">
        <v>106</v>
      </c>
      <c r="E13" s="20" t="s">
        <v>107</v>
      </c>
      <c r="F13" s="20" t="s">
        <v>106</v>
      </c>
      <c r="G13" s="20" t="s">
        <v>106</v>
      </c>
      <c r="H13" s="20"/>
      <c r="I13" s="21" t="s">
        <v>3</v>
      </c>
      <c r="J13" s="22" t="s">
        <v>4</v>
      </c>
      <c r="K13" s="128" t="s">
        <v>211</v>
      </c>
      <c r="L13" s="51">
        <f t="shared" ref="L13" si="0">SUM(L14:L28)</f>
        <v>4913932750</v>
      </c>
      <c r="M13" s="50" t="s">
        <v>185</v>
      </c>
      <c r="N13" s="51">
        <f>SUM(N14:N28)</f>
        <v>1125331600</v>
      </c>
      <c r="O13" s="24" t="s">
        <v>44</v>
      </c>
      <c r="P13" s="51">
        <f>SUM(P14:P28)</f>
        <v>578672455</v>
      </c>
      <c r="Q13" s="24" t="s">
        <v>44</v>
      </c>
      <c r="R13" s="51">
        <f>SUM(R14:R28)</f>
        <v>545357450</v>
      </c>
      <c r="S13" s="160">
        <f>12/12*100</f>
        <v>100</v>
      </c>
      <c r="T13" s="160">
        <f>R13/P13*100</f>
        <v>94.242856263134215</v>
      </c>
      <c r="U13" s="24" t="s">
        <v>56</v>
      </c>
      <c r="V13" s="23">
        <f>SUM(V14:V28)</f>
        <v>972893100</v>
      </c>
      <c r="W13" s="176" t="s">
        <v>337</v>
      </c>
      <c r="X13" s="51">
        <f>N13+R13+V13</f>
        <v>2643582150</v>
      </c>
      <c r="Y13" s="160">
        <f>48/60*100</f>
        <v>80</v>
      </c>
      <c r="Z13" s="160">
        <f>X13/L13*100</f>
        <v>53.79768679170467</v>
      </c>
      <c r="AA13" s="70"/>
      <c r="AB13" s="70"/>
      <c r="AC13" s="70"/>
      <c r="AD13" s="70"/>
      <c r="AE13" s="70"/>
      <c r="AF13" s="70"/>
      <c r="AG13" s="70"/>
    </row>
    <row r="14" spans="1:33" ht="55.5" customHeight="1" x14ac:dyDescent="0.25">
      <c r="A14" s="6">
        <v>1</v>
      </c>
      <c r="B14" s="6" t="s">
        <v>106</v>
      </c>
      <c r="C14" s="6">
        <v>1</v>
      </c>
      <c r="D14" s="6" t="s">
        <v>106</v>
      </c>
      <c r="E14" s="6" t="s">
        <v>107</v>
      </c>
      <c r="F14" s="6" t="s">
        <v>106</v>
      </c>
      <c r="G14" s="6" t="s">
        <v>106</v>
      </c>
      <c r="H14" s="6" t="s">
        <v>108</v>
      </c>
      <c r="I14" s="52" t="s">
        <v>19</v>
      </c>
      <c r="J14" s="7" t="s">
        <v>93</v>
      </c>
      <c r="K14" s="129" t="s">
        <v>210</v>
      </c>
      <c r="L14" s="8">
        <v>79600000</v>
      </c>
      <c r="M14" s="52" t="s">
        <v>186</v>
      </c>
      <c r="N14" s="64">
        <v>23100000</v>
      </c>
      <c r="O14" s="42" t="s">
        <v>318</v>
      </c>
      <c r="P14" s="243">
        <v>18000000</v>
      </c>
      <c r="Q14" s="42" t="s">
        <v>181</v>
      </c>
      <c r="R14" s="243">
        <v>18000000</v>
      </c>
      <c r="S14" s="163">
        <f>12/12*100</f>
        <v>100</v>
      </c>
      <c r="T14" s="161">
        <f t="shared" ref="S14:T36" si="1">R14/P14*100</f>
        <v>100</v>
      </c>
      <c r="U14" s="42" t="s">
        <v>182</v>
      </c>
      <c r="V14" s="243">
        <v>12000000</v>
      </c>
      <c r="W14" s="16" t="s">
        <v>338</v>
      </c>
      <c r="X14" s="166">
        <f t="shared" ref="X14:X77" si="2">N14+R14+V14</f>
        <v>53100000</v>
      </c>
      <c r="Y14" s="163">
        <f>48/60*100</f>
        <v>80</v>
      </c>
      <c r="Z14" s="161">
        <f t="shared" ref="Z14:Z77" si="3">X14/L14*100</f>
        <v>66.708542713567837</v>
      </c>
      <c r="AA14" s="70"/>
      <c r="AB14" s="70"/>
      <c r="AC14" s="70"/>
      <c r="AD14" s="70"/>
      <c r="AE14" s="70"/>
      <c r="AF14" s="70"/>
      <c r="AG14" s="70"/>
    </row>
    <row r="15" spans="1:33" ht="39" customHeight="1" x14ac:dyDescent="0.25">
      <c r="A15" s="9">
        <v>1</v>
      </c>
      <c r="B15" s="9" t="s">
        <v>106</v>
      </c>
      <c r="C15" s="9">
        <v>1</v>
      </c>
      <c r="D15" s="9" t="s">
        <v>106</v>
      </c>
      <c r="E15" s="9" t="s">
        <v>107</v>
      </c>
      <c r="F15" s="9" t="s">
        <v>106</v>
      </c>
      <c r="G15" s="9" t="s">
        <v>106</v>
      </c>
      <c r="H15" s="9" t="s">
        <v>52</v>
      </c>
      <c r="I15" s="53" t="s">
        <v>20</v>
      </c>
      <c r="J15" s="53" t="s">
        <v>89</v>
      </c>
      <c r="K15" s="130" t="s">
        <v>211</v>
      </c>
      <c r="L15" s="10">
        <v>386104409</v>
      </c>
      <c r="M15" s="53" t="s">
        <v>185</v>
      </c>
      <c r="N15" s="65">
        <v>43636350</v>
      </c>
      <c r="O15" s="43" t="s">
        <v>44</v>
      </c>
      <c r="P15" s="243">
        <v>48000000</v>
      </c>
      <c r="Q15" s="43" t="s">
        <v>44</v>
      </c>
      <c r="R15" s="243">
        <v>38388059</v>
      </c>
      <c r="S15" s="125">
        <f>12/12*100</f>
        <v>100</v>
      </c>
      <c r="T15" s="125">
        <f t="shared" si="1"/>
        <v>79.975122916666663</v>
      </c>
      <c r="U15" s="43" t="s">
        <v>139</v>
      </c>
      <c r="V15" s="243">
        <v>162800000</v>
      </c>
      <c r="W15" s="17" t="s">
        <v>337</v>
      </c>
      <c r="X15" s="167">
        <f t="shared" si="2"/>
        <v>244824409</v>
      </c>
      <c r="Y15" s="173">
        <f>48/60*100</f>
        <v>80</v>
      </c>
      <c r="Z15" s="125">
        <f t="shared" si="3"/>
        <v>63.40886125441785</v>
      </c>
      <c r="AA15" s="70"/>
      <c r="AB15" s="70"/>
      <c r="AC15" s="70"/>
      <c r="AD15" s="70"/>
      <c r="AE15" s="70"/>
      <c r="AF15" s="70"/>
      <c r="AG15" s="70"/>
    </row>
    <row r="16" spans="1:33" ht="37.5" customHeight="1" x14ac:dyDescent="0.25">
      <c r="A16" s="71">
        <v>1</v>
      </c>
      <c r="B16" s="71" t="s">
        <v>106</v>
      </c>
      <c r="C16" s="71">
        <v>1</v>
      </c>
      <c r="D16" s="71" t="s">
        <v>106</v>
      </c>
      <c r="E16" s="71" t="s">
        <v>107</v>
      </c>
      <c r="F16" s="71" t="s">
        <v>106</v>
      </c>
      <c r="G16" s="71" t="s">
        <v>106</v>
      </c>
      <c r="H16" s="71" t="s">
        <v>109</v>
      </c>
      <c r="I16" s="72" t="s">
        <v>21</v>
      </c>
      <c r="J16" s="72" t="s">
        <v>307</v>
      </c>
      <c r="K16" s="131" t="s">
        <v>212</v>
      </c>
      <c r="L16" s="73">
        <v>88280000</v>
      </c>
      <c r="M16" s="72" t="s">
        <v>187</v>
      </c>
      <c r="N16" s="74">
        <v>88280000</v>
      </c>
      <c r="O16" s="76">
        <v>0</v>
      </c>
      <c r="P16" s="244">
        <v>0</v>
      </c>
      <c r="Q16" s="76">
        <v>0</v>
      </c>
      <c r="R16" s="244">
        <v>0</v>
      </c>
      <c r="S16" s="164" t="e">
        <f>Q16/O16*100</f>
        <v>#DIV/0!</v>
      </c>
      <c r="T16" s="126" t="e">
        <f t="shared" si="1"/>
        <v>#DIV/0!</v>
      </c>
      <c r="U16" s="76">
        <v>0</v>
      </c>
      <c r="V16" s="245">
        <v>0</v>
      </c>
      <c r="W16" s="77" t="s">
        <v>187</v>
      </c>
      <c r="X16" s="169">
        <f t="shared" si="2"/>
        <v>88280000</v>
      </c>
      <c r="Y16" s="126">
        <v>100</v>
      </c>
      <c r="Z16" s="126">
        <f t="shared" si="3"/>
        <v>100</v>
      </c>
      <c r="AA16" s="70"/>
      <c r="AB16" s="70"/>
      <c r="AC16" s="70"/>
      <c r="AD16" s="70"/>
      <c r="AE16" s="70"/>
      <c r="AF16" s="70"/>
      <c r="AG16" s="70"/>
    </row>
    <row r="17" spans="1:33" ht="146.25" customHeight="1" x14ac:dyDescent="0.25">
      <c r="A17" s="9">
        <v>1</v>
      </c>
      <c r="B17" s="9" t="s">
        <v>106</v>
      </c>
      <c r="C17" s="9">
        <v>1</v>
      </c>
      <c r="D17" s="9" t="s">
        <v>106</v>
      </c>
      <c r="E17" s="9" t="s">
        <v>107</v>
      </c>
      <c r="F17" s="9" t="s">
        <v>106</v>
      </c>
      <c r="G17" s="9" t="s">
        <v>106</v>
      </c>
      <c r="H17" s="9" t="s">
        <v>110</v>
      </c>
      <c r="I17" s="53" t="s">
        <v>22</v>
      </c>
      <c r="J17" s="53" t="s">
        <v>308</v>
      </c>
      <c r="K17" s="132" t="s">
        <v>213</v>
      </c>
      <c r="L17" s="11">
        <v>1204803550</v>
      </c>
      <c r="M17" s="49" t="s">
        <v>188</v>
      </c>
      <c r="N17" s="65">
        <v>213805450</v>
      </c>
      <c r="O17" s="43" t="s">
        <v>319</v>
      </c>
      <c r="P17" s="243">
        <v>200560000</v>
      </c>
      <c r="Q17" s="43" t="s">
        <v>85</v>
      </c>
      <c r="R17" s="243">
        <v>193774400</v>
      </c>
      <c r="S17" s="125">
        <f>12/12*100</f>
        <v>100</v>
      </c>
      <c r="T17" s="125">
        <f t="shared" si="1"/>
        <v>96.616673314718795</v>
      </c>
      <c r="U17" s="43" t="s">
        <v>140</v>
      </c>
      <c r="V17" s="243">
        <v>297350000</v>
      </c>
      <c r="W17" s="17" t="s">
        <v>342</v>
      </c>
      <c r="X17" s="167">
        <f t="shared" si="2"/>
        <v>704929850</v>
      </c>
      <c r="Y17" s="173">
        <f>48/60*100</f>
        <v>80</v>
      </c>
      <c r="Z17" s="125">
        <f t="shared" si="3"/>
        <v>58.509941309518886</v>
      </c>
      <c r="AA17" s="70"/>
      <c r="AB17" s="70"/>
      <c r="AC17" s="70"/>
      <c r="AD17" s="70"/>
      <c r="AE17" s="70"/>
      <c r="AF17" s="70"/>
      <c r="AG17" s="70"/>
    </row>
    <row r="18" spans="1:33" ht="41.25" customHeight="1" x14ac:dyDescent="0.25">
      <c r="A18" s="71">
        <v>1</v>
      </c>
      <c r="B18" s="71" t="s">
        <v>106</v>
      </c>
      <c r="C18" s="71">
        <v>1</v>
      </c>
      <c r="D18" s="71" t="s">
        <v>106</v>
      </c>
      <c r="E18" s="71" t="s">
        <v>107</v>
      </c>
      <c r="F18" s="71" t="s">
        <v>106</v>
      </c>
      <c r="G18" s="71" t="s">
        <v>106</v>
      </c>
      <c r="H18" s="71" t="s">
        <v>111</v>
      </c>
      <c r="I18" s="72" t="s">
        <v>15</v>
      </c>
      <c r="J18" s="72" t="s">
        <v>94</v>
      </c>
      <c r="K18" s="127" t="s">
        <v>214</v>
      </c>
      <c r="L18" s="73">
        <v>53552900</v>
      </c>
      <c r="M18" s="72" t="s">
        <v>189</v>
      </c>
      <c r="N18" s="74">
        <v>53552900</v>
      </c>
      <c r="O18" s="76">
        <v>0</v>
      </c>
      <c r="P18" s="92">
        <v>0</v>
      </c>
      <c r="Q18" s="76">
        <v>0</v>
      </c>
      <c r="R18" s="92">
        <v>0</v>
      </c>
      <c r="S18" s="126" t="e">
        <f t="shared" si="1"/>
        <v>#DIV/0!</v>
      </c>
      <c r="T18" s="126" t="e">
        <f t="shared" si="1"/>
        <v>#DIV/0!</v>
      </c>
      <c r="U18" s="76">
        <v>0</v>
      </c>
      <c r="V18" s="92">
        <v>0</v>
      </c>
      <c r="W18" s="177" t="s">
        <v>189</v>
      </c>
      <c r="X18" s="169">
        <f t="shared" si="2"/>
        <v>53552900</v>
      </c>
      <c r="Y18" s="126">
        <v>100</v>
      </c>
      <c r="Z18" s="126">
        <f t="shared" si="3"/>
        <v>100</v>
      </c>
      <c r="AA18" s="70"/>
      <c r="AB18" s="70"/>
      <c r="AC18" s="70"/>
      <c r="AD18" s="70"/>
      <c r="AE18" s="70"/>
      <c r="AF18" s="70"/>
      <c r="AG18" s="70"/>
    </row>
    <row r="19" spans="1:33" ht="53.25" customHeight="1" x14ac:dyDescent="0.25">
      <c r="A19" s="9">
        <v>1</v>
      </c>
      <c r="B19" s="9" t="s">
        <v>106</v>
      </c>
      <c r="C19" s="9">
        <v>1</v>
      </c>
      <c r="D19" s="9" t="s">
        <v>106</v>
      </c>
      <c r="E19" s="9" t="s">
        <v>107</v>
      </c>
      <c r="F19" s="9" t="s">
        <v>106</v>
      </c>
      <c r="G19" s="9" t="s">
        <v>106</v>
      </c>
      <c r="H19" s="9" t="s">
        <v>112</v>
      </c>
      <c r="I19" s="53" t="s">
        <v>23</v>
      </c>
      <c r="J19" s="53" t="s">
        <v>309</v>
      </c>
      <c r="K19" s="130" t="s">
        <v>211</v>
      </c>
      <c r="L19" s="10">
        <v>41559550</v>
      </c>
      <c r="M19" s="53" t="s">
        <v>185</v>
      </c>
      <c r="N19" s="65">
        <v>8419550</v>
      </c>
      <c r="O19" s="43" t="s">
        <v>44</v>
      </c>
      <c r="P19" s="243">
        <v>3000000</v>
      </c>
      <c r="Q19" s="43" t="s">
        <v>44</v>
      </c>
      <c r="R19" s="243">
        <v>3000000</v>
      </c>
      <c r="S19" s="125">
        <f t="shared" ref="S19:S28" si="4">12/12*100</f>
        <v>100</v>
      </c>
      <c r="T19" s="125">
        <f t="shared" si="1"/>
        <v>100</v>
      </c>
      <c r="U19" s="43" t="s">
        <v>141</v>
      </c>
      <c r="V19" s="243">
        <v>7592856</v>
      </c>
      <c r="W19" s="17" t="s">
        <v>337</v>
      </c>
      <c r="X19" s="167">
        <f t="shared" si="2"/>
        <v>19012406</v>
      </c>
      <c r="Y19" s="173">
        <f t="shared" ref="Y19:Y28" si="5">48/60*100</f>
        <v>80</v>
      </c>
      <c r="Z19" s="125">
        <f t="shared" si="3"/>
        <v>45.747381769051877</v>
      </c>
      <c r="AA19" s="70"/>
      <c r="AB19" s="70"/>
      <c r="AC19" s="70"/>
      <c r="AD19" s="70"/>
      <c r="AE19" s="70"/>
      <c r="AF19" s="70"/>
      <c r="AG19" s="70"/>
    </row>
    <row r="20" spans="1:33" ht="45.75" customHeight="1" x14ac:dyDescent="0.25">
      <c r="A20" s="9">
        <v>1</v>
      </c>
      <c r="B20" s="9" t="s">
        <v>106</v>
      </c>
      <c r="C20" s="9">
        <v>1</v>
      </c>
      <c r="D20" s="9" t="s">
        <v>106</v>
      </c>
      <c r="E20" s="9" t="s">
        <v>107</v>
      </c>
      <c r="F20" s="9" t="s">
        <v>106</v>
      </c>
      <c r="G20" s="9" t="s">
        <v>106</v>
      </c>
      <c r="H20" s="9" t="s">
        <v>113</v>
      </c>
      <c r="I20" s="53" t="s">
        <v>24</v>
      </c>
      <c r="J20" s="53" t="s">
        <v>310</v>
      </c>
      <c r="K20" s="130" t="s">
        <v>211</v>
      </c>
      <c r="L20" s="10">
        <v>94003650</v>
      </c>
      <c r="M20" s="53" t="s">
        <v>190</v>
      </c>
      <c r="N20" s="65">
        <v>23083000</v>
      </c>
      <c r="O20" s="43" t="s">
        <v>56</v>
      </c>
      <c r="P20" s="243">
        <v>6000000</v>
      </c>
      <c r="Q20" s="43" t="s">
        <v>86</v>
      </c>
      <c r="R20" s="243">
        <v>5920650</v>
      </c>
      <c r="S20" s="125">
        <f t="shared" si="4"/>
        <v>100</v>
      </c>
      <c r="T20" s="125">
        <f t="shared" si="1"/>
        <v>98.677499999999995</v>
      </c>
      <c r="U20" s="43" t="s">
        <v>142</v>
      </c>
      <c r="V20" s="243">
        <v>27980000</v>
      </c>
      <c r="W20" s="17" t="s">
        <v>343</v>
      </c>
      <c r="X20" s="167">
        <f t="shared" si="2"/>
        <v>56983650</v>
      </c>
      <c r="Y20" s="173">
        <f t="shared" si="5"/>
        <v>80</v>
      </c>
      <c r="Z20" s="125">
        <f t="shared" si="3"/>
        <v>60.618550449902742</v>
      </c>
      <c r="AA20" s="70"/>
      <c r="AB20" s="70"/>
      <c r="AC20" s="70"/>
      <c r="AD20" s="70"/>
      <c r="AE20" s="70"/>
      <c r="AF20" s="70"/>
      <c r="AG20" s="70"/>
    </row>
    <row r="21" spans="1:33" ht="49.5" customHeight="1" x14ac:dyDescent="0.25">
      <c r="A21" s="9">
        <v>1</v>
      </c>
      <c r="B21" s="9" t="s">
        <v>106</v>
      </c>
      <c r="C21" s="9">
        <v>1</v>
      </c>
      <c r="D21" s="9" t="s">
        <v>106</v>
      </c>
      <c r="E21" s="9" t="s">
        <v>107</v>
      </c>
      <c r="F21" s="9" t="s">
        <v>106</v>
      </c>
      <c r="G21" s="9" t="s">
        <v>106</v>
      </c>
      <c r="H21" s="9" t="s">
        <v>114</v>
      </c>
      <c r="I21" s="53" t="s">
        <v>25</v>
      </c>
      <c r="J21" s="53" t="s">
        <v>90</v>
      </c>
      <c r="K21" s="130" t="s">
        <v>211</v>
      </c>
      <c r="L21" s="10">
        <v>342204900</v>
      </c>
      <c r="M21" s="53" t="s">
        <v>185</v>
      </c>
      <c r="N21" s="65">
        <v>76880500</v>
      </c>
      <c r="O21" s="43" t="s">
        <v>320</v>
      </c>
      <c r="P21" s="243">
        <v>42746600</v>
      </c>
      <c r="Q21" s="43" t="s">
        <v>44</v>
      </c>
      <c r="R21" s="243">
        <v>35424400</v>
      </c>
      <c r="S21" s="125">
        <f t="shared" si="4"/>
        <v>100</v>
      </c>
      <c r="T21" s="125">
        <f t="shared" si="1"/>
        <v>82.870684452096782</v>
      </c>
      <c r="U21" s="43" t="s">
        <v>143</v>
      </c>
      <c r="V21" s="243">
        <v>84339300</v>
      </c>
      <c r="W21" s="17" t="s">
        <v>337</v>
      </c>
      <c r="X21" s="167">
        <f t="shared" si="2"/>
        <v>196644200</v>
      </c>
      <c r="Y21" s="173">
        <f t="shared" si="5"/>
        <v>80</v>
      </c>
      <c r="Z21" s="125">
        <f t="shared" si="3"/>
        <v>57.463876174771315</v>
      </c>
      <c r="AA21" s="70"/>
      <c r="AB21" s="70"/>
      <c r="AC21" s="70"/>
      <c r="AD21" s="70"/>
      <c r="AE21" s="70"/>
      <c r="AF21" s="70"/>
      <c r="AG21" s="70"/>
    </row>
    <row r="22" spans="1:33" ht="45" customHeight="1" x14ac:dyDescent="0.25">
      <c r="A22" s="9">
        <v>1</v>
      </c>
      <c r="B22" s="9" t="s">
        <v>106</v>
      </c>
      <c r="C22" s="9">
        <v>1</v>
      </c>
      <c r="D22" s="9" t="s">
        <v>106</v>
      </c>
      <c r="E22" s="9" t="s">
        <v>107</v>
      </c>
      <c r="F22" s="9" t="s">
        <v>106</v>
      </c>
      <c r="G22" s="9" t="s">
        <v>106</v>
      </c>
      <c r="H22" s="9" t="s">
        <v>115</v>
      </c>
      <c r="I22" s="53" t="s">
        <v>26</v>
      </c>
      <c r="J22" s="53" t="s">
        <v>91</v>
      </c>
      <c r="K22" s="130" t="s">
        <v>211</v>
      </c>
      <c r="L22" s="10">
        <v>178120100</v>
      </c>
      <c r="M22" s="53" t="s">
        <v>185</v>
      </c>
      <c r="N22" s="65">
        <v>56188350</v>
      </c>
      <c r="O22" s="43" t="s">
        <v>44</v>
      </c>
      <c r="P22" s="243">
        <v>36620000</v>
      </c>
      <c r="Q22" s="43" t="s">
        <v>44</v>
      </c>
      <c r="R22" s="243">
        <v>32731750</v>
      </c>
      <c r="S22" s="125">
        <f t="shared" si="4"/>
        <v>100</v>
      </c>
      <c r="T22" s="125">
        <f t="shared" si="1"/>
        <v>89.382168214090669</v>
      </c>
      <c r="U22" s="43" t="s">
        <v>144</v>
      </c>
      <c r="V22" s="243">
        <v>31075400</v>
      </c>
      <c r="W22" s="17" t="s">
        <v>337</v>
      </c>
      <c r="X22" s="167">
        <f t="shared" si="2"/>
        <v>119995500</v>
      </c>
      <c r="Y22" s="173">
        <f t="shared" si="5"/>
        <v>80</v>
      </c>
      <c r="Z22" s="125">
        <f t="shared" si="3"/>
        <v>67.367747940855637</v>
      </c>
      <c r="AA22" s="70"/>
      <c r="AB22" s="70"/>
      <c r="AC22" s="70"/>
      <c r="AD22" s="70"/>
      <c r="AE22" s="70"/>
      <c r="AF22" s="70"/>
      <c r="AG22" s="70"/>
    </row>
    <row r="23" spans="1:33" ht="49.5" customHeight="1" x14ac:dyDescent="0.25">
      <c r="A23" s="9">
        <v>1</v>
      </c>
      <c r="B23" s="9" t="s">
        <v>106</v>
      </c>
      <c r="C23" s="9">
        <v>1</v>
      </c>
      <c r="D23" s="9" t="s">
        <v>106</v>
      </c>
      <c r="E23" s="9" t="s">
        <v>107</v>
      </c>
      <c r="F23" s="9" t="s">
        <v>106</v>
      </c>
      <c r="G23" s="9" t="s">
        <v>106</v>
      </c>
      <c r="H23" s="9" t="s">
        <v>116</v>
      </c>
      <c r="I23" s="53" t="s">
        <v>5</v>
      </c>
      <c r="J23" s="53" t="s">
        <v>311</v>
      </c>
      <c r="K23" s="130" t="s">
        <v>211</v>
      </c>
      <c r="L23" s="10">
        <v>35685500</v>
      </c>
      <c r="M23" s="53" t="s">
        <v>185</v>
      </c>
      <c r="N23" s="65">
        <v>4709500</v>
      </c>
      <c r="O23" s="43" t="s">
        <v>44</v>
      </c>
      <c r="P23" s="243">
        <v>3000000</v>
      </c>
      <c r="Q23" s="43" t="s">
        <v>44</v>
      </c>
      <c r="R23" s="243">
        <v>2976000</v>
      </c>
      <c r="S23" s="125">
        <f t="shared" si="4"/>
        <v>100</v>
      </c>
      <c r="T23" s="125">
        <f t="shared" si="1"/>
        <v>99.2</v>
      </c>
      <c r="U23" s="43" t="s">
        <v>145</v>
      </c>
      <c r="V23" s="243">
        <v>7125000</v>
      </c>
      <c r="W23" s="17" t="s">
        <v>337</v>
      </c>
      <c r="X23" s="167">
        <f t="shared" si="2"/>
        <v>14810500</v>
      </c>
      <c r="Y23" s="173">
        <f t="shared" si="5"/>
        <v>80</v>
      </c>
      <c r="Z23" s="125">
        <f t="shared" si="3"/>
        <v>41.502851298146304</v>
      </c>
      <c r="AA23" s="70"/>
      <c r="AB23" s="70"/>
      <c r="AC23" s="70"/>
      <c r="AD23" s="70"/>
      <c r="AE23" s="70"/>
      <c r="AF23" s="70"/>
      <c r="AG23" s="70"/>
    </row>
    <row r="24" spans="1:33" ht="31.5" customHeight="1" x14ac:dyDescent="0.25">
      <c r="A24" s="9">
        <v>1</v>
      </c>
      <c r="B24" s="9" t="s">
        <v>106</v>
      </c>
      <c r="C24" s="9">
        <v>1</v>
      </c>
      <c r="D24" s="9" t="s">
        <v>106</v>
      </c>
      <c r="E24" s="9" t="s">
        <v>107</v>
      </c>
      <c r="F24" s="9" t="s">
        <v>106</v>
      </c>
      <c r="G24" s="9" t="s">
        <v>106</v>
      </c>
      <c r="H24" s="9" t="s">
        <v>117</v>
      </c>
      <c r="I24" s="53" t="s">
        <v>27</v>
      </c>
      <c r="J24" s="53" t="s">
        <v>16</v>
      </c>
      <c r="K24" s="130" t="s">
        <v>211</v>
      </c>
      <c r="L24" s="10">
        <v>52192550</v>
      </c>
      <c r="M24" s="53" t="s">
        <v>185</v>
      </c>
      <c r="N24" s="65">
        <v>6440000</v>
      </c>
      <c r="O24" s="43" t="s">
        <v>321</v>
      </c>
      <c r="P24" s="243">
        <v>1698000</v>
      </c>
      <c r="Q24" s="43" t="s">
        <v>44</v>
      </c>
      <c r="R24" s="243">
        <v>1652550</v>
      </c>
      <c r="S24" s="125">
        <f t="shared" si="4"/>
        <v>100</v>
      </c>
      <c r="T24" s="125">
        <f t="shared" si="1"/>
        <v>97.323321554770317</v>
      </c>
      <c r="U24" s="43" t="s">
        <v>146</v>
      </c>
      <c r="V24" s="243">
        <v>6890400</v>
      </c>
      <c r="W24" s="17" t="s">
        <v>337</v>
      </c>
      <c r="X24" s="167">
        <f t="shared" si="2"/>
        <v>14982950</v>
      </c>
      <c r="Y24" s="173">
        <f t="shared" si="5"/>
        <v>80</v>
      </c>
      <c r="Z24" s="125">
        <f t="shared" si="3"/>
        <v>28.70706642997899</v>
      </c>
      <c r="AA24" s="70"/>
      <c r="AB24" s="70"/>
      <c r="AC24" s="70"/>
      <c r="AD24" s="70"/>
      <c r="AE24" s="70"/>
      <c r="AF24" s="70"/>
      <c r="AG24" s="70"/>
    </row>
    <row r="25" spans="1:33" ht="54.75" customHeight="1" x14ac:dyDescent="0.25">
      <c r="A25" s="9">
        <v>1</v>
      </c>
      <c r="B25" s="9" t="s">
        <v>106</v>
      </c>
      <c r="C25" s="9">
        <v>1</v>
      </c>
      <c r="D25" s="9" t="s">
        <v>106</v>
      </c>
      <c r="E25" s="9" t="s">
        <v>107</v>
      </c>
      <c r="F25" s="9" t="s">
        <v>106</v>
      </c>
      <c r="G25" s="9" t="s">
        <v>106</v>
      </c>
      <c r="H25" s="9" t="s">
        <v>118</v>
      </c>
      <c r="I25" s="53" t="s">
        <v>28</v>
      </c>
      <c r="J25" s="53" t="s">
        <v>92</v>
      </c>
      <c r="K25" s="130" t="s">
        <v>211</v>
      </c>
      <c r="L25" s="10">
        <v>169840000</v>
      </c>
      <c r="M25" s="53" t="s">
        <v>191</v>
      </c>
      <c r="N25" s="65">
        <v>37260000</v>
      </c>
      <c r="O25" s="43" t="s">
        <v>322</v>
      </c>
      <c r="P25" s="243">
        <v>26320000</v>
      </c>
      <c r="Q25" s="43" t="s">
        <v>87</v>
      </c>
      <c r="R25" s="243">
        <v>25480000</v>
      </c>
      <c r="S25" s="125">
        <f t="shared" si="4"/>
        <v>100</v>
      </c>
      <c r="T25" s="125">
        <f t="shared" si="1"/>
        <v>96.808510638297875</v>
      </c>
      <c r="U25" s="43" t="s">
        <v>147</v>
      </c>
      <c r="V25" s="243">
        <v>35400000</v>
      </c>
      <c r="W25" s="17" t="s">
        <v>344</v>
      </c>
      <c r="X25" s="167">
        <f t="shared" si="2"/>
        <v>98140000</v>
      </c>
      <c r="Y25" s="173">
        <f t="shared" si="5"/>
        <v>80</v>
      </c>
      <c r="Z25" s="125">
        <f t="shared" si="3"/>
        <v>57.783796514366458</v>
      </c>
      <c r="AA25" s="70"/>
      <c r="AB25" s="70"/>
      <c r="AC25" s="70"/>
      <c r="AD25" s="70"/>
      <c r="AE25" s="70"/>
      <c r="AF25" s="70"/>
      <c r="AG25" s="70"/>
    </row>
    <row r="26" spans="1:33" ht="41.25" customHeight="1" x14ac:dyDescent="0.25">
      <c r="A26" s="9">
        <v>1</v>
      </c>
      <c r="B26" s="9" t="s">
        <v>106</v>
      </c>
      <c r="C26" s="9">
        <v>1</v>
      </c>
      <c r="D26" s="9" t="s">
        <v>106</v>
      </c>
      <c r="E26" s="9" t="s">
        <v>107</v>
      </c>
      <c r="F26" s="9" t="s">
        <v>106</v>
      </c>
      <c r="G26" s="9" t="s">
        <v>106</v>
      </c>
      <c r="H26" s="9" t="s">
        <v>119</v>
      </c>
      <c r="I26" s="53" t="s">
        <v>29</v>
      </c>
      <c r="J26" s="53" t="s">
        <v>312</v>
      </c>
      <c r="K26" s="130" t="s">
        <v>211</v>
      </c>
      <c r="L26" s="10">
        <v>428033480</v>
      </c>
      <c r="M26" s="53" t="s">
        <v>185</v>
      </c>
      <c r="N26" s="65">
        <v>56207000</v>
      </c>
      <c r="O26" s="43" t="s">
        <v>56</v>
      </c>
      <c r="P26" s="243">
        <v>33576480</v>
      </c>
      <c r="Q26" s="43" t="s">
        <v>44</v>
      </c>
      <c r="R26" s="243">
        <v>31826480</v>
      </c>
      <c r="S26" s="125">
        <f t="shared" si="4"/>
        <v>100</v>
      </c>
      <c r="T26" s="125">
        <f t="shared" si="1"/>
        <v>94.788018279462293</v>
      </c>
      <c r="U26" s="43" t="s">
        <v>56</v>
      </c>
      <c r="V26" s="243">
        <v>98120000</v>
      </c>
      <c r="W26" s="17" t="s">
        <v>345</v>
      </c>
      <c r="X26" s="167">
        <f t="shared" si="2"/>
        <v>186153480</v>
      </c>
      <c r="Y26" s="173">
        <f t="shared" si="5"/>
        <v>80</v>
      </c>
      <c r="Z26" s="125">
        <f t="shared" si="3"/>
        <v>43.490401732126188</v>
      </c>
      <c r="AA26" s="70"/>
      <c r="AB26" s="70"/>
      <c r="AC26" s="70"/>
      <c r="AD26" s="70"/>
      <c r="AE26" s="70"/>
      <c r="AF26" s="70"/>
      <c r="AG26" s="70"/>
    </row>
    <row r="27" spans="1:33" ht="54.75" customHeight="1" x14ac:dyDescent="0.25">
      <c r="A27" s="9">
        <v>1</v>
      </c>
      <c r="B27" s="9" t="s">
        <v>106</v>
      </c>
      <c r="C27" s="9">
        <v>1</v>
      </c>
      <c r="D27" s="9" t="s">
        <v>106</v>
      </c>
      <c r="E27" s="9" t="s">
        <v>107</v>
      </c>
      <c r="F27" s="9" t="s">
        <v>106</v>
      </c>
      <c r="G27" s="9" t="s">
        <v>106</v>
      </c>
      <c r="H27" s="9" t="s">
        <v>120</v>
      </c>
      <c r="I27" s="53" t="s">
        <v>30</v>
      </c>
      <c r="J27" s="53" t="s">
        <v>313</v>
      </c>
      <c r="K27" s="130" t="s">
        <v>211</v>
      </c>
      <c r="L27" s="10">
        <v>1369962161</v>
      </c>
      <c r="M27" s="53" t="s">
        <v>185</v>
      </c>
      <c r="N27" s="65">
        <v>352419000</v>
      </c>
      <c r="O27" s="43" t="s">
        <v>56</v>
      </c>
      <c r="P27" s="243">
        <v>120478375</v>
      </c>
      <c r="Q27" s="43" t="s">
        <v>44</v>
      </c>
      <c r="R27" s="243">
        <v>117543161</v>
      </c>
      <c r="S27" s="125">
        <f t="shared" si="4"/>
        <v>100</v>
      </c>
      <c r="T27" s="125">
        <f t="shared" si="1"/>
        <v>97.56370053961966</v>
      </c>
      <c r="U27" s="43" t="s">
        <v>145</v>
      </c>
      <c r="V27" s="243">
        <v>152220144</v>
      </c>
      <c r="W27" s="17" t="s">
        <v>337</v>
      </c>
      <c r="X27" s="167">
        <f t="shared" si="2"/>
        <v>622182305</v>
      </c>
      <c r="Y27" s="173">
        <f t="shared" si="5"/>
        <v>80</v>
      </c>
      <c r="Z27" s="125">
        <f t="shared" si="3"/>
        <v>45.41602116556561</v>
      </c>
      <c r="AA27" s="70"/>
      <c r="AB27" s="70"/>
      <c r="AC27" s="70"/>
      <c r="AD27" s="70"/>
      <c r="AE27" s="70"/>
      <c r="AF27" s="70"/>
      <c r="AG27" s="70"/>
    </row>
    <row r="28" spans="1:33" ht="48" customHeight="1" x14ac:dyDescent="0.25">
      <c r="A28" s="13">
        <v>1</v>
      </c>
      <c r="B28" s="13" t="s">
        <v>106</v>
      </c>
      <c r="C28" s="13">
        <v>1</v>
      </c>
      <c r="D28" s="13" t="s">
        <v>106</v>
      </c>
      <c r="E28" s="13" t="s">
        <v>107</v>
      </c>
      <c r="F28" s="13" t="s">
        <v>106</v>
      </c>
      <c r="G28" s="13" t="s">
        <v>106</v>
      </c>
      <c r="H28" s="13" t="s">
        <v>121</v>
      </c>
      <c r="I28" s="54" t="s">
        <v>31</v>
      </c>
      <c r="J28" s="54" t="s">
        <v>314</v>
      </c>
      <c r="K28" s="133" t="s">
        <v>211</v>
      </c>
      <c r="L28" s="14">
        <v>389990000</v>
      </c>
      <c r="M28" s="53" t="s">
        <v>185</v>
      </c>
      <c r="N28" s="66">
        <v>81350000</v>
      </c>
      <c r="O28" s="48" t="s">
        <v>56</v>
      </c>
      <c r="P28" s="243">
        <v>38673000</v>
      </c>
      <c r="Q28" s="48" t="s">
        <v>44</v>
      </c>
      <c r="R28" s="243">
        <v>38640000</v>
      </c>
      <c r="S28" s="125">
        <f t="shared" si="4"/>
        <v>100</v>
      </c>
      <c r="T28" s="162">
        <f t="shared" si="1"/>
        <v>99.914669149018692</v>
      </c>
      <c r="U28" s="48" t="s">
        <v>56</v>
      </c>
      <c r="V28" s="243">
        <v>50000000</v>
      </c>
      <c r="W28" s="17" t="s">
        <v>337</v>
      </c>
      <c r="X28" s="170">
        <f t="shared" si="2"/>
        <v>169990000</v>
      </c>
      <c r="Y28" s="173">
        <f t="shared" si="5"/>
        <v>80</v>
      </c>
      <c r="Z28" s="173">
        <f t="shared" si="3"/>
        <v>43.588297135823993</v>
      </c>
      <c r="AA28" s="70"/>
      <c r="AB28" s="70"/>
      <c r="AC28" s="70"/>
      <c r="AD28" s="70"/>
      <c r="AE28" s="70"/>
      <c r="AF28" s="70"/>
      <c r="AG28" s="70"/>
    </row>
    <row r="29" spans="1:33" ht="59.25" customHeight="1" x14ac:dyDescent="0.25">
      <c r="A29" s="20">
        <v>1</v>
      </c>
      <c r="B29" s="20" t="s">
        <v>106</v>
      </c>
      <c r="C29" s="20">
        <v>1</v>
      </c>
      <c r="D29" s="20" t="s">
        <v>106</v>
      </c>
      <c r="E29" s="20" t="s">
        <v>107</v>
      </c>
      <c r="F29" s="20" t="s">
        <v>106</v>
      </c>
      <c r="G29" s="20" t="s">
        <v>122</v>
      </c>
      <c r="H29" s="44"/>
      <c r="I29" s="27" t="s">
        <v>305</v>
      </c>
      <c r="J29" s="27" t="s">
        <v>306</v>
      </c>
      <c r="K29" s="134" t="s">
        <v>227</v>
      </c>
      <c r="L29" s="57">
        <v>7273497025</v>
      </c>
      <c r="M29" s="56" t="s">
        <v>151</v>
      </c>
      <c r="N29" s="57">
        <f>SUM(N30:N34)</f>
        <v>1204237025</v>
      </c>
      <c r="O29" s="40" t="s">
        <v>78</v>
      </c>
      <c r="P29" s="57">
        <f>SUM(P30:P34)</f>
        <v>120000000</v>
      </c>
      <c r="Q29" s="40" t="s">
        <v>78</v>
      </c>
      <c r="R29" s="93">
        <v>119360000</v>
      </c>
      <c r="S29" s="160">
        <f>1/1*100</f>
        <v>100</v>
      </c>
      <c r="T29" s="160">
        <f>R29/P29*100</f>
        <v>99.466666666666669</v>
      </c>
      <c r="U29" s="40" t="s">
        <v>151</v>
      </c>
      <c r="V29" s="93">
        <f>SUM(V30:V34)</f>
        <v>193990000</v>
      </c>
      <c r="W29" s="178" t="s">
        <v>364</v>
      </c>
      <c r="X29" s="51">
        <f t="shared" si="2"/>
        <v>1517587025</v>
      </c>
      <c r="Y29" s="160">
        <f>77/243*100</f>
        <v>31.68724279835391</v>
      </c>
      <c r="Z29" s="160">
        <f t="shared" si="3"/>
        <v>20.864613263521615</v>
      </c>
      <c r="AA29" s="70"/>
      <c r="AB29" s="70"/>
      <c r="AC29" s="70"/>
      <c r="AD29" s="70"/>
      <c r="AE29" s="70"/>
      <c r="AF29" s="70"/>
      <c r="AG29" s="70"/>
    </row>
    <row r="30" spans="1:33" ht="111.75" customHeight="1" x14ac:dyDescent="0.25">
      <c r="A30" s="78">
        <v>1</v>
      </c>
      <c r="B30" s="78" t="s">
        <v>106</v>
      </c>
      <c r="C30" s="78">
        <v>1</v>
      </c>
      <c r="D30" s="78" t="s">
        <v>106</v>
      </c>
      <c r="E30" s="78" t="s">
        <v>107</v>
      </c>
      <c r="F30" s="78" t="s">
        <v>106</v>
      </c>
      <c r="G30" s="78" t="s">
        <v>122</v>
      </c>
      <c r="H30" s="78" t="s">
        <v>123</v>
      </c>
      <c r="I30" s="79" t="s">
        <v>32</v>
      </c>
      <c r="J30" s="80" t="s">
        <v>302</v>
      </c>
      <c r="K30" s="246" t="s">
        <v>215</v>
      </c>
      <c r="L30" s="247">
        <v>5461542025</v>
      </c>
      <c r="M30" s="81" t="s">
        <v>195</v>
      </c>
      <c r="N30" s="74">
        <v>946442025</v>
      </c>
      <c r="O30" s="83">
        <v>0</v>
      </c>
      <c r="P30" s="84">
        <v>0</v>
      </c>
      <c r="Q30" s="83">
        <v>0</v>
      </c>
      <c r="R30" s="84">
        <v>0</v>
      </c>
      <c r="S30" s="126" t="e">
        <f t="shared" si="1"/>
        <v>#DIV/0!</v>
      </c>
      <c r="T30" s="126" t="e">
        <f t="shared" si="1"/>
        <v>#DIV/0!</v>
      </c>
      <c r="U30" s="83"/>
      <c r="V30" s="84"/>
      <c r="W30" s="104" t="s">
        <v>365</v>
      </c>
      <c r="X30" s="172">
        <f t="shared" si="2"/>
        <v>946442025</v>
      </c>
      <c r="Y30" s="126">
        <f>5/34*100</f>
        <v>14.705882352941178</v>
      </c>
      <c r="Z30" s="164">
        <f t="shared" si="3"/>
        <v>17.329208869357736</v>
      </c>
      <c r="AA30" s="70"/>
      <c r="AB30" s="266"/>
      <c r="AC30" s="70"/>
      <c r="AD30" s="70"/>
      <c r="AE30" s="70"/>
      <c r="AF30" s="70"/>
      <c r="AG30" s="70"/>
    </row>
    <row r="31" spans="1:33" s="110" customFormat="1" ht="134.25" customHeight="1" x14ac:dyDescent="0.25">
      <c r="A31" s="9">
        <v>1</v>
      </c>
      <c r="B31" s="9" t="s">
        <v>106</v>
      </c>
      <c r="C31" s="9">
        <v>1</v>
      </c>
      <c r="D31" s="9" t="s">
        <v>106</v>
      </c>
      <c r="E31" s="9" t="s">
        <v>107</v>
      </c>
      <c r="F31" s="9" t="s">
        <v>106</v>
      </c>
      <c r="G31" s="9" t="s">
        <v>122</v>
      </c>
      <c r="H31" s="9" t="s">
        <v>124</v>
      </c>
      <c r="I31" s="108" t="s">
        <v>6</v>
      </c>
      <c r="J31" s="53" t="s">
        <v>95</v>
      </c>
      <c r="K31" s="205" t="s">
        <v>216</v>
      </c>
      <c r="L31" s="206">
        <v>485760000</v>
      </c>
      <c r="M31" s="43" t="s">
        <v>196</v>
      </c>
      <c r="N31" s="65">
        <v>40260000</v>
      </c>
      <c r="O31" s="12">
        <v>0</v>
      </c>
      <c r="P31" s="69">
        <v>0</v>
      </c>
      <c r="Q31" s="12">
        <v>0</v>
      </c>
      <c r="R31" s="69">
        <v>0</v>
      </c>
      <c r="S31" s="125" t="e">
        <f t="shared" si="1"/>
        <v>#DIV/0!</v>
      </c>
      <c r="T31" s="125" t="e">
        <f t="shared" si="1"/>
        <v>#DIV/0!</v>
      </c>
      <c r="U31" s="12" t="s">
        <v>148</v>
      </c>
      <c r="V31" s="109">
        <v>60940000</v>
      </c>
      <c r="W31" s="36" t="s">
        <v>151</v>
      </c>
      <c r="X31" s="167">
        <f t="shared" si="2"/>
        <v>101200000</v>
      </c>
      <c r="Y31" s="125">
        <f>38/113*100</f>
        <v>33.628318584070797</v>
      </c>
      <c r="Z31" s="125">
        <f t="shared" si="3"/>
        <v>20.833333333333336</v>
      </c>
      <c r="AA31" s="232"/>
      <c r="AB31" s="232"/>
      <c r="AC31" s="232"/>
      <c r="AD31" s="232"/>
      <c r="AE31" s="232"/>
      <c r="AF31" s="232"/>
      <c r="AG31" s="232"/>
    </row>
    <row r="32" spans="1:33" s="110" customFormat="1" ht="203.25" customHeight="1" x14ac:dyDescent="0.25">
      <c r="A32" s="9">
        <v>1</v>
      </c>
      <c r="B32" s="9" t="s">
        <v>106</v>
      </c>
      <c r="C32" s="9">
        <v>1</v>
      </c>
      <c r="D32" s="9" t="s">
        <v>106</v>
      </c>
      <c r="E32" s="9" t="s">
        <v>107</v>
      </c>
      <c r="F32" s="9" t="s">
        <v>106</v>
      </c>
      <c r="G32" s="9" t="s">
        <v>122</v>
      </c>
      <c r="H32" s="9" t="s">
        <v>125</v>
      </c>
      <c r="I32" s="108" t="s">
        <v>7</v>
      </c>
      <c r="J32" s="53" t="s">
        <v>96</v>
      </c>
      <c r="K32" s="205" t="s">
        <v>217</v>
      </c>
      <c r="L32" s="206">
        <v>586415000</v>
      </c>
      <c r="M32" s="43" t="s">
        <v>192</v>
      </c>
      <c r="N32" s="65">
        <v>86415000</v>
      </c>
      <c r="O32" s="12">
        <v>0</v>
      </c>
      <c r="P32" s="69">
        <v>0</v>
      </c>
      <c r="Q32" s="12">
        <v>0</v>
      </c>
      <c r="R32" s="69">
        <v>0</v>
      </c>
      <c r="S32" s="125" t="e">
        <f t="shared" si="1"/>
        <v>#DIV/0!</v>
      </c>
      <c r="T32" s="125" t="e">
        <f t="shared" si="1"/>
        <v>#DIV/0!</v>
      </c>
      <c r="U32" s="12" t="s">
        <v>149</v>
      </c>
      <c r="V32" s="109">
        <v>71340000</v>
      </c>
      <c r="W32" s="36" t="s">
        <v>366</v>
      </c>
      <c r="X32" s="167">
        <f t="shared" si="2"/>
        <v>157755000</v>
      </c>
      <c r="Y32" s="125">
        <f>31/89*100</f>
        <v>34.831460674157306</v>
      </c>
      <c r="Z32" s="125">
        <f t="shared" si="3"/>
        <v>26.90159699189141</v>
      </c>
      <c r="AA32" s="232"/>
      <c r="AB32" s="232"/>
      <c r="AC32" s="232"/>
      <c r="AD32" s="232"/>
      <c r="AE32" s="232"/>
      <c r="AF32" s="232"/>
      <c r="AG32" s="232"/>
    </row>
    <row r="33" spans="1:33" ht="30.75" customHeight="1" x14ac:dyDescent="0.25">
      <c r="A33" s="85">
        <v>1</v>
      </c>
      <c r="B33" s="85" t="s">
        <v>106</v>
      </c>
      <c r="C33" s="85">
        <v>1</v>
      </c>
      <c r="D33" s="85" t="s">
        <v>106</v>
      </c>
      <c r="E33" s="85" t="s">
        <v>107</v>
      </c>
      <c r="F33" s="85" t="s">
        <v>106</v>
      </c>
      <c r="G33" s="85" t="s">
        <v>122</v>
      </c>
      <c r="H33" s="85" t="s">
        <v>126</v>
      </c>
      <c r="I33" s="86" t="s">
        <v>33</v>
      </c>
      <c r="J33" s="86" t="s">
        <v>303</v>
      </c>
      <c r="K33" s="248" t="s">
        <v>54</v>
      </c>
      <c r="L33" s="249">
        <v>131120000</v>
      </c>
      <c r="M33" s="87" t="s">
        <v>193</v>
      </c>
      <c r="N33" s="74">
        <v>131120000</v>
      </c>
      <c r="O33" s="88">
        <v>0</v>
      </c>
      <c r="P33" s="88">
        <v>0</v>
      </c>
      <c r="Q33" s="88">
        <v>0</v>
      </c>
      <c r="R33" s="88">
        <v>0</v>
      </c>
      <c r="S33" s="126" t="e">
        <f t="shared" si="1"/>
        <v>#DIV/0!</v>
      </c>
      <c r="T33" s="126" t="e">
        <f t="shared" si="1"/>
        <v>#DIV/0!</v>
      </c>
      <c r="U33" s="88"/>
      <c r="V33" s="88"/>
      <c r="W33" s="179" t="s">
        <v>54</v>
      </c>
      <c r="X33" s="169">
        <f t="shared" si="2"/>
        <v>131120000</v>
      </c>
      <c r="Y33" s="126">
        <f>1/1*100</f>
        <v>100</v>
      </c>
      <c r="Z33" s="126">
        <f t="shared" si="3"/>
        <v>100</v>
      </c>
      <c r="AA33" s="70"/>
      <c r="AB33" s="70"/>
      <c r="AC33" s="70"/>
      <c r="AD33" s="70"/>
      <c r="AE33" s="70"/>
      <c r="AF33" s="70"/>
      <c r="AG33" s="70"/>
    </row>
    <row r="34" spans="1:33" ht="44.25" customHeight="1" x14ac:dyDescent="0.25">
      <c r="A34" s="94">
        <v>1</v>
      </c>
      <c r="B34" s="94" t="s">
        <v>106</v>
      </c>
      <c r="C34" s="94">
        <v>1</v>
      </c>
      <c r="D34" s="94" t="s">
        <v>106</v>
      </c>
      <c r="E34" s="94" t="s">
        <v>107</v>
      </c>
      <c r="F34" s="94" t="s">
        <v>106</v>
      </c>
      <c r="G34" s="94" t="s">
        <v>122</v>
      </c>
      <c r="H34" s="94" t="s">
        <v>127</v>
      </c>
      <c r="I34" s="207" t="s">
        <v>61</v>
      </c>
      <c r="J34" s="207" t="s">
        <v>304</v>
      </c>
      <c r="K34" s="208" t="s">
        <v>218</v>
      </c>
      <c r="L34" s="209">
        <v>608660000</v>
      </c>
      <c r="M34" s="38">
        <v>0</v>
      </c>
      <c r="N34" s="65">
        <v>0</v>
      </c>
      <c r="O34" s="95" t="s">
        <v>78</v>
      </c>
      <c r="P34" s="96">
        <v>120000000</v>
      </c>
      <c r="Q34" s="95" t="s">
        <v>78</v>
      </c>
      <c r="R34" s="96">
        <v>119360000</v>
      </c>
      <c r="S34" s="125">
        <f>1/1*100</f>
        <v>100</v>
      </c>
      <c r="T34" s="125">
        <f>R34/P34*100</f>
        <v>99.466666666666669</v>
      </c>
      <c r="U34" s="95" t="s">
        <v>150</v>
      </c>
      <c r="V34" s="96">
        <v>61710000</v>
      </c>
      <c r="W34" s="180" t="s">
        <v>367</v>
      </c>
      <c r="X34" s="170">
        <f t="shared" si="2"/>
        <v>181070000</v>
      </c>
      <c r="Y34" s="125">
        <f>2/6*100</f>
        <v>33.333333333333329</v>
      </c>
      <c r="Z34" s="173">
        <f t="shared" si="3"/>
        <v>29.748956724608156</v>
      </c>
      <c r="AA34" s="70"/>
      <c r="AB34" s="70"/>
      <c r="AC34" s="70"/>
      <c r="AD34" s="70"/>
      <c r="AE34" s="70"/>
      <c r="AF34" s="70"/>
      <c r="AG34" s="70"/>
    </row>
    <row r="35" spans="1:33" ht="42" customHeight="1" x14ac:dyDescent="0.25">
      <c r="A35" s="20">
        <v>1</v>
      </c>
      <c r="B35" s="20" t="s">
        <v>106</v>
      </c>
      <c r="C35" s="20">
        <v>1</v>
      </c>
      <c r="D35" s="20" t="s">
        <v>106</v>
      </c>
      <c r="E35" s="20" t="s">
        <v>107</v>
      </c>
      <c r="F35" s="20" t="s">
        <v>106</v>
      </c>
      <c r="G35" s="20" t="s">
        <v>128</v>
      </c>
      <c r="H35" s="25"/>
      <c r="I35" s="27" t="s">
        <v>8</v>
      </c>
      <c r="J35" s="27" t="s">
        <v>301</v>
      </c>
      <c r="K35" s="135" t="s">
        <v>226</v>
      </c>
      <c r="L35" s="57">
        <f>SUM(L36:L38)</f>
        <v>1382070000</v>
      </c>
      <c r="M35" s="58" t="s">
        <v>194</v>
      </c>
      <c r="N35" s="57">
        <f>SUM(N36:N38)</f>
        <v>136075000</v>
      </c>
      <c r="O35" s="56" t="s">
        <v>323</v>
      </c>
      <c r="P35" s="57">
        <f>SUM(P36:P38)</f>
        <v>196305000</v>
      </c>
      <c r="Q35" s="56" t="s">
        <v>75</v>
      </c>
      <c r="R35" s="57">
        <f>SUM(R36:R38)</f>
        <v>195995000</v>
      </c>
      <c r="S35" s="160">
        <f>134/134*100</f>
        <v>100</v>
      </c>
      <c r="T35" s="160">
        <f>R35/P35*100</f>
        <v>99.842082473701637</v>
      </c>
      <c r="U35" s="56" t="s">
        <v>153</v>
      </c>
      <c r="V35" s="56">
        <f>V36</f>
        <v>199980000</v>
      </c>
      <c r="W35" s="57" t="s">
        <v>368</v>
      </c>
      <c r="X35" s="51">
        <f t="shared" si="2"/>
        <v>532050000</v>
      </c>
      <c r="Y35" s="160">
        <f>373/1242*100</f>
        <v>30.032206119162641</v>
      </c>
      <c r="Z35" s="160">
        <f t="shared" si="3"/>
        <v>38.496602921704401</v>
      </c>
      <c r="AA35" s="70"/>
      <c r="AB35" s="70"/>
      <c r="AC35" s="70"/>
      <c r="AD35" s="70"/>
      <c r="AE35" s="70"/>
      <c r="AF35" s="70"/>
      <c r="AG35" s="70"/>
    </row>
    <row r="36" spans="1:33" ht="60.75" customHeight="1" x14ac:dyDescent="0.25">
      <c r="A36" s="4">
        <v>1</v>
      </c>
      <c r="B36" s="4" t="s">
        <v>106</v>
      </c>
      <c r="C36" s="4">
        <v>1</v>
      </c>
      <c r="D36" s="4" t="s">
        <v>106</v>
      </c>
      <c r="E36" s="33" t="s">
        <v>107</v>
      </c>
      <c r="F36" s="33" t="s">
        <v>106</v>
      </c>
      <c r="G36" s="33" t="s">
        <v>128</v>
      </c>
      <c r="H36" s="33" t="s">
        <v>132</v>
      </c>
      <c r="I36" s="3" t="s">
        <v>9</v>
      </c>
      <c r="J36" s="152" t="s">
        <v>62</v>
      </c>
      <c r="K36" s="153" t="s">
        <v>223</v>
      </c>
      <c r="L36" s="34">
        <v>1382070000</v>
      </c>
      <c r="M36" s="152" t="s">
        <v>194</v>
      </c>
      <c r="N36" s="67">
        <v>136075000</v>
      </c>
      <c r="O36" s="150" t="s">
        <v>71</v>
      </c>
      <c r="P36" s="250">
        <v>196305000</v>
      </c>
      <c r="Q36" s="150" t="s">
        <v>71</v>
      </c>
      <c r="R36" s="250">
        <v>195995000</v>
      </c>
      <c r="S36" s="165">
        <f>134/134*100</f>
        <v>100</v>
      </c>
      <c r="T36" s="125">
        <f t="shared" si="1"/>
        <v>99.842082473701637</v>
      </c>
      <c r="U36" s="150" t="s">
        <v>152</v>
      </c>
      <c r="V36" s="250">
        <v>199980000</v>
      </c>
      <c r="W36" s="181" t="s">
        <v>368</v>
      </c>
      <c r="X36" s="171">
        <f t="shared" si="2"/>
        <v>532050000</v>
      </c>
      <c r="Y36" s="184">
        <f>373/1242*100</f>
        <v>30.032206119162641</v>
      </c>
      <c r="Z36" s="161">
        <f t="shared" si="3"/>
        <v>38.496602921704401</v>
      </c>
      <c r="AA36" s="70"/>
      <c r="AB36" s="70"/>
      <c r="AC36" s="70"/>
      <c r="AD36" s="70"/>
      <c r="AE36" s="70"/>
      <c r="AF36" s="70"/>
      <c r="AG36" s="70"/>
    </row>
    <row r="37" spans="1:33" ht="36" customHeight="1" x14ac:dyDescent="0.25">
      <c r="A37" s="4">
        <v>1</v>
      </c>
      <c r="B37" s="4" t="s">
        <v>106</v>
      </c>
      <c r="C37" s="4">
        <v>1</v>
      </c>
      <c r="D37" s="4" t="s">
        <v>106</v>
      </c>
      <c r="E37" s="9" t="s">
        <v>107</v>
      </c>
      <c r="F37" s="9" t="s">
        <v>106</v>
      </c>
      <c r="G37" s="9" t="s">
        <v>128</v>
      </c>
      <c r="H37" s="9" t="s">
        <v>131</v>
      </c>
      <c r="I37" s="108" t="s">
        <v>219</v>
      </c>
      <c r="J37" s="53" t="s">
        <v>220</v>
      </c>
      <c r="K37" s="130" t="s">
        <v>224</v>
      </c>
      <c r="L37" s="10"/>
      <c r="M37" s="53"/>
      <c r="N37" s="65"/>
      <c r="O37" s="43"/>
      <c r="P37" s="243"/>
      <c r="Q37" s="43"/>
      <c r="R37" s="243"/>
      <c r="S37" s="251"/>
      <c r="T37" s="243"/>
      <c r="U37" s="43"/>
      <c r="V37" s="243"/>
      <c r="W37" s="17"/>
      <c r="X37" s="167">
        <f t="shared" si="2"/>
        <v>0</v>
      </c>
      <c r="Y37" s="251"/>
      <c r="Z37" s="125" t="e">
        <f t="shared" si="3"/>
        <v>#DIV/0!</v>
      </c>
      <c r="AA37" s="70"/>
      <c r="AB37" s="70"/>
      <c r="AC37" s="70"/>
      <c r="AD37" s="70"/>
      <c r="AE37" s="70"/>
      <c r="AF37" s="70"/>
      <c r="AG37" s="70"/>
    </row>
    <row r="38" spans="1:33" ht="52.5" customHeight="1" x14ac:dyDescent="0.25">
      <c r="A38" s="4">
        <v>1</v>
      </c>
      <c r="B38" s="4" t="s">
        <v>106</v>
      </c>
      <c r="C38" s="4">
        <v>1</v>
      </c>
      <c r="D38" s="4" t="s">
        <v>106</v>
      </c>
      <c r="E38" s="13" t="s">
        <v>107</v>
      </c>
      <c r="F38" s="13" t="s">
        <v>106</v>
      </c>
      <c r="G38" s="13" t="s">
        <v>128</v>
      </c>
      <c r="H38" s="13" t="s">
        <v>123</v>
      </c>
      <c r="I38" s="154" t="s">
        <v>221</v>
      </c>
      <c r="J38" s="54" t="s">
        <v>222</v>
      </c>
      <c r="K38" s="133" t="s">
        <v>225</v>
      </c>
      <c r="L38" s="14"/>
      <c r="M38" s="54"/>
      <c r="N38" s="66"/>
      <c r="O38" s="48"/>
      <c r="P38" s="252"/>
      <c r="Q38" s="48"/>
      <c r="R38" s="252"/>
      <c r="S38" s="252"/>
      <c r="T38" s="252"/>
      <c r="U38" s="48"/>
      <c r="V38" s="252"/>
      <c r="W38" s="112"/>
      <c r="X38" s="170">
        <f t="shared" si="2"/>
        <v>0</v>
      </c>
      <c r="Y38" s="252"/>
      <c r="Z38" s="173" t="e">
        <f t="shared" si="3"/>
        <v>#DIV/0!</v>
      </c>
      <c r="AA38" s="70"/>
      <c r="AB38" s="70"/>
      <c r="AC38" s="70"/>
      <c r="AD38" s="70"/>
      <c r="AE38" s="70"/>
      <c r="AF38" s="70"/>
      <c r="AG38" s="70"/>
    </row>
    <row r="39" spans="1:33" ht="66.75" customHeight="1" x14ac:dyDescent="0.25">
      <c r="A39" s="20">
        <v>1</v>
      </c>
      <c r="B39" s="20" t="s">
        <v>106</v>
      </c>
      <c r="C39" s="20">
        <v>1</v>
      </c>
      <c r="D39" s="20" t="s">
        <v>106</v>
      </c>
      <c r="E39" s="20" t="s">
        <v>107</v>
      </c>
      <c r="F39" s="20" t="s">
        <v>106</v>
      </c>
      <c r="G39" s="20" t="s">
        <v>107</v>
      </c>
      <c r="H39" s="25"/>
      <c r="I39" s="41" t="s">
        <v>34</v>
      </c>
      <c r="J39" s="27" t="s">
        <v>63</v>
      </c>
      <c r="K39" s="210" t="s">
        <v>230</v>
      </c>
      <c r="L39" s="57">
        <f>SUM(L40:L42)</f>
        <v>993670000</v>
      </c>
      <c r="M39" s="56" t="s">
        <v>47</v>
      </c>
      <c r="N39" s="57">
        <f>SUM(N40:N42)</f>
        <v>205280000</v>
      </c>
      <c r="O39" s="56" t="s">
        <v>79</v>
      </c>
      <c r="P39" s="57">
        <f>SUM(P40:P42)</f>
        <v>41700000</v>
      </c>
      <c r="Q39" s="56" t="s">
        <v>79</v>
      </c>
      <c r="R39" s="57">
        <f>SUM(R40:R42)</f>
        <v>41050000</v>
      </c>
      <c r="S39" s="160">
        <v>100</v>
      </c>
      <c r="T39" s="160">
        <f>R39/P39*100</f>
        <v>98.441247002398086</v>
      </c>
      <c r="U39" s="56" t="s">
        <v>46</v>
      </c>
      <c r="V39" s="56">
        <f>SUM(V40:V41)</f>
        <v>125360000</v>
      </c>
      <c r="W39" s="57" t="s">
        <v>346</v>
      </c>
      <c r="X39" s="51">
        <f t="shared" si="2"/>
        <v>371690000</v>
      </c>
      <c r="Y39" s="160">
        <f>7/11*100</f>
        <v>63.636363636363633</v>
      </c>
      <c r="Z39" s="160">
        <f t="shared" si="3"/>
        <v>37.405778578401275</v>
      </c>
      <c r="AA39" s="70"/>
      <c r="AB39" s="70"/>
      <c r="AC39" s="70"/>
      <c r="AD39" s="70"/>
      <c r="AE39" s="70"/>
      <c r="AF39" s="70"/>
      <c r="AG39" s="70"/>
    </row>
    <row r="40" spans="1:33" ht="46.5" customHeight="1" x14ac:dyDescent="0.25">
      <c r="A40" s="6">
        <v>1</v>
      </c>
      <c r="B40" s="6" t="s">
        <v>106</v>
      </c>
      <c r="C40" s="6">
        <v>1</v>
      </c>
      <c r="D40" s="6" t="s">
        <v>106</v>
      </c>
      <c r="E40" s="6" t="s">
        <v>107</v>
      </c>
      <c r="F40" s="6" t="s">
        <v>106</v>
      </c>
      <c r="G40" s="6" t="s">
        <v>107</v>
      </c>
      <c r="H40" s="6" t="s">
        <v>130</v>
      </c>
      <c r="I40" s="52" t="s">
        <v>296</v>
      </c>
      <c r="J40" s="52" t="s">
        <v>297</v>
      </c>
      <c r="K40" s="129" t="s">
        <v>228</v>
      </c>
      <c r="L40" s="15">
        <v>430010000</v>
      </c>
      <c r="M40" s="45" t="s">
        <v>58</v>
      </c>
      <c r="N40" s="65">
        <v>170180000</v>
      </c>
      <c r="O40" s="45" t="s">
        <v>324</v>
      </c>
      <c r="P40" s="243">
        <v>41700000</v>
      </c>
      <c r="Q40" s="45" t="s">
        <v>79</v>
      </c>
      <c r="R40" s="243">
        <v>41050000</v>
      </c>
      <c r="S40" s="125">
        <v>100</v>
      </c>
      <c r="T40" s="125">
        <f>R40/P40*100</f>
        <v>98.441247002398086</v>
      </c>
      <c r="U40" s="45" t="s">
        <v>154</v>
      </c>
      <c r="V40" s="243">
        <v>59780000</v>
      </c>
      <c r="W40" s="165" t="s">
        <v>347</v>
      </c>
      <c r="X40" s="171">
        <f t="shared" si="2"/>
        <v>271010000</v>
      </c>
      <c r="Y40" s="173">
        <f>5/6*100</f>
        <v>83.333333333333343</v>
      </c>
      <c r="Z40" s="161">
        <f t="shared" si="3"/>
        <v>63.024115718239116</v>
      </c>
      <c r="AA40" s="70"/>
      <c r="AB40" s="70"/>
      <c r="AC40" s="70"/>
      <c r="AD40" s="70"/>
      <c r="AE40" s="70"/>
      <c r="AF40" s="70"/>
      <c r="AG40" s="70"/>
    </row>
    <row r="41" spans="1:33" s="110" customFormat="1" ht="57.75" customHeight="1" x14ac:dyDescent="0.25">
      <c r="A41" s="18">
        <v>1</v>
      </c>
      <c r="B41" s="18" t="s">
        <v>106</v>
      </c>
      <c r="C41" s="18">
        <v>1</v>
      </c>
      <c r="D41" s="18" t="s">
        <v>106</v>
      </c>
      <c r="E41" s="18" t="s">
        <v>107</v>
      </c>
      <c r="F41" s="18" t="s">
        <v>106</v>
      </c>
      <c r="G41" s="18" t="s">
        <v>107</v>
      </c>
      <c r="H41" s="18" t="s">
        <v>131</v>
      </c>
      <c r="I41" s="55" t="s">
        <v>35</v>
      </c>
      <c r="J41" s="55" t="s">
        <v>298</v>
      </c>
      <c r="K41" s="136" t="s">
        <v>229</v>
      </c>
      <c r="L41" s="19">
        <v>374430000</v>
      </c>
      <c r="M41" s="55" t="s">
        <v>45</v>
      </c>
      <c r="N41" s="67">
        <v>35100000</v>
      </c>
      <c r="O41" s="39">
        <v>0</v>
      </c>
      <c r="P41" s="155">
        <v>0</v>
      </c>
      <c r="Q41" s="39">
        <v>0</v>
      </c>
      <c r="R41" s="155">
        <v>0</v>
      </c>
      <c r="S41" s="155">
        <v>0</v>
      </c>
      <c r="T41" s="155">
        <v>0</v>
      </c>
      <c r="U41" s="39" t="s">
        <v>155</v>
      </c>
      <c r="V41" s="155">
        <v>65580000</v>
      </c>
      <c r="W41" s="165" t="s">
        <v>46</v>
      </c>
      <c r="X41" s="167">
        <f t="shared" si="2"/>
        <v>100680000</v>
      </c>
      <c r="Y41" s="173">
        <f>2/4*100</f>
        <v>50</v>
      </c>
      <c r="Z41" s="125">
        <f t="shared" si="3"/>
        <v>26.888871084047754</v>
      </c>
      <c r="AA41" s="232"/>
      <c r="AB41" s="232"/>
      <c r="AC41" s="232"/>
      <c r="AD41" s="232"/>
      <c r="AE41" s="232"/>
      <c r="AF41" s="232"/>
      <c r="AG41" s="232"/>
    </row>
    <row r="42" spans="1:33" s="110" customFormat="1" ht="48" customHeight="1" x14ac:dyDescent="0.25">
      <c r="A42" s="13">
        <v>1</v>
      </c>
      <c r="B42" s="13" t="s">
        <v>106</v>
      </c>
      <c r="C42" s="13">
        <v>1</v>
      </c>
      <c r="D42" s="13" t="s">
        <v>106</v>
      </c>
      <c r="E42" s="13" t="s">
        <v>107</v>
      </c>
      <c r="F42" s="13" t="s">
        <v>106</v>
      </c>
      <c r="G42" s="13" t="s">
        <v>107</v>
      </c>
      <c r="H42" s="13" t="s">
        <v>134</v>
      </c>
      <c r="I42" s="54" t="s">
        <v>299</v>
      </c>
      <c r="J42" s="54" t="s">
        <v>300</v>
      </c>
      <c r="K42" s="133" t="s">
        <v>154</v>
      </c>
      <c r="L42" s="14">
        <v>189230000</v>
      </c>
      <c r="M42" s="54"/>
      <c r="N42" s="66"/>
      <c r="O42" s="46"/>
      <c r="P42" s="111"/>
      <c r="Q42" s="46"/>
      <c r="R42" s="111"/>
      <c r="S42" s="111"/>
      <c r="T42" s="111"/>
      <c r="U42" s="46"/>
      <c r="V42" s="111"/>
      <c r="W42" s="182"/>
      <c r="X42" s="170">
        <f t="shared" si="2"/>
        <v>0</v>
      </c>
      <c r="Y42" s="66"/>
      <c r="Z42" s="173">
        <f t="shared" si="3"/>
        <v>0</v>
      </c>
      <c r="AA42" s="232"/>
      <c r="AB42" s="232"/>
      <c r="AC42" s="232"/>
      <c r="AD42" s="232"/>
      <c r="AE42" s="232"/>
      <c r="AF42" s="232"/>
      <c r="AG42" s="232"/>
    </row>
    <row r="43" spans="1:33" ht="83.25" customHeight="1" x14ac:dyDescent="0.25">
      <c r="A43" s="20">
        <v>1</v>
      </c>
      <c r="B43" s="20" t="s">
        <v>106</v>
      </c>
      <c r="C43" s="20">
        <v>1</v>
      </c>
      <c r="D43" s="20" t="s">
        <v>106</v>
      </c>
      <c r="E43" s="20" t="s">
        <v>107</v>
      </c>
      <c r="F43" s="20" t="s">
        <v>106</v>
      </c>
      <c r="G43" s="20" t="s">
        <v>129</v>
      </c>
      <c r="H43" s="25"/>
      <c r="I43" s="41" t="s">
        <v>36</v>
      </c>
      <c r="J43" s="27" t="s">
        <v>43</v>
      </c>
      <c r="K43" s="135" t="s">
        <v>237</v>
      </c>
      <c r="L43" s="57">
        <f>SUM(L44:L49)</f>
        <v>1195528600</v>
      </c>
      <c r="M43" s="56" t="s">
        <v>200</v>
      </c>
      <c r="N43" s="57">
        <f>SUM(N44:N49)</f>
        <v>171555800</v>
      </c>
      <c r="O43" s="56" t="s">
        <v>325</v>
      </c>
      <c r="P43" s="57">
        <f>SUM(P44:P49)</f>
        <v>201520000</v>
      </c>
      <c r="Q43" s="56" t="s">
        <v>84</v>
      </c>
      <c r="R43" s="57">
        <f>SUM(R44:R49)</f>
        <v>187012000</v>
      </c>
      <c r="S43" s="160">
        <v>100</v>
      </c>
      <c r="T43" s="160">
        <f>R43/P43*100</f>
        <v>92.800714569273524</v>
      </c>
      <c r="U43" s="56" t="s">
        <v>164</v>
      </c>
      <c r="V43" s="90">
        <f>SUM(V44:V48)</f>
        <v>276864000</v>
      </c>
      <c r="W43" s="57" t="s">
        <v>349</v>
      </c>
      <c r="X43" s="51">
        <f t="shared" si="2"/>
        <v>635431800</v>
      </c>
      <c r="Y43" s="160">
        <f>38/53*100</f>
        <v>71.698113207547166</v>
      </c>
      <c r="Z43" s="160">
        <f t="shared" si="3"/>
        <v>53.150698360541107</v>
      </c>
      <c r="AA43" s="70"/>
      <c r="AB43" s="70"/>
      <c r="AC43" s="70"/>
      <c r="AD43" s="70"/>
      <c r="AE43" s="70"/>
      <c r="AF43" s="70"/>
      <c r="AG43" s="70"/>
    </row>
    <row r="44" spans="1:33" ht="137.25" customHeight="1" x14ac:dyDescent="0.25">
      <c r="A44" s="6">
        <v>1</v>
      </c>
      <c r="B44" s="6" t="s">
        <v>106</v>
      </c>
      <c r="C44" s="6">
        <v>1</v>
      </c>
      <c r="D44" s="6" t="s">
        <v>106</v>
      </c>
      <c r="E44" s="6" t="s">
        <v>107</v>
      </c>
      <c r="F44" s="6" t="s">
        <v>106</v>
      </c>
      <c r="G44" s="6" t="s">
        <v>129</v>
      </c>
      <c r="H44" s="6" t="s">
        <v>133</v>
      </c>
      <c r="I44" s="52" t="s">
        <v>37</v>
      </c>
      <c r="J44" s="52" t="s">
        <v>17</v>
      </c>
      <c r="K44" s="129" t="s">
        <v>233</v>
      </c>
      <c r="L44" s="15">
        <v>415596800</v>
      </c>
      <c r="M44" s="52" t="s">
        <v>197</v>
      </c>
      <c r="N44" s="65">
        <v>117958800</v>
      </c>
      <c r="O44" s="42" t="s">
        <v>326</v>
      </c>
      <c r="P44" s="243">
        <v>41722000</v>
      </c>
      <c r="Q44" s="42" t="s">
        <v>80</v>
      </c>
      <c r="R44" s="243">
        <v>31014000</v>
      </c>
      <c r="S44" s="125">
        <v>100</v>
      </c>
      <c r="T44" s="125">
        <f>R44/P44*100</f>
        <v>74.334883275010782</v>
      </c>
      <c r="U44" s="42" t="s">
        <v>156</v>
      </c>
      <c r="V44" s="243">
        <v>103280000</v>
      </c>
      <c r="W44" s="16" t="s">
        <v>350</v>
      </c>
      <c r="X44" s="171">
        <f t="shared" si="2"/>
        <v>252252800</v>
      </c>
      <c r="Y44" s="173">
        <f>23/30*100</f>
        <v>76.666666666666671</v>
      </c>
      <c r="Z44" s="161">
        <f t="shared" si="3"/>
        <v>60.696521243666936</v>
      </c>
      <c r="AA44" s="70"/>
      <c r="AB44" s="70"/>
      <c r="AC44" s="70"/>
      <c r="AD44" s="70"/>
      <c r="AE44" s="70"/>
      <c r="AF44" s="70"/>
      <c r="AG44" s="70"/>
    </row>
    <row r="45" spans="1:33" ht="86.25" customHeight="1" x14ac:dyDescent="0.25">
      <c r="A45" s="18">
        <v>1</v>
      </c>
      <c r="B45" s="18" t="s">
        <v>106</v>
      </c>
      <c r="C45" s="18">
        <v>1</v>
      </c>
      <c r="D45" s="18" t="s">
        <v>106</v>
      </c>
      <c r="E45" s="18" t="s">
        <v>107</v>
      </c>
      <c r="F45" s="18" t="s">
        <v>106</v>
      </c>
      <c r="G45" s="18" t="s">
        <v>129</v>
      </c>
      <c r="H45" s="18" t="s">
        <v>134</v>
      </c>
      <c r="I45" s="55" t="s">
        <v>38</v>
      </c>
      <c r="J45" s="55" t="s">
        <v>18</v>
      </c>
      <c r="K45" s="136" t="s">
        <v>234</v>
      </c>
      <c r="L45" s="19">
        <v>217252800</v>
      </c>
      <c r="M45" s="55" t="s">
        <v>198</v>
      </c>
      <c r="N45" s="65">
        <v>34905000</v>
      </c>
      <c r="O45" s="47" t="s">
        <v>327</v>
      </c>
      <c r="P45" s="243">
        <v>57518000</v>
      </c>
      <c r="Q45" s="47" t="s">
        <v>88</v>
      </c>
      <c r="R45" s="243">
        <v>53718000</v>
      </c>
      <c r="S45" s="125">
        <v>100</v>
      </c>
      <c r="T45" s="125">
        <f t="shared" ref="T45:T48" si="6">R45/P45*100</f>
        <v>93.393372509475299</v>
      </c>
      <c r="U45" s="47" t="s">
        <v>157</v>
      </c>
      <c r="V45" s="243">
        <v>61968000</v>
      </c>
      <c r="W45" s="31" t="s">
        <v>351</v>
      </c>
      <c r="X45" s="167">
        <f t="shared" si="2"/>
        <v>150591000</v>
      </c>
      <c r="Y45" s="173">
        <f>5/6*100</f>
        <v>83.333333333333343</v>
      </c>
      <c r="Z45" s="125">
        <f t="shared" si="3"/>
        <v>69.316022624334423</v>
      </c>
      <c r="AA45" s="70"/>
      <c r="AB45" s="70"/>
      <c r="AC45" s="70"/>
      <c r="AD45" s="70"/>
      <c r="AE45" s="70"/>
      <c r="AF45" s="70"/>
      <c r="AG45" s="70"/>
    </row>
    <row r="46" spans="1:33" ht="75" customHeight="1" x14ac:dyDescent="0.25">
      <c r="A46" s="18">
        <v>1</v>
      </c>
      <c r="B46" s="18" t="s">
        <v>106</v>
      </c>
      <c r="C46" s="18">
        <v>1</v>
      </c>
      <c r="D46" s="18" t="s">
        <v>106</v>
      </c>
      <c r="E46" s="18" t="s">
        <v>107</v>
      </c>
      <c r="F46" s="18" t="s">
        <v>106</v>
      </c>
      <c r="G46" s="18" t="s">
        <v>129</v>
      </c>
      <c r="H46" s="18" t="s">
        <v>124</v>
      </c>
      <c r="I46" s="156" t="s">
        <v>65</v>
      </c>
      <c r="J46" s="156" t="s">
        <v>66</v>
      </c>
      <c r="K46" s="136" t="s">
        <v>235</v>
      </c>
      <c r="L46" s="19">
        <v>104556000</v>
      </c>
      <c r="M46" s="63">
        <v>0</v>
      </c>
      <c r="N46" s="65">
        <v>0</v>
      </c>
      <c r="O46" s="39" t="s">
        <v>72</v>
      </c>
      <c r="P46" s="243">
        <v>39660000</v>
      </c>
      <c r="Q46" s="39" t="s">
        <v>72</v>
      </c>
      <c r="R46" s="243">
        <v>39660000</v>
      </c>
      <c r="S46" s="125">
        <v>100</v>
      </c>
      <c r="T46" s="125">
        <f t="shared" si="6"/>
        <v>100</v>
      </c>
      <c r="U46" s="39" t="s">
        <v>158</v>
      </c>
      <c r="V46" s="243">
        <v>30196000</v>
      </c>
      <c r="W46" s="183" t="s">
        <v>352</v>
      </c>
      <c r="X46" s="167">
        <f t="shared" si="2"/>
        <v>69856000</v>
      </c>
      <c r="Y46" s="173">
        <f>4/8*100</f>
        <v>50</v>
      </c>
      <c r="Z46" s="125">
        <f t="shared" si="3"/>
        <v>66.812043306936005</v>
      </c>
      <c r="AA46" s="70"/>
      <c r="AB46" s="70"/>
      <c r="AC46" s="70"/>
      <c r="AD46" s="70"/>
      <c r="AE46" s="70"/>
      <c r="AF46" s="70"/>
      <c r="AG46" s="70"/>
    </row>
    <row r="47" spans="1:33" s="110" customFormat="1" ht="61.5" customHeight="1" x14ac:dyDescent="0.25">
      <c r="A47" s="18">
        <v>1</v>
      </c>
      <c r="B47" s="18" t="s">
        <v>106</v>
      </c>
      <c r="C47" s="18">
        <v>1</v>
      </c>
      <c r="D47" s="18" t="s">
        <v>106</v>
      </c>
      <c r="E47" s="18" t="s">
        <v>107</v>
      </c>
      <c r="F47" s="18" t="s">
        <v>106</v>
      </c>
      <c r="G47" s="18" t="s">
        <v>129</v>
      </c>
      <c r="H47" s="18" t="s">
        <v>125</v>
      </c>
      <c r="I47" s="55" t="s">
        <v>293</v>
      </c>
      <c r="J47" s="55" t="s">
        <v>294</v>
      </c>
      <c r="K47" s="136" t="s">
        <v>236</v>
      </c>
      <c r="L47" s="19">
        <v>137659000</v>
      </c>
      <c r="M47" s="47" t="s">
        <v>70</v>
      </c>
      <c r="N47" s="67">
        <v>18692000</v>
      </c>
      <c r="O47" s="39">
        <v>0</v>
      </c>
      <c r="P47" s="253">
        <v>0</v>
      </c>
      <c r="Q47" s="39" t="s">
        <v>70</v>
      </c>
      <c r="R47" s="253">
        <v>0</v>
      </c>
      <c r="S47" s="125">
        <v>0</v>
      </c>
      <c r="T47" s="125">
        <v>0</v>
      </c>
      <c r="U47" s="39" t="s">
        <v>159</v>
      </c>
      <c r="V47" s="253">
        <v>20000000</v>
      </c>
      <c r="W47" s="183" t="s">
        <v>76</v>
      </c>
      <c r="X47" s="167">
        <f t="shared" si="2"/>
        <v>38692000</v>
      </c>
      <c r="Y47" s="173">
        <f>2/3*100</f>
        <v>66.666666666666657</v>
      </c>
      <c r="Z47" s="125">
        <f t="shared" si="3"/>
        <v>28.107134295614529</v>
      </c>
      <c r="AA47" s="232"/>
      <c r="AB47" s="232"/>
      <c r="AC47" s="232"/>
      <c r="AD47" s="232"/>
      <c r="AE47" s="232"/>
      <c r="AF47" s="232"/>
      <c r="AG47" s="232"/>
    </row>
    <row r="48" spans="1:33" ht="93.75" customHeight="1" x14ac:dyDescent="0.25">
      <c r="A48" s="9">
        <v>1</v>
      </c>
      <c r="B48" s="9" t="s">
        <v>106</v>
      </c>
      <c r="C48" s="9">
        <v>1</v>
      </c>
      <c r="D48" s="9" t="s">
        <v>106</v>
      </c>
      <c r="E48" s="9" t="s">
        <v>107</v>
      </c>
      <c r="F48" s="9" t="s">
        <v>106</v>
      </c>
      <c r="G48" s="9" t="s">
        <v>129</v>
      </c>
      <c r="H48" s="9">
        <v>10</v>
      </c>
      <c r="I48" s="156" t="s">
        <v>64</v>
      </c>
      <c r="J48" s="156" t="s">
        <v>295</v>
      </c>
      <c r="K48" s="130" t="s">
        <v>199</v>
      </c>
      <c r="L48" s="10">
        <v>220464000</v>
      </c>
      <c r="M48" s="61">
        <v>0</v>
      </c>
      <c r="N48" s="65">
        <v>0</v>
      </c>
      <c r="O48" s="12" t="s">
        <v>328</v>
      </c>
      <c r="P48" s="243">
        <v>62620000</v>
      </c>
      <c r="Q48" s="12" t="s">
        <v>76</v>
      </c>
      <c r="R48" s="243">
        <v>62620000</v>
      </c>
      <c r="S48" s="125">
        <v>100</v>
      </c>
      <c r="T48" s="125">
        <f t="shared" si="6"/>
        <v>100</v>
      </c>
      <c r="U48" s="12" t="s">
        <v>160</v>
      </c>
      <c r="V48" s="243">
        <v>61420000</v>
      </c>
      <c r="W48" s="36" t="s">
        <v>352</v>
      </c>
      <c r="X48" s="167">
        <f t="shared" si="2"/>
        <v>124040000</v>
      </c>
      <c r="Y48" s="173">
        <f>4/6*100</f>
        <v>66.666666666666657</v>
      </c>
      <c r="Z48" s="125">
        <f t="shared" si="3"/>
        <v>56.263154075041733</v>
      </c>
      <c r="AA48" s="70"/>
      <c r="AB48" s="70"/>
      <c r="AC48" s="70"/>
      <c r="AD48" s="70"/>
      <c r="AE48" s="70"/>
      <c r="AF48" s="70"/>
      <c r="AG48" s="70"/>
    </row>
    <row r="49" spans="1:33" ht="74.25" customHeight="1" x14ac:dyDescent="0.25">
      <c r="A49" s="13">
        <v>1</v>
      </c>
      <c r="B49" s="13" t="s">
        <v>106</v>
      </c>
      <c r="C49" s="13">
        <v>1</v>
      </c>
      <c r="D49" s="13" t="s">
        <v>106</v>
      </c>
      <c r="E49" s="13" t="s">
        <v>107</v>
      </c>
      <c r="F49" s="13" t="s">
        <v>106</v>
      </c>
      <c r="G49" s="13" t="s">
        <v>129</v>
      </c>
      <c r="H49" s="13">
        <v>12</v>
      </c>
      <c r="I49" s="97" t="s">
        <v>231</v>
      </c>
      <c r="J49" s="97" t="s">
        <v>232</v>
      </c>
      <c r="K49" s="133" t="s">
        <v>199</v>
      </c>
      <c r="L49" s="14">
        <v>100000000</v>
      </c>
      <c r="M49" s="62"/>
      <c r="N49" s="66"/>
      <c r="O49" s="46"/>
      <c r="P49" s="252"/>
      <c r="Q49" s="46"/>
      <c r="R49" s="252"/>
      <c r="S49" s="252"/>
      <c r="T49" s="252"/>
      <c r="U49" s="46"/>
      <c r="V49" s="252"/>
      <c r="W49" s="182"/>
      <c r="X49" s="170">
        <f t="shared" si="2"/>
        <v>0</v>
      </c>
      <c r="Y49" s="252"/>
      <c r="Z49" s="173">
        <f t="shared" si="3"/>
        <v>0</v>
      </c>
      <c r="AA49" s="70"/>
      <c r="AB49" s="70"/>
      <c r="AC49" s="70"/>
      <c r="AD49" s="70"/>
      <c r="AE49" s="70"/>
      <c r="AF49" s="70"/>
      <c r="AG49" s="70"/>
    </row>
    <row r="50" spans="1:33" ht="60.75" customHeight="1" x14ac:dyDescent="0.25">
      <c r="A50" s="20">
        <v>1</v>
      </c>
      <c r="B50" s="20" t="s">
        <v>106</v>
      </c>
      <c r="C50" s="20">
        <v>1</v>
      </c>
      <c r="D50" s="20" t="s">
        <v>106</v>
      </c>
      <c r="E50" s="20" t="s">
        <v>107</v>
      </c>
      <c r="F50" s="20" t="s">
        <v>106</v>
      </c>
      <c r="G50" s="44">
        <v>15</v>
      </c>
      <c r="H50" s="25"/>
      <c r="I50" s="27" t="s">
        <v>10</v>
      </c>
      <c r="J50" s="27" t="s">
        <v>292</v>
      </c>
      <c r="K50" s="210" t="s">
        <v>242</v>
      </c>
      <c r="L50" s="56">
        <f>SUM(L51:L55)</f>
        <v>11270336000</v>
      </c>
      <c r="M50" s="56" t="s">
        <v>204</v>
      </c>
      <c r="N50" s="57">
        <f>SUM(N51:N55)</f>
        <v>1051917500</v>
      </c>
      <c r="O50" s="56" t="s">
        <v>77</v>
      </c>
      <c r="P50" s="57">
        <f>SUM(P51:P55)</f>
        <v>367045000</v>
      </c>
      <c r="Q50" s="56" t="s">
        <v>77</v>
      </c>
      <c r="R50" s="57">
        <f>SUM(R51:R55)</f>
        <v>357316000</v>
      </c>
      <c r="S50" s="160">
        <v>100</v>
      </c>
      <c r="T50" s="160">
        <f>R50/P50*100</f>
        <v>97.349371330490811</v>
      </c>
      <c r="U50" s="56" t="s">
        <v>57</v>
      </c>
      <c r="V50" s="56">
        <f>SUM(V51:V55)</f>
        <v>699515000</v>
      </c>
      <c r="W50" s="57" t="s">
        <v>369</v>
      </c>
      <c r="X50" s="51">
        <f t="shared" si="2"/>
        <v>2108748500</v>
      </c>
      <c r="Y50" s="160">
        <f>259/545*100</f>
        <v>47.522935779816514</v>
      </c>
      <c r="Z50" s="160">
        <f t="shared" si="3"/>
        <v>18.710608982731305</v>
      </c>
      <c r="AA50" s="70"/>
      <c r="AB50" s="70"/>
      <c r="AC50" s="70"/>
      <c r="AD50" s="70"/>
      <c r="AE50" s="70"/>
      <c r="AF50" s="70"/>
      <c r="AG50" s="70"/>
    </row>
    <row r="51" spans="1:33" ht="56.25" customHeight="1" x14ac:dyDescent="0.25">
      <c r="A51" s="6">
        <v>1</v>
      </c>
      <c r="B51" s="6" t="s">
        <v>106</v>
      </c>
      <c r="C51" s="6">
        <v>1</v>
      </c>
      <c r="D51" s="6" t="s">
        <v>106</v>
      </c>
      <c r="E51" s="6" t="s">
        <v>107</v>
      </c>
      <c r="F51" s="6" t="s">
        <v>106</v>
      </c>
      <c r="G51" s="6">
        <v>15</v>
      </c>
      <c r="H51" s="6" t="s">
        <v>133</v>
      </c>
      <c r="I51" s="52" t="s">
        <v>39</v>
      </c>
      <c r="J51" s="52" t="s">
        <v>286</v>
      </c>
      <c r="K51" s="211" t="s">
        <v>238</v>
      </c>
      <c r="L51" s="212">
        <v>601085500</v>
      </c>
      <c r="M51" s="42" t="s">
        <v>201</v>
      </c>
      <c r="N51" s="65">
        <v>265342000</v>
      </c>
      <c r="O51" s="16" t="s">
        <v>55</v>
      </c>
      <c r="P51" s="243">
        <v>101235000</v>
      </c>
      <c r="Q51" s="16" t="s">
        <v>55</v>
      </c>
      <c r="R51" s="243">
        <v>98435000</v>
      </c>
      <c r="S51" s="125">
        <v>100</v>
      </c>
      <c r="T51" s="125">
        <f t="shared" ref="S51:T60" si="7">R51/P51*100</f>
        <v>97.23415814688596</v>
      </c>
      <c r="U51" s="16" t="s">
        <v>82</v>
      </c>
      <c r="V51" s="243">
        <v>67570000</v>
      </c>
      <c r="W51" s="16" t="s">
        <v>348</v>
      </c>
      <c r="X51" s="171">
        <f t="shared" si="2"/>
        <v>431347000</v>
      </c>
      <c r="Y51" s="173">
        <f>38/90*100</f>
        <v>42.222222222222221</v>
      </c>
      <c r="Z51" s="161">
        <f t="shared" si="3"/>
        <v>71.76133844519623</v>
      </c>
      <c r="AA51" s="70"/>
      <c r="AB51" s="70"/>
      <c r="AC51" s="70"/>
      <c r="AD51" s="70"/>
      <c r="AE51" s="70"/>
      <c r="AF51" s="70"/>
      <c r="AG51" s="70"/>
    </row>
    <row r="52" spans="1:33" ht="47.25" customHeight="1" x14ac:dyDescent="0.25">
      <c r="A52" s="9">
        <v>1</v>
      </c>
      <c r="B52" s="9" t="s">
        <v>106</v>
      </c>
      <c r="C52" s="9">
        <v>1</v>
      </c>
      <c r="D52" s="9" t="s">
        <v>106</v>
      </c>
      <c r="E52" s="9" t="s">
        <v>107</v>
      </c>
      <c r="F52" s="9" t="s">
        <v>106</v>
      </c>
      <c r="G52" s="9">
        <v>15</v>
      </c>
      <c r="H52" s="9" t="s">
        <v>132</v>
      </c>
      <c r="I52" s="53" t="s">
        <v>11</v>
      </c>
      <c r="J52" s="53" t="s">
        <v>287</v>
      </c>
      <c r="K52" s="213" t="s">
        <v>239</v>
      </c>
      <c r="L52" s="214">
        <v>402629000</v>
      </c>
      <c r="M52" s="43" t="s">
        <v>202</v>
      </c>
      <c r="N52" s="65">
        <v>54618000</v>
      </c>
      <c r="O52" s="43" t="s">
        <v>73</v>
      </c>
      <c r="P52" s="243">
        <v>34290000</v>
      </c>
      <c r="Q52" s="43" t="s">
        <v>54</v>
      </c>
      <c r="R52" s="243">
        <v>33361000</v>
      </c>
      <c r="S52" s="125">
        <v>100</v>
      </c>
      <c r="T52" s="125">
        <f t="shared" si="7"/>
        <v>97.290755322251385</v>
      </c>
      <c r="U52" s="43" t="s">
        <v>73</v>
      </c>
      <c r="V52" s="243">
        <v>40000000</v>
      </c>
      <c r="W52" s="17" t="s">
        <v>353</v>
      </c>
      <c r="X52" s="167">
        <f t="shared" si="2"/>
        <v>127979000</v>
      </c>
      <c r="Y52" s="173">
        <f>4/9*100</f>
        <v>44.444444444444443</v>
      </c>
      <c r="Z52" s="125">
        <f t="shared" si="3"/>
        <v>31.785837582489091</v>
      </c>
      <c r="AA52" s="70"/>
      <c r="AB52" s="70"/>
      <c r="AC52" s="70"/>
      <c r="AD52" s="70"/>
      <c r="AE52" s="70"/>
      <c r="AF52" s="70"/>
      <c r="AG52" s="70"/>
    </row>
    <row r="53" spans="1:33" s="110" customFormat="1" ht="49.5" customHeight="1" x14ac:dyDescent="0.25">
      <c r="A53" s="9">
        <v>1</v>
      </c>
      <c r="B53" s="9" t="s">
        <v>106</v>
      </c>
      <c r="C53" s="9">
        <v>1</v>
      </c>
      <c r="D53" s="9" t="s">
        <v>106</v>
      </c>
      <c r="E53" s="9" t="s">
        <v>107</v>
      </c>
      <c r="F53" s="9" t="s">
        <v>106</v>
      </c>
      <c r="G53" s="9">
        <v>15</v>
      </c>
      <c r="H53" s="9" t="s">
        <v>131</v>
      </c>
      <c r="I53" s="53" t="s">
        <v>288</v>
      </c>
      <c r="J53" s="53" t="s">
        <v>289</v>
      </c>
      <c r="K53" s="205" t="s">
        <v>49</v>
      </c>
      <c r="L53" s="206">
        <v>719120000</v>
      </c>
      <c r="M53" s="12">
        <v>0</v>
      </c>
      <c r="N53" s="65">
        <v>0</v>
      </c>
      <c r="O53" s="12">
        <v>0</v>
      </c>
      <c r="P53" s="254">
        <v>0</v>
      </c>
      <c r="Q53" s="12">
        <v>0</v>
      </c>
      <c r="R53" s="254">
        <v>0</v>
      </c>
      <c r="S53" s="125">
        <v>0</v>
      </c>
      <c r="T53" s="125" t="e">
        <f t="shared" si="7"/>
        <v>#DIV/0!</v>
      </c>
      <c r="U53" s="12" t="s">
        <v>161</v>
      </c>
      <c r="V53" s="254">
        <v>192275000</v>
      </c>
      <c r="W53" s="36" t="s">
        <v>46</v>
      </c>
      <c r="X53" s="167">
        <f t="shared" si="2"/>
        <v>192275000</v>
      </c>
      <c r="Y53" s="173">
        <f>2/4*100</f>
        <v>50</v>
      </c>
      <c r="Z53" s="125">
        <f t="shared" si="3"/>
        <v>26.737540327066416</v>
      </c>
      <c r="AA53" s="232"/>
      <c r="AB53" s="232"/>
      <c r="AC53" s="232"/>
      <c r="AD53" s="232"/>
      <c r="AE53" s="232"/>
      <c r="AF53" s="232"/>
      <c r="AG53" s="232"/>
    </row>
    <row r="54" spans="1:33" ht="256.5" customHeight="1" x14ac:dyDescent="0.25">
      <c r="A54" s="9">
        <v>1</v>
      </c>
      <c r="B54" s="9" t="s">
        <v>106</v>
      </c>
      <c r="C54" s="9">
        <v>1</v>
      </c>
      <c r="D54" s="9" t="s">
        <v>106</v>
      </c>
      <c r="E54" s="9" t="s">
        <v>107</v>
      </c>
      <c r="F54" s="9" t="s">
        <v>106</v>
      </c>
      <c r="G54" s="9">
        <v>15</v>
      </c>
      <c r="H54" s="9" t="s">
        <v>134</v>
      </c>
      <c r="I54" s="53" t="s">
        <v>40</v>
      </c>
      <c r="J54" s="53" t="s">
        <v>290</v>
      </c>
      <c r="K54" s="213" t="s">
        <v>240</v>
      </c>
      <c r="L54" s="214">
        <v>1133322500</v>
      </c>
      <c r="M54" s="43" t="s">
        <v>203</v>
      </c>
      <c r="N54" s="65">
        <v>307177500</v>
      </c>
      <c r="O54" s="17" t="s">
        <v>329</v>
      </c>
      <c r="P54" s="243">
        <v>78785000</v>
      </c>
      <c r="Q54" s="17" t="s">
        <v>81</v>
      </c>
      <c r="R54" s="243">
        <v>75585000</v>
      </c>
      <c r="S54" s="125">
        <v>100</v>
      </c>
      <c r="T54" s="125">
        <f t="shared" si="7"/>
        <v>95.938313130672086</v>
      </c>
      <c r="U54" s="17" t="s">
        <v>162</v>
      </c>
      <c r="V54" s="243">
        <v>185760000</v>
      </c>
      <c r="W54" s="17" t="s">
        <v>354</v>
      </c>
      <c r="X54" s="167">
        <f t="shared" si="2"/>
        <v>568522500</v>
      </c>
      <c r="Y54" s="173">
        <f>71/134*100</f>
        <v>52.985074626865668</v>
      </c>
      <c r="Z54" s="125">
        <f t="shared" si="3"/>
        <v>50.164229511017389</v>
      </c>
      <c r="AA54" s="70"/>
      <c r="AB54" s="70"/>
      <c r="AC54" s="70"/>
      <c r="AD54" s="70"/>
      <c r="AE54" s="70"/>
      <c r="AF54" s="70"/>
      <c r="AG54" s="70"/>
    </row>
    <row r="55" spans="1:33" ht="48.75" customHeight="1" x14ac:dyDescent="0.25">
      <c r="A55" s="18">
        <v>1</v>
      </c>
      <c r="B55" s="18" t="s">
        <v>106</v>
      </c>
      <c r="C55" s="18">
        <v>1</v>
      </c>
      <c r="D55" s="18" t="s">
        <v>106</v>
      </c>
      <c r="E55" s="18" t="s">
        <v>107</v>
      </c>
      <c r="F55" s="18" t="s">
        <v>106</v>
      </c>
      <c r="G55" s="18">
        <v>15</v>
      </c>
      <c r="H55" s="18" t="s">
        <v>123</v>
      </c>
      <c r="I55" s="55" t="s">
        <v>41</v>
      </c>
      <c r="J55" s="55" t="s">
        <v>291</v>
      </c>
      <c r="K55" s="215" t="s">
        <v>241</v>
      </c>
      <c r="L55" s="216">
        <v>8414179000</v>
      </c>
      <c r="M55" s="47" t="s">
        <v>57</v>
      </c>
      <c r="N55" s="65">
        <v>424780000</v>
      </c>
      <c r="O55" s="31" t="s">
        <v>59</v>
      </c>
      <c r="P55" s="243">
        <v>152735000</v>
      </c>
      <c r="Q55" s="31" t="s">
        <v>59</v>
      </c>
      <c r="R55" s="243">
        <v>149935000</v>
      </c>
      <c r="S55" s="125">
        <v>100</v>
      </c>
      <c r="T55" s="125">
        <f t="shared" si="7"/>
        <v>98.166759419910292</v>
      </c>
      <c r="U55" s="31" t="s">
        <v>163</v>
      </c>
      <c r="V55" s="243">
        <v>213910000</v>
      </c>
      <c r="W55" s="31" t="s">
        <v>355</v>
      </c>
      <c r="X55" s="170">
        <f t="shared" si="2"/>
        <v>788625000</v>
      </c>
      <c r="Y55" s="173">
        <f>144/308*100</f>
        <v>46.753246753246749</v>
      </c>
      <c r="Z55" s="173">
        <f t="shared" si="3"/>
        <v>9.372572178462093</v>
      </c>
      <c r="AA55" s="70"/>
      <c r="AB55" s="70"/>
      <c r="AC55" s="70"/>
      <c r="AD55" s="70"/>
      <c r="AE55" s="70"/>
      <c r="AF55" s="70"/>
      <c r="AG55" s="70"/>
    </row>
    <row r="56" spans="1:33" ht="59.25" customHeight="1" x14ac:dyDescent="0.25">
      <c r="A56" s="20">
        <v>1</v>
      </c>
      <c r="B56" s="20" t="s">
        <v>106</v>
      </c>
      <c r="C56" s="20">
        <v>1</v>
      </c>
      <c r="D56" s="20" t="s">
        <v>106</v>
      </c>
      <c r="E56" s="20" t="s">
        <v>107</v>
      </c>
      <c r="F56" s="20" t="s">
        <v>106</v>
      </c>
      <c r="G56" s="44">
        <v>16</v>
      </c>
      <c r="H56" s="25"/>
      <c r="I56" s="41" t="s">
        <v>98</v>
      </c>
      <c r="J56" s="27" t="s">
        <v>99</v>
      </c>
      <c r="K56" s="137" t="s">
        <v>243</v>
      </c>
      <c r="L56" s="56">
        <f>SUM(L57:L60)</f>
        <v>1223173000</v>
      </c>
      <c r="M56" s="56">
        <v>0</v>
      </c>
      <c r="N56" s="57">
        <v>0</v>
      </c>
      <c r="O56" s="56">
        <v>0</v>
      </c>
      <c r="P56" s="56">
        <v>0</v>
      </c>
      <c r="Q56" s="56">
        <v>0</v>
      </c>
      <c r="R56" s="56">
        <v>0</v>
      </c>
      <c r="S56" s="160">
        <v>0</v>
      </c>
      <c r="T56" s="160">
        <v>0</v>
      </c>
      <c r="U56" s="56" t="s">
        <v>74</v>
      </c>
      <c r="V56" s="56">
        <f>SUM(V57:V60)</f>
        <v>153580000</v>
      </c>
      <c r="W56" s="57" t="s">
        <v>74</v>
      </c>
      <c r="X56" s="51">
        <f t="shared" si="2"/>
        <v>153580000</v>
      </c>
      <c r="Y56" s="160">
        <f>24/109*100</f>
        <v>22.018348623853214</v>
      </c>
      <c r="Z56" s="160">
        <f t="shared" si="3"/>
        <v>12.555869038966689</v>
      </c>
      <c r="AA56" s="70"/>
      <c r="AB56" s="70"/>
      <c r="AC56" s="70"/>
      <c r="AD56" s="70"/>
      <c r="AE56" s="70"/>
      <c r="AF56" s="70"/>
      <c r="AG56" s="70"/>
    </row>
    <row r="57" spans="1:33" ht="62.25" customHeight="1" x14ac:dyDescent="0.25">
      <c r="A57" s="78">
        <v>1</v>
      </c>
      <c r="B57" s="78" t="s">
        <v>106</v>
      </c>
      <c r="C57" s="78">
        <v>1</v>
      </c>
      <c r="D57" s="78" t="s">
        <v>106</v>
      </c>
      <c r="E57" s="78" t="s">
        <v>107</v>
      </c>
      <c r="F57" s="78" t="s">
        <v>106</v>
      </c>
      <c r="G57" s="78">
        <v>16</v>
      </c>
      <c r="H57" s="78" t="s">
        <v>133</v>
      </c>
      <c r="I57" s="80" t="s">
        <v>100</v>
      </c>
      <c r="J57" s="80" t="s">
        <v>282</v>
      </c>
      <c r="K57" s="138" t="s">
        <v>361</v>
      </c>
      <c r="L57" s="102">
        <v>208660000</v>
      </c>
      <c r="M57" s="80">
        <v>0</v>
      </c>
      <c r="N57" s="74">
        <v>0</v>
      </c>
      <c r="O57" s="103">
        <v>0</v>
      </c>
      <c r="P57" s="244">
        <v>0</v>
      </c>
      <c r="Q57" s="103">
        <v>0</v>
      </c>
      <c r="R57" s="244">
        <v>0</v>
      </c>
      <c r="S57" s="126" t="e">
        <f t="shared" si="7"/>
        <v>#DIV/0!</v>
      </c>
      <c r="T57" s="126" t="e">
        <f t="shared" si="7"/>
        <v>#DIV/0!</v>
      </c>
      <c r="U57" s="103">
        <v>0</v>
      </c>
      <c r="V57" s="255">
        <v>0</v>
      </c>
      <c r="W57" s="103">
        <v>0</v>
      </c>
      <c r="X57" s="172">
        <f t="shared" si="2"/>
        <v>0</v>
      </c>
      <c r="Y57" s="185">
        <v>0</v>
      </c>
      <c r="Z57" s="164">
        <f t="shared" si="3"/>
        <v>0</v>
      </c>
      <c r="AA57" s="70"/>
      <c r="AB57" s="70"/>
      <c r="AC57" s="70"/>
      <c r="AD57" s="70"/>
      <c r="AE57" s="70"/>
      <c r="AF57" s="70"/>
      <c r="AG57" s="70"/>
    </row>
    <row r="58" spans="1:33" ht="135" customHeight="1" x14ac:dyDescent="0.25">
      <c r="A58" s="99">
        <v>1</v>
      </c>
      <c r="B58" s="99" t="s">
        <v>106</v>
      </c>
      <c r="C58" s="99">
        <v>1</v>
      </c>
      <c r="D58" s="99" t="s">
        <v>106</v>
      </c>
      <c r="E58" s="99" t="s">
        <v>107</v>
      </c>
      <c r="F58" s="99" t="s">
        <v>106</v>
      </c>
      <c r="G58" s="99">
        <v>16</v>
      </c>
      <c r="H58" s="99" t="s">
        <v>131</v>
      </c>
      <c r="I58" s="100" t="s">
        <v>101</v>
      </c>
      <c r="J58" s="100" t="s">
        <v>283</v>
      </c>
      <c r="K58" s="139" t="s">
        <v>74</v>
      </c>
      <c r="L58" s="101">
        <v>222090000</v>
      </c>
      <c r="M58" s="100">
        <v>0</v>
      </c>
      <c r="N58" s="65">
        <v>0</v>
      </c>
      <c r="O58" s="37">
        <v>0</v>
      </c>
      <c r="P58" s="256">
        <v>0</v>
      </c>
      <c r="Q58" s="37">
        <v>0</v>
      </c>
      <c r="R58" s="256">
        <v>0</v>
      </c>
      <c r="S58" s="125" t="e">
        <f t="shared" si="7"/>
        <v>#DIV/0!</v>
      </c>
      <c r="T58" s="125" t="e">
        <f t="shared" si="7"/>
        <v>#DIV/0!</v>
      </c>
      <c r="U58" s="37" t="s">
        <v>82</v>
      </c>
      <c r="V58" s="256">
        <v>45020000</v>
      </c>
      <c r="W58" s="37" t="s">
        <v>82</v>
      </c>
      <c r="X58" s="167">
        <f t="shared" si="2"/>
        <v>45020000</v>
      </c>
      <c r="Y58" s="173">
        <f>12/24*100</f>
        <v>50</v>
      </c>
      <c r="Z58" s="125">
        <f t="shared" si="3"/>
        <v>20.271061281462472</v>
      </c>
      <c r="AA58" s="70"/>
      <c r="AB58" s="70"/>
      <c r="AC58" s="70"/>
      <c r="AD58" s="70"/>
      <c r="AE58" s="70"/>
      <c r="AF58" s="70"/>
      <c r="AG58" s="70"/>
    </row>
    <row r="59" spans="1:33" ht="67.5" customHeight="1" x14ac:dyDescent="0.25">
      <c r="A59" s="85">
        <v>1</v>
      </c>
      <c r="B59" s="85" t="s">
        <v>106</v>
      </c>
      <c r="C59" s="85">
        <v>1</v>
      </c>
      <c r="D59" s="85" t="s">
        <v>106</v>
      </c>
      <c r="E59" s="85" t="s">
        <v>107</v>
      </c>
      <c r="F59" s="85" t="s">
        <v>106</v>
      </c>
      <c r="G59" s="85">
        <v>16</v>
      </c>
      <c r="H59" s="85" t="s">
        <v>135</v>
      </c>
      <c r="I59" s="86" t="s">
        <v>102</v>
      </c>
      <c r="J59" s="86" t="s">
        <v>284</v>
      </c>
      <c r="K59" s="140" t="s">
        <v>47</v>
      </c>
      <c r="L59" s="89">
        <v>464335000</v>
      </c>
      <c r="M59" s="86">
        <v>0</v>
      </c>
      <c r="N59" s="74">
        <v>0</v>
      </c>
      <c r="O59" s="98">
        <v>0</v>
      </c>
      <c r="P59" s="244">
        <v>0</v>
      </c>
      <c r="Q59" s="98">
        <v>0</v>
      </c>
      <c r="R59" s="244">
        <v>0</v>
      </c>
      <c r="S59" s="126" t="e">
        <f t="shared" si="7"/>
        <v>#DIV/0!</v>
      </c>
      <c r="T59" s="126" t="e">
        <f t="shared" si="7"/>
        <v>#DIV/0!</v>
      </c>
      <c r="U59" s="98">
        <v>0</v>
      </c>
      <c r="V59" s="244">
        <v>0</v>
      </c>
      <c r="W59" s="98">
        <v>0</v>
      </c>
      <c r="X59" s="169">
        <f t="shared" si="2"/>
        <v>0</v>
      </c>
      <c r="Y59" s="126">
        <v>0</v>
      </c>
      <c r="Z59" s="126">
        <f t="shared" si="3"/>
        <v>0</v>
      </c>
      <c r="AA59" s="70"/>
      <c r="AB59" s="70"/>
      <c r="AC59" s="70"/>
      <c r="AD59" s="70"/>
      <c r="AE59" s="70"/>
      <c r="AF59" s="70"/>
      <c r="AG59" s="70"/>
    </row>
    <row r="60" spans="1:33" ht="63" customHeight="1" x14ac:dyDescent="0.25">
      <c r="A60" s="94">
        <v>1</v>
      </c>
      <c r="B60" s="94" t="s">
        <v>106</v>
      </c>
      <c r="C60" s="94">
        <v>1</v>
      </c>
      <c r="D60" s="94" t="s">
        <v>106</v>
      </c>
      <c r="E60" s="94" t="s">
        <v>107</v>
      </c>
      <c r="F60" s="94" t="s">
        <v>106</v>
      </c>
      <c r="G60" s="94">
        <v>16</v>
      </c>
      <c r="H60" s="94" t="s">
        <v>136</v>
      </c>
      <c r="I60" s="105" t="s">
        <v>103</v>
      </c>
      <c r="J60" s="105" t="s">
        <v>285</v>
      </c>
      <c r="K60" s="141" t="s">
        <v>244</v>
      </c>
      <c r="L60" s="106">
        <v>328088000</v>
      </c>
      <c r="M60" s="105">
        <v>0</v>
      </c>
      <c r="N60" s="65">
        <v>0</v>
      </c>
      <c r="O60" s="107">
        <v>0</v>
      </c>
      <c r="P60" s="256">
        <v>0</v>
      </c>
      <c r="Q60" s="107">
        <v>0</v>
      </c>
      <c r="R60" s="256">
        <v>0</v>
      </c>
      <c r="S60" s="125" t="e">
        <f t="shared" si="7"/>
        <v>#DIV/0!</v>
      </c>
      <c r="T60" s="125" t="e">
        <f t="shared" si="7"/>
        <v>#DIV/0!</v>
      </c>
      <c r="U60" s="107" t="s">
        <v>82</v>
      </c>
      <c r="V60" s="256">
        <v>108560000</v>
      </c>
      <c r="W60" s="107" t="s">
        <v>82</v>
      </c>
      <c r="X60" s="170">
        <f t="shared" si="2"/>
        <v>108560000</v>
      </c>
      <c r="Y60" s="173">
        <f>12/36*100</f>
        <v>33.333333333333329</v>
      </c>
      <c r="Z60" s="173">
        <f t="shared" si="3"/>
        <v>33.088683523932602</v>
      </c>
      <c r="AA60" s="70"/>
      <c r="AB60" s="70"/>
      <c r="AC60" s="70"/>
      <c r="AD60" s="70"/>
      <c r="AE60" s="70"/>
      <c r="AF60" s="70"/>
      <c r="AG60" s="70"/>
    </row>
    <row r="61" spans="1:33" ht="84.75" customHeight="1" x14ac:dyDescent="0.25">
      <c r="A61" s="20">
        <v>1</v>
      </c>
      <c r="B61" s="20" t="s">
        <v>106</v>
      </c>
      <c r="C61" s="20">
        <v>1</v>
      </c>
      <c r="D61" s="20" t="s">
        <v>106</v>
      </c>
      <c r="E61" s="20" t="s">
        <v>107</v>
      </c>
      <c r="F61" s="20" t="s">
        <v>106</v>
      </c>
      <c r="G61" s="44">
        <v>19</v>
      </c>
      <c r="H61" s="25"/>
      <c r="I61" s="41" t="s">
        <v>12</v>
      </c>
      <c r="J61" s="27" t="s">
        <v>281</v>
      </c>
      <c r="K61" s="137" t="s">
        <v>247</v>
      </c>
      <c r="L61" s="56">
        <f>SUM(L62:L66)</f>
        <v>15214102500</v>
      </c>
      <c r="M61" s="56" t="s">
        <v>207</v>
      </c>
      <c r="N61" s="57">
        <f>SUM(N62:N66)</f>
        <v>5179751500</v>
      </c>
      <c r="O61" s="56" t="s">
        <v>74</v>
      </c>
      <c r="P61" s="57">
        <f>SUM(P62:P66)</f>
        <v>1574675000</v>
      </c>
      <c r="Q61" s="56" t="s">
        <v>74</v>
      </c>
      <c r="R61" s="57">
        <f>SUM(R62:R66)</f>
        <v>1572575000</v>
      </c>
      <c r="S61" s="160">
        <v>100</v>
      </c>
      <c r="T61" s="160">
        <f>R61/P61*100</f>
        <v>99.866639147760651</v>
      </c>
      <c r="U61" s="56" t="s">
        <v>176</v>
      </c>
      <c r="V61" s="56">
        <f>SUM(V62:V66)</f>
        <v>2210890000</v>
      </c>
      <c r="W61" s="57" t="s">
        <v>356</v>
      </c>
      <c r="X61" s="51">
        <f t="shared" si="2"/>
        <v>8963216500</v>
      </c>
      <c r="Y61" s="160">
        <f>140/243*100</f>
        <v>57.613168724279838</v>
      </c>
      <c r="Z61" s="160">
        <f t="shared" si="3"/>
        <v>58.913869549649746</v>
      </c>
      <c r="AA61" s="70"/>
      <c r="AB61" s="70"/>
      <c r="AC61" s="70"/>
      <c r="AD61" s="70"/>
      <c r="AE61" s="70"/>
      <c r="AF61" s="70"/>
      <c r="AG61" s="70"/>
    </row>
    <row r="62" spans="1:33" ht="242.25" customHeight="1" x14ac:dyDescent="0.25">
      <c r="A62" s="6">
        <v>1</v>
      </c>
      <c r="B62" s="6" t="s">
        <v>106</v>
      </c>
      <c r="C62" s="6">
        <v>1</v>
      </c>
      <c r="D62" s="6" t="s">
        <v>106</v>
      </c>
      <c r="E62" s="6" t="s">
        <v>107</v>
      </c>
      <c r="F62" s="6" t="s">
        <v>106</v>
      </c>
      <c r="G62" s="6">
        <v>19</v>
      </c>
      <c r="H62" s="6" t="s">
        <v>133</v>
      </c>
      <c r="I62" s="52" t="s">
        <v>13</v>
      </c>
      <c r="J62" s="52" t="s">
        <v>280</v>
      </c>
      <c r="K62" s="129" t="s">
        <v>245</v>
      </c>
      <c r="L62" s="15">
        <v>14393353000</v>
      </c>
      <c r="M62" s="52" t="s">
        <v>205</v>
      </c>
      <c r="N62" s="65">
        <v>4960778000</v>
      </c>
      <c r="O62" s="16" t="s">
        <v>330</v>
      </c>
      <c r="P62" s="243">
        <v>1574675000</v>
      </c>
      <c r="Q62" s="16" t="s">
        <v>83</v>
      </c>
      <c r="R62" s="243">
        <v>1572575000</v>
      </c>
      <c r="S62" s="125">
        <v>100</v>
      </c>
      <c r="T62" s="125">
        <f>R62/P62*100</f>
        <v>99.866639147760651</v>
      </c>
      <c r="U62" s="16" t="s">
        <v>177</v>
      </c>
      <c r="V62" s="243">
        <v>2083900000</v>
      </c>
      <c r="W62" s="16" t="s">
        <v>357</v>
      </c>
      <c r="X62" s="171">
        <f t="shared" si="2"/>
        <v>8617253000</v>
      </c>
      <c r="Y62" s="173">
        <f>116/128*100</f>
        <v>90.625</v>
      </c>
      <c r="Z62" s="161">
        <f t="shared" si="3"/>
        <v>59.869670395772268</v>
      </c>
      <c r="AA62" s="70"/>
      <c r="AB62" s="70"/>
      <c r="AC62" s="70"/>
      <c r="AD62" s="70"/>
      <c r="AE62" s="70"/>
      <c r="AF62" s="70"/>
      <c r="AG62" s="70"/>
    </row>
    <row r="63" spans="1:33" s="110" customFormat="1" ht="53.25" customHeight="1" x14ac:dyDescent="0.25">
      <c r="A63" s="9">
        <v>1</v>
      </c>
      <c r="B63" s="9" t="s">
        <v>106</v>
      </c>
      <c r="C63" s="9">
        <v>1</v>
      </c>
      <c r="D63" s="9" t="s">
        <v>106</v>
      </c>
      <c r="E63" s="9" t="s">
        <v>107</v>
      </c>
      <c r="F63" s="9" t="s">
        <v>106</v>
      </c>
      <c r="G63" s="9">
        <v>19</v>
      </c>
      <c r="H63" s="9" t="s">
        <v>132</v>
      </c>
      <c r="I63" s="53" t="s">
        <v>274</v>
      </c>
      <c r="J63" s="53" t="s">
        <v>275</v>
      </c>
      <c r="K63" s="130" t="s">
        <v>246</v>
      </c>
      <c r="L63" s="10">
        <v>292060000</v>
      </c>
      <c r="M63" s="53" t="s">
        <v>48</v>
      </c>
      <c r="N63" s="65">
        <v>54070000</v>
      </c>
      <c r="O63" s="36">
        <v>0</v>
      </c>
      <c r="P63" s="254">
        <v>0</v>
      </c>
      <c r="Q63" s="36">
        <v>0</v>
      </c>
      <c r="R63" s="254">
        <v>0</v>
      </c>
      <c r="S63" s="125">
        <v>0</v>
      </c>
      <c r="T63" s="125" t="e">
        <f t="shared" ref="T63:T79" si="8">R63/P63*100</f>
        <v>#DIV/0!</v>
      </c>
      <c r="U63" s="36" t="s">
        <v>47</v>
      </c>
      <c r="V63" s="254">
        <v>18610000</v>
      </c>
      <c r="W63" s="36" t="s">
        <v>370</v>
      </c>
      <c r="X63" s="167">
        <f t="shared" si="2"/>
        <v>72680000</v>
      </c>
      <c r="Y63" s="173">
        <f>9/52*100</f>
        <v>17.307692307692307</v>
      </c>
      <c r="Z63" s="125">
        <f t="shared" si="3"/>
        <v>24.885297541601041</v>
      </c>
      <c r="AA63" s="232"/>
      <c r="AB63" s="232"/>
      <c r="AC63" s="232"/>
      <c r="AD63" s="232"/>
      <c r="AE63" s="232"/>
      <c r="AF63" s="232"/>
      <c r="AG63" s="232"/>
    </row>
    <row r="64" spans="1:33" s="110" customFormat="1" ht="49.5" customHeight="1" x14ac:dyDescent="0.25">
      <c r="A64" s="18">
        <v>1</v>
      </c>
      <c r="B64" s="18" t="s">
        <v>106</v>
      </c>
      <c r="C64" s="18">
        <v>1</v>
      </c>
      <c r="D64" s="18" t="s">
        <v>106</v>
      </c>
      <c r="E64" s="18" t="s">
        <v>107</v>
      </c>
      <c r="F64" s="18" t="s">
        <v>106</v>
      </c>
      <c r="G64" s="18">
        <v>19</v>
      </c>
      <c r="H64" s="18" t="s">
        <v>131</v>
      </c>
      <c r="I64" s="55" t="s">
        <v>276</v>
      </c>
      <c r="J64" s="55" t="s">
        <v>277</v>
      </c>
      <c r="K64" s="136" t="s">
        <v>47</v>
      </c>
      <c r="L64" s="19">
        <v>233313500</v>
      </c>
      <c r="M64" s="55" t="s">
        <v>206</v>
      </c>
      <c r="N64" s="65">
        <v>164903500</v>
      </c>
      <c r="O64" s="31">
        <v>0</v>
      </c>
      <c r="P64" s="253">
        <v>0</v>
      </c>
      <c r="Q64" s="31">
        <v>0</v>
      </c>
      <c r="R64" s="253">
        <v>0</v>
      </c>
      <c r="S64" s="125">
        <v>0</v>
      </c>
      <c r="T64" s="125" t="e">
        <f t="shared" si="8"/>
        <v>#DIV/0!</v>
      </c>
      <c r="U64" s="31" t="s">
        <v>165</v>
      </c>
      <c r="V64" s="253">
        <v>68410000</v>
      </c>
      <c r="W64" s="31" t="s">
        <v>47</v>
      </c>
      <c r="X64" s="167">
        <f t="shared" si="2"/>
        <v>233313500</v>
      </c>
      <c r="Y64" s="173">
        <v>100</v>
      </c>
      <c r="Z64" s="125">
        <f t="shared" si="3"/>
        <v>100</v>
      </c>
      <c r="AA64" s="232"/>
      <c r="AB64" s="232"/>
      <c r="AC64" s="232"/>
      <c r="AD64" s="232"/>
      <c r="AE64" s="232"/>
      <c r="AF64" s="232"/>
      <c r="AG64" s="232"/>
    </row>
    <row r="65" spans="1:33" ht="62.25" customHeight="1" x14ac:dyDescent="0.25">
      <c r="A65" s="71">
        <v>1</v>
      </c>
      <c r="B65" s="71" t="s">
        <v>106</v>
      </c>
      <c r="C65" s="71">
        <v>1</v>
      </c>
      <c r="D65" s="71" t="s">
        <v>106</v>
      </c>
      <c r="E65" s="71" t="s">
        <v>107</v>
      </c>
      <c r="F65" s="71" t="s">
        <v>106</v>
      </c>
      <c r="G65" s="71">
        <v>19</v>
      </c>
      <c r="H65" s="71" t="s">
        <v>134</v>
      </c>
      <c r="I65" s="72" t="s">
        <v>104</v>
      </c>
      <c r="J65" s="72" t="s">
        <v>278</v>
      </c>
      <c r="K65" s="131" t="s">
        <v>74</v>
      </c>
      <c r="L65" s="73">
        <v>91120000</v>
      </c>
      <c r="M65" s="72"/>
      <c r="N65" s="74">
        <v>0</v>
      </c>
      <c r="O65" s="75"/>
      <c r="P65" s="244">
        <v>0</v>
      </c>
      <c r="Q65" s="75"/>
      <c r="R65" s="244">
        <v>0</v>
      </c>
      <c r="S65" s="126">
        <v>0</v>
      </c>
      <c r="T65" s="126" t="e">
        <f t="shared" si="8"/>
        <v>#DIV/0!</v>
      </c>
      <c r="U65" s="75"/>
      <c r="V65" s="244"/>
      <c r="W65" s="75"/>
      <c r="X65" s="169">
        <f t="shared" si="2"/>
        <v>0</v>
      </c>
      <c r="Y65" s="126">
        <v>0</v>
      </c>
      <c r="Z65" s="126">
        <f t="shared" si="3"/>
        <v>0</v>
      </c>
      <c r="AA65" s="70"/>
      <c r="AB65" s="70"/>
      <c r="AC65" s="70"/>
      <c r="AD65" s="70"/>
      <c r="AE65" s="70"/>
      <c r="AF65" s="70"/>
      <c r="AG65" s="70"/>
    </row>
    <row r="66" spans="1:33" s="110" customFormat="1" ht="60.75" customHeight="1" x14ac:dyDescent="0.25">
      <c r="A66" s="13">
        <v>1</v>
      </c>
      <c r="B66" s="13" t="s">
        <v>106</v>
      </c>
      <c r="C66" s="13">
        <v>1</v>
      </c>
      <c r="D66" s="13" t="s">
        <v>106</v>
      </c>
      <c r="E66" s="13" t="s">
        <v>107</v>
      </c>
      <c r="F66" s="13" t="s">
        <v>106</v>
      </c>
      <c r="G66" s="13">
        <v>19</v>
      </c>
      <c r="H66" s="9" t="s">
        <v>123</v>
      </c>
      <c r="I66" s="54" t="s">
        <v>105</v>
      </c>
      <c r="J66" s="54" t="s">
        <v>279</v>
      </c>
      <c r="K66" s="133" t="s">
        <v>361</v>
      </c>
      <c r="L66" s="14">
        <v>204256000</v>
      </c>
      <c r="M66" s="54"/>
      <c r="N66" s="65">
        <v>0</v>
      </c>
      <c r="O66" s="112"/>
      <c r="P66" s="257"/>
      <c r="Q66" s="112"/>
      <c r="R66" s="257"/>
      <c r="S66" s="125">
        <v>0</v>
      </c>
      <c r="T66" s="125" t="e">
        <f t="shared" si="8"/>
        <v>#DIV/0!</v>
      </c>
      <c r="U66" s="17" t="s">
        <v>82</v>
      </c>
      <c r="V66" s="254">
        <v>39970000</v>
      </c>
      <c r="W66" s="112" t="s">
        <v>82</v>
      </c>
      <c r="X66" s="170">
        <f t="shared" si="2"/>
        <v>39970000</v>
      </c>
      <c r="Y66" s="125">
        <f>12/48*100</f>
        <v>25</v>
      </c>
      <c r="Z66" s="173">
        <f t="shared" si="3"/>
        <v>19.568580604731316</v>
      </c>
      <c r="AA66" s="232"/>
      <c r="AB66" s="232"/>
      <c r="AC66" s="232"/>
      <c r="AD66" s="232"/>
      <c r="AE66" s="232"/>
      <c r="AF66" s="232"/>
      <c r="AG66" s="232"/>
    </row>
    <row r="67" spans="1:33" ht="65.25" customHeight="1" x14ac:dyDescent="0.25">
      <c r="A67" s="20">
        <v>1</v>
      </c>
      <c r="B67" s="20" t="s">
        <v>106</v>
      </c>
      <c r="C67" s="20">
        <v>1</v>
      </c>
      <c r="D67" s="20" t="s">
        <v>106</v>
      </c>
      <c r="E67" s="20" t="s">
        <v>107</v>
      </c>
      <c r="F67" s="20" t="s">
        <v>106</v>
      </c>
      <c r="G67" s="25">
        <v>20</v>
      </c>
      <c r="H67" s="25"/>
      <c r="I67" s="41" t="s">
        <v>42</v>
      </c>
      <c r="J67" s="27" t="s">
        <v>273</v>
      </c>
      <c r="K67" s="137" t="s">
        <v>251</v>
      </c>
      <c r="L67" s="56">
        <f>SUM(L68:L70)</f>
        <v>1808405000</v>
      </c>
      <c r="M67" s="56" t="s">
        <v>60</v>
      </c>
      <c r="N67" s="57">
        <f>SUM(N68:N70)</f>
        <v>567150000</v>
      </c>
      <c r="O67" s="56" t="s">
        <v>53</v>
      </c>
      <c r="P67" s="56">
        <v>207510000</v>
      </c>
      <c r="Q67" s="56" t="s">
        <v>53</v>
      </c>
      <c r="R67" s="56">
        <v>203660000</v>
      </c>
      <c r="S67" s="160">
        <v>100</v>
      </c>
      <c r="T67" s="160">
        <f>R67/P67*100</f>
        <v>98.14466772685654</v>
      </c>
      <c r="U67" s="56" t="s">
        <v>167</v>
      </c>
      <c r="V67" s="56">
        <f>SUM(V68:V70)</f>
        <v>274960000</v>
      </c>
      <c r="W67" s="57" t="s">
        <v>358</v>
      </c>
      <c r="X67" s="51">
        <f t="shared" si="2"/>
        <v>1045770000</v>
      </c>
      <c r="Y67" s="160">
        <f>106/232*100</f>
        <v>45.689655172413794</v>
      </c>
      <c r="Z67" s="160">
        <f t="shared" si="3"/>
        <v>57.828307265242017</v>
      </c>
      <c r="AA67" s="70"/>
      <c r="AB67" s="70"/>
      <c r="AC67" s="70"/>
      <c r="AD67" s="70"/>
      <c r="AE67" s="70"/>
      <c r="AF67" s="70"/>
      <c r="AG67" s="70"/>
    </row>
    <row r="68" spans="1:33" ht="63.75" customHeight="1" x14ac:dyDescent="0.25">
      <c r="A68" s="33">
        <v>1</v>
      </c>
      <c r="B68" s="33" t="s">
        <v>106</v>
      </c>
      <c r="C68" s="33">
        <v>1</v>
      </c>
      <c r="D68" s="33" t="s">
        <v>106</v>
      </c>
      <c r="E68" s="33" t="s">
        <v>107</v>
      </c>
      <c r="F68" s="33" t="s">
        <v>106</v>
      </c>
      <c r="G68" s="33">
        <v>20</v>
      </c>
      <c r="H68" s="33" t="s">
        <v>108</v>
      </c>
      <c r="I68" s="217" t="s">
        <v>67</v>
      </c>
      <c r="J68" s="217" t="s">
        <v>68</v>
      </c>
      <c r="K68" s="142" t="s">
        <v>248</v>
      </c>
      <c r="L68" s="34">
        <v>488265000</v>
      </c>
      <c r="M68" s="60">
        <v>0</v>
      </c>
      <c r="N68" s="65">
        <v>0</v>
      </c>
      <c r="O68" s="35" t="s">
        <v>48</v>
      </c>
      <c r="P68" s="243">
        <v>82170000</v>
      </c>
      <c r="Q68" s="35" t="s">
        <v>48</v>
      </c>
      <c r="R68" s="243">
        <v>81200000</v>
      </c>
      <c r="S68" s="125">
        <v>100</v>
      </c>
      <c r="T68" s="125">
        <f t="shared" si="8"/>
        <v>98.819520506267494</v>
      </c>
      <c r="U68" s="35" t="s">
        <v>166</v>
      </c>
      <c r="V68" s="243">
        <v>118320000</v>
      </c>
      <c r="W68" s="35" t="s">
        <v>359</v>
      </c>
      <c r="X68" s="171">
        <f t="shared" si="2"/>
        <v>199520000</v>
      </c>
      <c r="Y68" s="125">
        <f>18/66*100</f>
        <v>27.27272727272727</v>
      </c>
      <c r="Z68" s="161">
        <f t="shared" si="3"/>
        <v>40.863055922501104</v>
      </c>
      <c r="AA68" s="70"/>
      <c r="AB68" s="70"/>
      <c r="AC68" s="70"/>
      <c r="AD68" s="70"/>
      <c r="AE68" s="70"/>
      <c r="AF68" s="70"/>
      <c r="AG68" s="70"/>
    </row>
    <row r="69" spans="1:33" ht="51.75" customHeight="1" x14ac:dyDescent="0.25">
      <c r="A69" s="9">
        <v>1</v>
      </c>
      <c r="B69" s="9" t="s">
        <v>106</v>
      </c>
      <c r="C69" s="9">
        <v>1</v>
      </c>
      <c r="D69" s="9" t="s">
        <v>106</v>
      </c>
      <c r="E69" s="9" t="s">
        <v>107</v>
      </c>
      <c r="F69" s="9" t="s">
        <v>106</v>
      </c>
      <c r="G69" s="9">
        <v>20</v>
      </c>
      <c r="H69" s="9" t="s">
        <v>137</v>
      </c>
      <c r="I69" s="218" t="s">
        <v>69</v>
      </c>
      <c r="J69" s="218" t="s">
        <v>271</v>
      </c>
      <c r="K69" s="143" t="s">
        <v>249</v>
      </c>
      <c r="L69" s="10">
        <v>407095000</v>
      </c>
      <c r="M69" s="61">
        <v>0</v>
      </c>
      <c r="N69" s="65">
        <v>0</v>
      </c>
      <c r="O69" s="36" t="s">
        <v>49</v>
      </c>
      <c r="P69" s="243">
        <v>62670000</v>
      </c>
      <c r="Q69" s="36" t="s">
        <v>49</v>
      </c>
      <c r="R69" s="243">
        <v>61230000</v>
      </c>
      <c r="S69" s="125">
        <v>100</v>
      </c>
      <c r="T69" s="125">
        <f t="shared" si="8"/>
        <v>97.70224988032551</v>
      </c>
      <c r="U69" s="36" t="s">
        <v>82</v>
      </c>
      <c r="V69" s="243">
        <v>78320000</v>
      </c>
      <c r="W69" s="36" t="s">
        <v>55</v>
      </c>
      <c r="X69" s="167">
        <f t="shared" si="2"/>
        <v>139550000</v>
      </c>
      <c r="Y69" s="125">
        <f>16/58*100</f>
        <v>27.586206896551722</v>
      </c>
      <c r="Z69" s="125">
        <f t="shared" si="3"/>
        <v>34.279467937459316</v>
      </c>
      <c r="AA69" s="70"/>
      <c r="AB69" s="70"/>
      <c r="AC69" s="70"/>
      <c r="AD69" s="70"/>
      <c r="AE69" s="70"/>
      <c r="AF69" s="70"/>
      <c r="AG69" s="70"/>
    </row>
    <row r="70" spans="1:33" ht="148.5" customHeight="1" x14ac:dyDescent="0.25">
      <c r="A70" s="28">
        <v>1</v>
      </c>
      <c r="B70" s="28" t="s">
        <v>106</v>
      </c>
      <c r="C70" s="28">
        <v>1</v>
      </c>
      <c r="D70" s="28" t="s">
        <v>106</v>
      </c>
      <c r="E70" s="28" t="s">
        <v>107</v>
      </c>
      <c r="F70" s="28" t="s">
        <v>106</v>
      </c>
      <c r="G70" s="28">
        <v>20</v>
      </c>
      <c r="H70" s="28" t="s">
        <v>135</v>
      </c>
      <c r="I70" s="32" t="s">
        <v>14</v>
      </c>
      <c r="J70" s="59" t="s">
        <v>272</v>
      </c>
      <c r="K70" s="144" t="s">
        <v>250</v>
      </c>
      <c r="L70" s="29">
        <v>913045000</v>
      </c>
      <c r="M70" s="151" t="s">
        <v>60</v>
      </c>
      <c r="N70" s="65">
        <v>567150000</v>
      </c>
      <c r="O70" s="30" t="s">
        <v>49</v>
      </c>
      <c r="P70" s="252">
        <v>62670000</v>
      </c>
      <c r="Q70" s="30" t="s">
        <v>49</v>
      </c>
      <c r="R70" s="252">
        <v>61230000</v>
      </c>
      <c r="S70" s="125">
        <v>100</v>
      </c>
      <c r="T70" s="125">
        <f t="shared" si="8"/>
        <v>97.70224988032551</v>
      </c>
      <c r="U70" s="30" t="s">
        <v>82</v>
      </c>
      <c r="V70" s="252">
        <v>78320000</v>
      </c>
      <c r="W70" s="30" t="s">
        <v>360</v>
      </c>
      <c r="X70" s="170">
        <f t="shared" si="2"/>
        <v>706700000</v>
      </c>
      <c r="Y70" s="125">
        <f>72/108*100</f>
        <v>66.666666666666657</v>
      </c>
      <c r="Z70" s="173">
        <f t="shared" si="3"/>
        <v>77.400347189897545</v>
      </c>
      <c r="AA70" s="70"/>
      <c r="AB70" s="70"/>
      <c r="AC70" s="70"/>
      <c r="AD70" s="70"/>
      <c r="AE70" s="70"/>
      <c r="AF70" s="70"/>
      <c r="AG70" s="70"/>
    </row>
    <row r="71" spans="1:33" ht="63" customHeight="1" x14ac:dyDescent="0.25">
      <c r="A71" s="120">
        <v>1</v>
      </c>
      <c r="B71" s="120" t="s">
        <v>106</v>
      </c>
      <c r="C71" s="120">
        <v>1</v>
      </c>
      <c r="D71" s="120" t="s">
        <v>106</v>
      </c>
      <c r="E71" s="120" t="s">
        <v>107</v>
      </c>
      <c r="F71" s="120" t="s">
        <v>106</v>
      </c>
      <c r="G71" s="121">
        <v>21</v>
      </c>
      <c r="H71" s="122"/>
      <c r="I71" s="41" t="s">
        <v>168</v>
      </c>
      <c r="J71" s="227" t="s">
        <v>208</v>
      </c>
      <c r="K71" s="145" t="s">
        <v>211</v>
      </c>
      <c r="L71" s="123">
        <v>29533216336</v>
      </c>
      <c r="M71" s="123" t="s">
        <v>185</v>
      </c>
      <c r="N71" s="124">
        <f>SUM(N72:N77)</f>
        <v>5566670857</v>
      </c>
      <c r="O71" s="123" t="s">
        <v>44</v>
      </c>
      <c r="P71" s="124">
        <f>SUM(P72:P77)</f>
        <v>2200165000</v>
      </c>
      <c r="Q71" s="123" t="s">
        <v>44</v>
      </c>
      <c r="R71" s="124">
        <f>SUM(R72:R77)</f>
        <v>1724500200</v>
      </c>
      <c r="S71" s="160">
        <v>100</v>
      </c>
      <c r="T71" s="160">
        <f>R71/P71*100</f>
        <v>78.380494190208466</v>
      </c>
      <c r="U71" s="123" t="s">
        <v>44</v>
      </c>
      <c r="V71" s="123">
        <f>SUM(V72:V77)</f>
        <v>1376586000</v>
      </c>
      <c r="W71" s="124" t="s">
        <v>361</v>
      </c>
      <c r="X71" s="51">
        <f>N71+R71+V71</f>
        <v>8667757057</v>
      </c>
      <c r="Y71" s="160">
        <f>48/60*100</f>
        <v>80</v>
      </c>
      <c r="Z71" s="160">
        <f>X71/L71*100</f>
        <v>29.349180794894647</v>
      </c>
      <c r="AA71" s="70"/>
      <c r="AB71" s="70"/>
      <c r="AC71" s="70"/>
      <c r="AD71" s="70"/>
      <c r="AE71" s="70"/>
      <c r="AF71" s="70"/>
      <c r="AG71" s="70"/>
    </row>
    <row r="72" spans="1:33" s="119" customFormat="1" ht="66" customHeight="1" x14ac:dyDescent="0.25">
      <c r="A72" s="78">
        <v>1</v>
      </c>
      <c r="B72" s="78" t="s">
        <v>106</v>
      </c>
      <c r="C72" s="78">
        <v>1</v>
      </c>
      <c r="D72" s="78" t="s">
        <v>106</v>
      </c>
      <c r="E72" s="78" t="s">
        <v>107</v>
      </c>
      <c r="F72" s="78" t="s">
        <v>106</v>
      </c>
      <c r="G72" s="78">
        <v>21</v>
      </c>
      <c r="H72" s="78" t="s">
        <v>108</v>
      </c>
      <c r="I72" s="258" t="s">
        <v>169</v>
      </c>
      <c r="J72" s="258" t="s">
        <v>266</v>
      </c>
      <c r="K72" s="157" t="s">
        <v>258</v>
      </c>
      <c r="L72" s="102">
        <v>371210258</v>
      </c>
      <c r="M72" s="158" t="s">
        <v>76</v>
      </c>
      <c r="N72" s="82">
        <v>158278358</v>
      </c>
      <c r="O72" s="104" t="s">
        <v>70</v>
      </c>
      <c r="P72" s="259">
        <v>50000000</v>
      </c>
      <c r="Q72" s="104" t="s">
        <v>70</v>
      </c>
      <c r="R72" s="259">
        <v>15274900</v>
      </c>
      <c r="S72" s="126">
        <v>100</v>
      </c>
      <c r="T72" s="126">
        <f t="shared" si="8"/>
        <v>30.549799999999998</v>
      </c>
      <c r="U72" s="104"/>
      <c r="V72" s="259"/>
      <c r="W72" s="104" t="s">
        <v>371</v>
      </c>
      <c r="X72" s="172">
        <f t="shared" si="2"/>
        <v>173553258</v>
      </c>
      <c r="Y72" s="126">
        <f>3/5*100</f>
        <v>60</v>
      </c>
      <c r="Z72" s="164">
        <f t="shared" si="3"/>
        <v>46.753357230769197</v>
      </c>
      <c r="AA72" s="267"/>
      <c r="AB72" s="267"/>
      <c r="AC72" s="267"/>
      <c r="AD72" s="267"/>
      <c r="AE72" s="267"/>
      <c r="AF72" s="267"/>
      <c r="AG72" s="267"/>
    </row>
    <row r="73" spans="1:33" ht="66" customHeight="1" x14ac:dyDescent="0.25">
      <c r="A73" s="9">
        <v>1</v>
      </c>
      <c r="B73" s="9" t="s">
        <v>106</v>
      </c>
      <c r="C73" s="9">
        <v>1</v>
      </c>
      <c r="D73" s="9" t="s">
        <v>106</v>
      </c>
      <c r="E73" s="9" t="s">
        <v>107</v>
      </c>
      <c r="F73" s="9" t="s">
        <v>106</v>
      </c>
      <c r="G73" s="9">
        <v>21</v>
      </c>
      <c r="H73" s="9" t="s">
        <v>137</v>
      </c>
      <c r="I73" s="218" t="s">
        <v>170</v>
      </c>
      <c r="J73" s="218" t="s">
        <v>267</v>
      </c>
      <c r="K73" s="143" t="s">
        <v>259</v>
      </c>
      <c r="L73" s="10">
        <v>552521100</v>
      </c>
      <c r="M73" s="61" t="s">
        <v>174</v>
      </c>
      <c r="N73" s="65">
        <v>87557500</v>
      </c>
      <c r="O73" s="36" t="s">
        <v>178</v>
      </c>
      <c r="P73" s="243">
        <v>50000000</v>
      </c>
      <c r="Q73" s="36" t="s">
        <v>178</v>
      </c>
      <c r="R73" s="243">
        <v>0</v>
      </c>
      <c r="S73" s="125">
        <v>0</v>
      </c>
      <c r="T73" s="125">
        <f t="shared" si="8"/>
        <v>0</v>
      </c>
      <c r="U73" s="36" t="s">
        <v>180</v>
      </c>
      <c r="V73" s="243">
        <v>50000000</v>
      </c>
      <c r="W73" s="36" t="s">
        <v>362</v>
      </c>
      <c r="X73" s="167">
        <f t="shared" si="2"/>
        <v>137557500</v>
      </c>
      <c r="Y73" s="125">
        <f>250/300*100</f>
        <v>83.333333333333343</v>
      </c>
      <c r="Z73" s="125">
        <f t="shared" si="3"/>
        <v>24.896334275740781</v>
      </c>
      <c r="AA73" s="70"/>
      <c r="AB73" s="70"/>
      <c r="AC73" s="70"/>
      <c r="AD73" s="70"/>
      <c r="AE73" s="70"/>
      <c r="AF73" s="70"/>
      <c r="AG73" s="70"/>
    </row>
    <row r="74" spans="1:33" s="119" customFormat="1" ht="59.25" customHeight="1" x14ac:dyDescent="0.25">
      <c r="A74" s="71">
        <v>1</v>
      </c>
      <c r="B74" s="71" t="s">
        <v>106</v>
      </c>
      <c r="C74" s="71">
        <v>1</v>
      </c>
      <c r="D74" s="71" t="s">
        <v>106</v>
      </c>
      <c r="E74" s="71" t="s">
        <v>107</v>
      </c>
      <c r="F74" s="71" t="s">
        <v>106</v>
      </c>
      <c r="G74" s="71">
        <v>21</v>
      </c>
      <c r="H74" s="71" t="s">
        <v>109</v>
      </c>
      <c r="I74" s="260" t="s">
        <v>171</v>
      </c>
      <c r="J74" s="260" t="s">
        <v>268</v>
      </c>
      <c r="K74" s="146" t="s">
        <v>260</v>
      </c>
      <c r="L74" s="73">
        <v>508230000</v>
      </c>
      <c r="M74" s="118" t="s">
        <v>178</v>
      </c>
      <c r="N74" s="74">
        <v>211080000</v>
      </c>
      <c r="O74" s="77" t="s">
        <v>179</v>
      </c>
      <c r="P74" s="244">
        <v>92815000</v>
      </c>
      <c r="Q74" s="77" t="s">
        <v>179</v>
      </c>
      <c r="R74" s="244">
        <v>0</v>
      </c>
      <c r="S74" s="126">
        <v>0</v>
      </c>
      <c r="T74" s="126">
        <f t="shared" si="8"/>
        <v>0</v>
      </c>
      <c r="U74" s="77"/>
      <c r="V74" s="244"/>
      <c r="W74" s="77" t="s">
        <v>363</v>
      </c>
      <c r="X74" s="169">
        <f t="shared" si="2"/>
        <v>211080000</v>
      </c>
      <c r="Y74" s="126">
        <f>90/170*100</f>
        <v>52.941176470588239</v>
      </c>
      <c r="Z74" s="126">
        <f t="shared" si="3"/>
        <v>41.532377073372288</v>
      </c>
      <c r="AA74" s="267"/>
      <c r="AB74" s="267"/>
      <c r="AC74" s="267"/>
      <c r="AD74" s="267"/>
      <c r="AE74" s="267"/>
      <c r="AF74" s="267"/>
      <c r="AG74" s="267"/>
    </row>
    <row r="75" spans="1:33" ht="42" customHeight="1" x14ac:dyDescent="0.25">
      <c r="A75" s="114">
        <v>1</v>
      </c>
      <c r="B75" s="114" t="s">
        <v>106</v>
      </c>
      <c r="C75" s="114">
        <v>1</v>
      </c>
      <c r="D75" s="114" t="s">
        <v>106</v>
      </c>
      <c r="E75" s="114" t="s">
        <v>107</v>
      </c>
      <c r="F75" s="114" t="s">
        <v>106</v>
      </c>
      <c r="G75" s="114">
        <v>21</v>
      </c>
      <c r="H75" s="114" t="s">
        <v>111</v>
      </c>
      <c r="I75" s="115" t="s">
        <v>252</v>
      </c>
      <c r="J75" s="113" t="s">
        <v>253</v>
      </c>
      <c r="K75" s="147" t="s">
        <v>261</v>
      </c>
      <c r="L75" s="116">
        <v>187490000</v>
      </c>
      <c r="M75" s="113"/>
      <c r="N75" s="65"/>
      <c r="O75" s="117"/>
      <c r="P75" s="250"/>
      <c r="Q75" s="117"/>
      <c r="R75" s="250"/>
      <c r="S75" s="125">
        <v>0</v>
      </c>
      <c r="T75" s="125" t="e">
        <f t="shared" si="8"/>
        <v>#DIV/0!</v>
      </c>
      <c r="U75" s="117"/>
      <c r="V75" s="250"/>
      <c r="W75" s="117"/>
      <c r="X75" s="167">
        <f t="shared" si="2"/>
        <v>0</v>
      </c>
      <c r="Y75" s="125">
        <v>0</v>
      </c>
      <c r="Z75" s="125">
        <f t="shared" si="3"/>
        <v>0</v>
      </c>
      <c r="AA75" s="70"/>
      <c r="AB75" s="70"/>
      <c r="AC75" s="70"/>
      <c r="AD75" s="70"/>
      <c r="AE75" s="70"/>
      <c r="AF75" s="70"/>
      <c r="AG75" s="70"/>
    </row>
    <row r="76" spans="1:33" ht="42" x14ac:dyDescent="0.25">
      <c r="A76" s="114">
        <v>1</v>
      </c>
      <c r="B76" s="114" t="s">
        <v>106</v>
      </c>
      <c r="C76" s="114">
        <v>1</v>
      </c>
      <c r="D76" s="114" t="s">
        <v>106</v>
      </c>
      <c r="E76" s="114" t="s">
        <v>107</v>
      </c>
      <c r="F76" s="114" t="s">
        <v>106</v>
      </c>
      <c r="G76" s="114">
        <v>21</v>
      </c>
      <c r="H76" s="114" t="s">
        <v>112</v>
      </c>
      <c r="I76" s="115" t="s">
        <v>172</v>
      </c>
      <c r="J76" s="113" t="s">
        <v>269</v>
      </c>
      <c r="K76" s="147" t="s">
        <v>262</v>
      </c>
      <c r="L76" s="116">
        <v>3086065000</v>
      </c>
      <c r="M76" s="113" t="s">
        <v>209</v>
      </c>
      <c r="N76" s="65">
        <v>2779948000</v>
      </c>
      <c r="O76" s="117" t="s">
        <v>54</v>
      </c>
      <c r="P76" s="250">
        <v>209370000</v>
      </c>
      <c r="Q76" s="117" t="s">
        <v>54</v>
      </c>
      <c r="R76" s="250">
        <v>206117000</v>
      </c>
      <c r="S76" s="125">
        <v>100</v>
      </c>
      <c r="T76" s="125">
        <f t="shared" si="8"/>
        <v>98.446291254716527</v>
      </c>
      <c r="U76" s="117" t="s">
        <v>175</v>
      </c>
      <c r="V76" s="250">
        <v>79450000</v>
      </c>
      <c r="W76" s="117" t="s">
        <v>372</v>
      </c>
      <c r="X76" s="167">
        <f t="shared" si="2"/>
        <v>3065515000</v>
      </c>
      <c r="Y76" s="125">
        <f>7/9*100</f>
        <v>77.777777777777786</v>
      </c>
      <c r="Z76" s="125">
        <f t="shared" si="3"/>
        <v>99.33410346185191</v>
      </c>
      <c r="AA76" s="70"/>
      <c r="AB76" s="70"/>
      <c r="AC76" s="70"/>
      <c r="AD76" s="70"/>
      <c r="AE76" s="70"/>
      <c r="AF76" s="70"/>
      <c r="AG76" s="70"/>
    </row>
    <row r="77" spans="1:33" ht="57.75" customHeight="1" x14ac:dyDescent="0.25">
      <c r="A77" s="9">
        <v>1</v>
      </c>
      <c r="B77" s="9" t="s">
        <v>106</v>
      </c>
      <c r="C77" s="9">
        <v>1</v>
      </c>
      <c r="D77" s="9" t="s">
        <v>106</v>
      </c>
      <c r="E77" s="9" t="s">
        <v>107</v>
      </c>
      <c r="F77" s="9" t="s">
        <v>106</v>
      </c>
      <c r="G77" s="9">
        <v>21</v>
      </c>
      <c r="H77" s="9" t="s">
        <v>113</v>
      </c>
      <c r="I77" s="218" t="s">
        <v>173</v>
      </c>
      <c r="J77" s="218" t="s">
        <v>270</v>
      </c>
      <c r="K77" s="159" t="s">
        <v>263</v>
      </c>
      <c r="L77" s="10">
        <v>6208915299</v>
      </c>
      <c r="M77" s="61" t="s">
        <v>185</v>
      </c>
      <c r="N77" s="65">
        <v>2329806999</v>
      </c>
      <c r="O77" s="36" t="s">
        <v>44</v>
      </c>
      <c r="P77" s="243">
        <v>1797980000</v>
      </c>
      <c r="Q77" s="36" t="s">
        <v>44</v>
      </c>
      <c r="R77" s="243">
        <v>1503108300</v>
      </c>
      <c r="S77" s="125">
        <v>100</v>
      </c>
      <c r="T77" s="125">
        <f t="shared" si="8"/>
        <v>83.599834258445597</v>
      </c>
      <c r="U77" s="36" t="s">
        <v>56</v>
      </c>
      <c r="V77" s="243">
        <v>1247136000</v>
      </c>
      <c r="W77" s="36" t="s">
        <v>361</v>
      </c>
      <c r="X77" s="167">
        <f t="shared" si="2"/>
        <v>5080051299</v>
      </c>
      <c r="Y77" s="125">
        <v>80</v>
      </c>
      <c r="Z77" s="125">
        <f t="shared" si="3"/>
        <v>81.818660013258466</v>
      </c>
      <c r="AA77" s="70"/>
      <c r="AB77" s="70"/>
      <c r="AC77" s="70"/>
      <c r="AD77" s="70"/>
      <c r="AE77" s="70"/>
      <c r="AF77" s="70"/>
      <c r="AG77" s="70"/>
    </row>
    <row r="78" spans="1:33" ht="60" customHeight="1" x14ac:dyDescent="0.25">
      <c r="A78" s="114">
        <v>1</v>
      </c>
      <c r="B78" s="114" t="s">
        <v>106</v>
      </c>
      <c r="C78" s="114">
        <v>1</v>
      </c>
      <c r="D78" s="114" t="s">
        <v>106</v>
      </c>
      <c r="E78" s="114" t="s">
        <v>107</v>
      </c>
      <c r="F78" s="114" t="s">
        <v>106</v>
      </c>
      <c r="G78" s="114">
        <v>21</v>
      </c>
      <c r="H78" s="114" t="s">
        <v>115</v>
      </c>
      <c r="I78" s="115" t="s">
        <v>254</v>
      </c>
      <c r="J78" s="113" t="s">
        <v>255</v>
      </c>
      <c r="K78" s="53" t="s">
        <v>264</v>
      </c>
      <c r="L78" s="116">
        <v>109360000</v>
      </c>
      <c r="M78" s="113"/>
      <c r="N78" s="65"/>
      <c r="O78" s="117"/>
      <c r="P78" s="250"/>
      <c r="Q78" s="117"/>
      <c r="R78" s="250"/>
      <c r="S78" s="125">
        <v>0</v>
      </c>
      <c r="T78" s="125" t="e">
        <f t="shared" si="8"/>
        <v>#DIV/0!</v>
      </c>
      <c r="U78" s="117"/>
      <c r="V78" s="250"/>
      <c r="W78" s="117"/>
      <c r="X78" s="167">
        <f t="shared" ref="X78:X79" si="9">N78+R78+V78</f>
        <v>0</v>
      </c>
      <c r="Y78" s="125">
        <v>0</v>
      </c>
      <c r="Z78" s="125">
        <f t="shared" ref="Z78:Z79" si="10">X78/L78*100</f>
        <v>0</v>
      </c>
      <c r="AA78" s="70"/>
      <c r="AB78" s="70"/>
      <c r="AC78" s="70"/>
      <c r="AD78" s="70"/>
      <c r="AE78" s="70"/>
      <c r="AF78" s="70"/>
      <c r="AG78" s="70"/>
    </row>
    <row r="79" spans="1:33" ht="48.75" customHeight="1" x14ac:dyDescent="0.25">
      <c r="A79" s="9">
        <v>1</v>
      </c>
      <c r="B79" s="9" t="s">
        <v>106</v>
      </c>
      <c r="C79" s="9">
        <v>1</v>
      </c>
      <c r="D79" s="9" t="s">
        <v>106</v>
      </c>
      <c r="E79" s="9" t="s">
        <v>107</v>
      </c>
      <c r="F79" s="9" t="s">
        <v>106</v>
      </c>
      <c r="G79" s="9">
        <v>21</v>
      </c>
      <c r="H79" s="9" t="s">
        <v>116</v>
      </c>
      <c r="I79" s="218" t="s">
        <v>256</v>
      </c>
      <c r="J79" s="218" t="s">
        <v>257</v>
      </c>
      <c r="K79" s="148" t="s">
        <v>265</v>
      </c>
      <c r="L79" s="10">
        <v>3372045950</v>
      </c>
      <c r="M79" s="61"/>
      <c r="N79" s="65"/>
      <c r="O79" s="36"/>
      <c r="P79" s="243"/>
      <c r="Q79" s="36"/>
      <c r="R79" s="243"/>
      <c r="S79" s="125">
        <v>0</v>
      </c>
      <c r="T79" s="125" t="e">
        <f t="shared" si="8"/>
        <v>#DIV/0!</v>
      </c>
      <c r="U79" s="36"/>
      <c r="V79" s="243"/>
      <c r="W79" s="36"/>
      <c r="X79" s="168">
        <f t="shared" si="9"/>
        <v>0</v>
      </c>
      <c r="Y79" s="125">
        <v>0</v>
      </c>
      <c r="Z79" s="162">
        <f t="shared" si="10"/>
        <v>0</v>
      </c>
      <c r="AA79" s="70"/>
      <c r="AB79" s="70"/>
      <c r="AC79" s="70"/>
      <c r="AD79" s="70"/>
      <c r="AE79" s="70"/>
      <c r="AF79" s="70"/>
      <c r="AG79" s="70"/>
    </row>
    <row r="80" spans="1:33" x14ac:dyDescent="0.25">
      <c r="A80" s="343" t="s">
        <v>434</v>
      </c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149">
        <f>L13+L29+L35+L39+L43+L50+L56+L61+L67+L71</f>
        <v>74807931211</v>
      </c>
      <c r="M80" s="26"/>
      <c r="N80" s="149">
        <f>N13+N29+N35+N39+N43+N50+N56+N61+N67+N71</f>
        <v>15207969282</v>
      </c>
      <c r="O80" s="26"/>
      <c r="P80" s="149">
        <f>P13+P29+P35+P39+P43+P50+P56+P61+P67+P71</f>
        <v>5487592455</v>
      </c>
      <c r="Q80" s="26"/>
      <c r="R80" s="149">
        <f>R13+R29+R35+R39+R43+R50+R56+R61+R67+R71</f>
        <v>4946825650</v>
      </c>
      <c r="S80" s="2">
        <f>(S13+S29+S35+S39+S43+S50+S56+S61+S67+S71)/10</f>
        <v>90</v>
      </c>
      <c r="T80" s="2">
        <f>(T13+T29+T35+T39+T43+T50+T56+T61+T67+T71)/10</f>
        <v>85.853473937049046</v>
      </c>
      <c r="U80" s="26"/>
      <c r="V80" s="149">
        <f>V13+V29+V35+V39+V43+V50+V56+V61+V67+V71</f>
        <v>6484618100</v>
      </c>
      <c r="W80" s="175"/>
      <c r="X80" s="149">
        <f>X13+X29+X35+X39+X43+X50+X56+X61+X67+X71</f>
        <v>26639413032</v>
      </c>
      <c r="Y80" s="186">
        <f>(Y13+Y29+Y35+Y39+Y43+Y50+Y56+Y61+Y67+Y71)/10</f>
        <v>52.989803406179064</v>
      </c>
      <c r="Z80" s="2">
        <f>X80/L80*100</f>
        <v>35.61041269389208</v>
      </c>
      <c r="AA80" s="268">
        <f>X80-L80</f>
        <v>-48168518179</v>
      </c>
      <c r="AB80" s="269">
        <f>AA80/L80*100</f>
        <v>-64.389587306107927</v>
      </c>
      <c r="AC80" s="70"/>
      <c r="AD80" s="70"/>
      <c r="AE80" s="70"/>
      <c r="AF80" s="70"/>
      <c r="AG80" s="70"/>
    </row>
    <row r="81" spans="1:33" ht="15" customHeight="1" x14ac:dyDescent="0.2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70"/>
      <c r="AB81" s="70"/>
      <c r="AC81" s="70"/>
      <c r="AD81" s="70"/>
      <c r="AE81" s="70"/>
      <c r="AF81" s="70"/>
      <c r="AG81" s="70"/>
    </row>
    <row r="82" spans="1:33" ht="15" customHeight="1" x14ac:dyDescent="0.2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236"/>
      <c r="X82" s="236"/>
      <c r="Y82" s="236"/>
      <c r="Z82" s="236"/>
      <c r="AA82" s="70"/>
      <c r="AB82" s="70"/>
      <c r="AC82" s="70"/>
      <c r="AD82" s="70"/>
      <c r="AE82" s="70"/>
      <c r="AF82" s="70"/>
      <c r="AG82" s="70"/>
    </row>
    <row r="83" spans="1:33" s="1" customFormat="1" ht="15" customHeight="1" x14ac:dyDescent="0.2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270"/>
      <c r="X83" s="270"/>
      <c r="Y83" s="270"/>
      <c r="Z83" s="270"/>
      <c r="AA83" s="233"/>
      <c r="AB83" s="233"/>
      <c r="AC83" s="234"/>
      <c r="AD83" s="234"/>
      <c r="AE83" s="234"/>
      <c r="AF83" s="234"/>
      <c r="AG83" s="234"/>
    </row>
    <row r="84" spans="1:33" s="1" customFormat="1" x14ac:dyDescent="0.2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271"/>
      <c r="X84" s="271"/>
      <c r="Y84" s="271"/>
      <c r="Z84" s="271"/>
      <c r="AA84" s="234"/>
      <c r="AB84" s="234"/>
      <c r="AC84" s="234"/>
      <c r="AD84" s="234"/>
      <c r="AE84" s="234"/>
      <c r="AF84" s="234"/>
      <c r="AG84" s="234"/>
    </row>
    <row r="85" spans="1:33" s="1" customFormat="1" x14ac:dyDescent="0.2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271"/>
      <c r="X85" s="271"/>
      <c r="Y85" s="271"/>
      <c r="Z85" s="271"/>
      <c r="AA85" s="234"/>
      <c r="AB85" s="234"/>
      <c r="AC85" s="234"/>
      <c r="AD85" s="234"/>
      <c r="AE85" s="234"/>
      <c r="AF85" s="234"/>
      <c r="AG85" s="234"/>
    </row>
    <row r="86" spans="1:33" s="1" customFormat="1" x14ac:dyDescent="0.2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72"/>
      <c r="P86" s="272"/>
      <c r="Q86" s="272"/>
      <c r="R86" s="272"/>
      <c r="S86" s="272"/>
      <c r="T86" s="272"/>
      <c r="U86" s="272"/>
      <c r="V86" s="220"/>
      <c r="W86" s="272"/>
      <c r="X86" s="272"/>
      <c r="Y86" s="272"/>
      <c r="Z86" s="272"/>
      <c r="AA86" s="234"/>
      <c r="AB86" s="234"/>
      <c r="AC86" s="234"/>
      <c r="AD86" s="234"/>
      <c r="AE86" s="234"/>
      <c r="AF86" s="234"/>
      <c r="AG86" s="234"/>
    </row>
    <row r="87" spans="1:33" s="1" customFormat="1" x14ac:dyDescent="0.2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72"/>
      <c r="P87" s="272"/>
      <c r="Q87" s="272"/>
      <c r="R87" s="272"/>
      <c r="S87" s="272"/>
      <c r="T87" s="272"/>
      <c r="U87" s="272"/>
      <c r="V87" s="220"/>
      <c r="W87" s="272"/>
      <c r="X87" s="272"/>
      <c r="Y87" s="272"/>
      <c r="Z87" s="272"/>
      <c r="AA87" s="234"/>
      <c r="AB87" s="234"/>
      <c r="AC87" s="234"/>
      <c r="AD87" s="234"/>
      <c r="AE87" s="234"/>
      <c r="AF87" s="234"/>
      <c r="AG87" s="234"/>
    </row>
    <row r="88" spans="1:33" s="1" customFormat="1" x14ac:dyDescent="0.2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72"/>
      <c r="P88" s="272"/>
      <c r="Q88" s="272"/>
      <c r="R88" s="272"/>
      <c r="S88" s="272"/>
      <c r="T88" s="272"/>
      <c r="U88" s="272"/>
      <c r="V88" s="220"/>
      <c r="W88" s="272"/>
      <c r="X88" s="272"/>
      <c r="Y88" s="272"/>
      <c r="Z88" s="272"/>
      <c r="AA88" s="234"/>
      <c r="AB88" s="234"/>
      <c r="AC88" s="234"/>
      <c r="AD88" s="234"/>
      <c r="AE88" s="234"/>
      <c r="AF88" s="234"/>
      <c r="AG88" s="234"/>
    </row>
    <row r="89" spans="1:33" s="1" customFormat="1" x14ac:dyDescent="0.2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72"/>
      <c r="P89" s="272"/>
      <c r="Q89" s="272"/>
      <c r="R89" s="272"/>
      <c r="S89" s="272"/>
      <c r="T89" s="272"/>
      <c r="U89" s="272"/>
      <c r="V89" s="220"/>
      <c r="W89" s="272"/>
      <c r="X89" s="272"/>
      <c r="Y89" s="272"/>
      <c r="Z89" s="272"/>
      <c r="AA89" s="234"/>
      <c r="AB89" s="234"/>
      <c r="AC89" s="234"/>
      <c r="AD89" s="234"/>
      <c r="AE89" s="234"/>
      <c r="AF89" s="234"/>
      <c r="AG89" s="234"/>
    </row>
    <row r="90" spans="1:33" s="1" customFormat="1" x14ac:dyDescent="0.2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273"/>
      <c r="X90" s="273"/>
      <c r="Y90" s="273"/>
      <c r="Z90" s="273"/>
      <c r="AA90" s="234"/>
      <c r="AB90" s="234"/>
      <c r="AC90" s="234"/>
      <c r="AD90" s="234"/>
      <c r="AE90" s="234"/>
      <c r="AF90" s="234"/>
      <c r="AG90" s="234"/>
    </row>
    <row r="91" spans="1:33" s="1" customFormat="1" x14ac:dyDescent="0.2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274"/>
      <c r="X91" s="274"/>
      <c r="Y91" s="274"/>
      <c r="Z91" s="274"/>
      <c r="AA91" s="234"/>
      <c r="AB91" s="234"/>
      <c r="AC91" s="234"/>
      <c r="AD91" s="234"/>
      <c r="AE91" s="234"/>
      <c r="AF91" s="234"/>
      <c r="AG91" s="234"/>
    </row>
    <row r="92" spans="1:33" s="1" customFormat="1" x14ac:dyDescent="0.2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274"/>
      <c r="X92" s="274"/>
      <c r="Y92" s="274"/>
      <c r="Z92" s="274"/>
      <c r="AA92" s="234"/>
      <c r="AB92" s="234"/>
      <c r="AC92" s="234"/>
      <c r="AD92" s="234"/>
      <c r="AE92" s="234"/>
      <c r="AF92" s="234"/>
      <c r="AG92" s="234"/>
    </row>
    <row r="93" spans="1:33" s="1" customFormat="1" x14ac:dyDescent="0.2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34"/>
      <c r="AB93" s="234"/>
      <c r="AC93" s="234"/>
      <c r="AD93" s="234"/>
      <c r="AE93" s="234"/>
      <c r="AF93" s="234"/>
      <c r="AG93" s="234"/>
    </row>
    <row r="94" spans="1:33" s="1" customFormat="1" x14ac:dyDescent="0.2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34"/>
      <c r="AB94" s="234"/>
      <c r="AC94" s="234"/>
      <c r="AD94" s="234"/>
      <c r="AE94" s="234"/>
      <c r="AF94" s="234"/>
      <c r="AG94" s="234"/>
    </row>
    <row r="95" spans="1:33" s="1" customFormat="1" x14ac:dyDescent="0.25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34"/>
      <c r="AB95" s="234"/>
      <c r="AC95" s="234"/>
      <c r="AD95" s="234"/>
      <c r="AE95" s="234"/>
      <c r="AF95" s="234"/>
      <c r="AG95" s="234"/>
    </row>
    <row r="96" spans="1:33" s="1" customFormat="1" x14ac:dyDescent="0.25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34"/>
      <c r="AB96" s="234"/>
      <c r="AC96" s="234"/>
      <c r="AD96" s="234"/>
      <c r="AE96" s="234"/>
      <c r="AF96" s="234"/>
      <c r="AG96" s="234"/>
    </row>
    <row r="97" spans="1:33" s="1" customFormat="1" x14ac:dyDescent="0.25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34"/>
      <c r="AB97" s="234"/>
      <c r="AC97" s="234"/>
      <c r="AD97" s="234"/>
      <c r="AE97" s="234"/>
      <c r="AF97" s="234"/>
      <c r="AG97" s="234"/>
    </row>
    <row r="98" spans="1:33" s="1" customFormat="1" x14ac:dyDescent="0.25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34"/>
      <c r="AB98" s="234"/>
      <c r="AC98" s="234"/>
      <c r="AD98" s="234"/>
      <c r="AE98" s="234"/>
      <c r="AF98" s="234"/>
      <c r="AG98" s="234"/>
    </row>
    <row r="99" spans="1:33" s="1" customFormat="1" x14ac:dyDescent="0.25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34"/>
      <c r="AB99" s="234"/>
      <c r="AC99" s="234"/>
      <c r="AD99" s="234"/>
      <c r="AE99" s="234"/>
      <c r="AF99" s="234"/>
      <c r="AG99" s="234"/>
    </row>
    <row r="100" spans="1:33" s="1" customFormat="1" x14ac:dyDescent="0.25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34"/>
      <c r="AB100" s="234"/>
      <c r="AC100" s="234"/>
      <c r="AD100" s="234"/>
      <c r="AE100" s="234"/>
      <c r="AF100" s="234"/>
      <c r="AG100" s="234"/>
    </row>
    <row r="101" spans="1:33" s="1" customFormat="1" x14ac:dyDescent="0.25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34"/>
      <c r="AB101" s="234"/>
      <c r="AC101" s="234"/>
      <c r="AD101" s="234"/>
      <c r="AE101" s="234"/>
      <c r="AF101" s="234"/>
      <c r="AG101" s="234"/>
    </row>
    <row r="102" spans="1:33" s="1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33" s="1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33" s="1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33" s="1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33" s="1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33" s="1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33" s="1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33" s="1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33" s="1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33" s="1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33" s="1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1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1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1" customFormat="1" x14ac:dyDescent="0.25"/>
    <row r="116" spans="1:26" s="1" customFormat="1" x14ac:dyDescent="0.25"/>
    <row r="117" spans="1:26" s="1" customFormat="1" x14ac:dyDescent="0.25"/>
    <row r="118" spans="1:26" s="1" customFormat="1" x14ac:dyDescent="0.25"/>
    <row r="119" spans="1:26" s="1" customFormat="1" x14ac:dyDescent="0.25"/>
    <row r="120" spans="1:26" s="1" customFormat="1" x14ac:dyDescent="0.25"/>
    <row r="121" spans="1:26" s="1" customFormat="1" x14ac:dyDescent="0.25"/>
    <row r="122" spans="1:26" s="1" customFormat="1" x14ac:dyDescent="0.25"/>
    <row r="123" spans="1:26" s="1" customFormat="1" x14ac:dyDescent="0.25"/>
    <row r="124" spans="1:26" s="1" customFormat="1" x14ac:dyDescent="0.25"/>
    <row r="125" spans="1:26" s="1" customFormat="1" x14ac:dyDescent="0.25"/>
    <row r="126" spans="1:26" s="1" customFormat="1" x14ac:dyDescent="0.25"/>
  </sheetData>
  <mergeCells count="35">
    <mergeCell ref="J7:J8"/>
    <mergeCell ref="A7:H8"/>
    <mergeCell ref="M9:N9"/>
    <mergeCell ref="O9:P9"/>
    <mergeCell ref="A80:K80"/>
    <mergeCell ref="O7:T7"/>
    <mergeCell ref="W8:X8"/>
    <mergeCell ref="U7:V8"/>
    <mergeCell ref="A1:Z1"/>
    <mergeCell ref="A2:Z2"/>
    <mergeCell ref="A3:Z3"/>
    <mergeCell ref="W9:X9"/>
    <mergeCell ref="Y9:Z9"/>
    <mergeCell ref="A9:H10"/>
    <mergeCell ref="J9:J10"/>
    <mergeCell ref="K9:L9"/>
    <mergeCell ref="I9:I10"/>
    <mergeCell ref="W7:Z7"/>
    <mergeCell ref="K7:L8"/>
    <mergeCell ref="I7:I8"/>
    <mergeCell ref="Y8:Z8"/>
    <mergeCell ref="M91:V91"/>
    <mergeCell ref="M92:V92"/>
    <mergeCell ref="M85:V85"/>
    <mergeCell ref="O8:P8"/>
    <mergeCell ref="Q8:R8"/>
    <mergeCell ref="S8:T8"/>
    <mergeCell ref="M84:V84"/>
    <mergeCell ref="M83:V83"/>
    <mergeCell ref="M82:V82"/>
    <mergeCell ref="S9:T9"/>
    <mergeCell ref="U9:V9"/>
    <mergeCell ref="M90:V90"/>
    <mergeCell ref="Q9:R9"/>
    <mergeCell ref="M7:N8"/>
  </mergeCells>
  <printOptions horizontalCentered="1"/>
  <pageMargins left="0.2" right="0.2" top="1.1811012685914299" bottom="0.39370078740157499" header="0.3" footer="0.3"/>
  <pageSetup paperSize="256" scale="60" orientation="landscape" horizontalDpi="4294967294" r:id="rId1"/>
  <colBreaks count="1" manualBreakCount="1">
    <brk id="26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5" customWidth="1"/>
    <col min="2" max="2" width="42.42578125" customWidth="1"/>
    <col min="3" max="3" width="18.28515625" customWidth="1"/>
    <col min="4" max="4" width="10.85546875" customWidth="1"/>
    <col min="5" max="12" width="11.7109375" customWidth="1"/>
    <col min="13" max="13" width="21.140625" customWidth="1"/>
  </cols>
  <sheetData>
    <row r="1" spans="1:13" x14ac:dyDescent="0.25">
      <c r="A1" s="345" t="s">
        <v>452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x14ac:dyDescent="0.25">
      <c r="A2" s="345" t="s">
        <v>373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x14ac:dyDescent="0.25">
      <c r="A3" s="345" t="s">
        <v>183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x14ac:dyDescent="0.2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x14ac:dyDescent="0.25">
      <c r="A5" s="275"/>
      <c r="B5" s="275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x14ac:dyDescent="0.25">
      <c r="A6" s="355" t="s">
        <v>0</v>
      </c>
      <c r="B6" s="355" t="s">
        <v>374</v>
      </c>
      <c r="C6" s="355" t="s">
        <v>375</v>
      </c>
      <c r="D6" s="353" t="s">
        <v>390</v>
      </c>
      <c r="E6" s="355" t="s">
        <v>376</v>
      </c>
      <c r="F6" s="355"/>
      <c r="G6" s="355"/>
      <c r="H6" s="355"/>
      <c r="I6" s="356" t="s">
        <v>377</v>
      </c>
      <c r="J6" s="356"/>
      <c r="K6" s="356" t="s">
        <v>378</v>
      </c>
      <c r="L6" s="356"/>
      <c r="M6" s="353" t="s">
        <v>379</v>
      </c>
    </row>
    <row r="7" spans="1:13" ht="30.75" customHeight="1" x14ac:dyDescent="0.25">
      <c r="A7" s="355"/>
      <c r="B7" s="355"/>
      <c r="C7" s="355"/>
      <c r="D7" s="354"/>
      <c r="E7" s="237" t="s">
        <v>380</v>
      </c>
      <c r="F7" s="237" t="s">
        <v>381</v>
      </c>
      <c r="G7" s="237" t="s">
        <v>382</v>
      </c>
      <c r="H7" s="237" t="s">
        <v>391</v>
      </c>
      <c r="I7" s="237" t="s">
        <v>380</v>
      </c>
      <c r="J7" s="237" t="s">
        <v>381</v>
      </c>
      <c r="K7" s="237" t="s">
        <v>382</v>
      </c>
      <c r="L7" s="237" t="s">
        <v>391</v>
      </c>
      <c r="M7" s="354"/>
    </row>
    <row r="8" spans="1:13" x14ac:dyDescent="0.25">
      <c r="A8" s="237">
        <v>1</v>
      </c>
      <c r="B8" s="237">
        <v>2</v>
      </c>
      <c r="C8" s="237">
        <v>3</v>
      </c>
      <c r="D8" s="237">
        <v>4</v>
      </c>
      <c r="E8" s="237">
        <v>5</v>
      </c>
      <c r="F8" s="237">
        <v>6</v>
      </c>
      <c r="G8" s="237">
        <v>7</v>
      </c>
      <c r="H8" s="237">
        <v>8</v>
      </c>
      <c r="I8" s="237">
        <v>9</v>
      </c>
      <c r="J8" s="237">
        <v>10</v>
      </c>
      <c r="K8" s="237">
        <v>11</v>
      </c>
      <c r="L8" s="237">
        <v>12</v>
      </c>
      <c r="M8" s="237">
        <v>13</v>
      </c>
    </row>
    <row r="9" spans="1:13" ht="56.25" customHeight="1" x14ac:dyDescent="0.25">
      <c r="A9" s="187">
        <v>1</v>
      </c>
      <c r="B9" s="188" t="s">
        <v>383</v>
      </c>
      <c r="C9" s="187" t="s">
        <v>384</v>
      </c>
      <c r="D9" s="187" t="s">
        <v>384</v>
      </c>
      <c r="E9" s="187" t="s">
        <v>467</v>
      </c>
      <c r="F9" s="189" t="s">
        <v>468</v>
      </c>
      <c r="G9" s="187" t="s">
        <v>469</v>
      </c>
      <c r="H9" s="187" t="s">
        <v>470</v>
      </c>
      <c r="I9" s="187" t="s">
        <v>490</v>
      </c>
      <c r="J9" s="189" t="s">
        <v>490</v>
      </c>
      <c r="K9" s="187" t="s">
        <v>491</v>
      </c>
      <c r="L9" s="187" t="s">
        <v>470</v>
      </c>
      <c r="M9" s="188" t="s">
        <v>483</v>
      </c>
    </row>
    <row r="10" spans="1:13" ht="39.950000000000003" customHeight="1" x14ac:dyDescent="0.25">
      <c r="A10" s="187">
        <v>2</v>
      </c>
      <c r="B10" s="188" t="s">
        <v>385</v>
      </c>
      <c r="C10" s="187" t="s">
        <v>384</v>
      </c>
      <c r="D10" s="187" t="s">
        <v>453</v>
      </c>
      <c r="E10" s="187" t="s">
        <v>471</v>
      </c>
      <c r="F10" s="187" t="s">
        <v>472</v>
      </c>
      <c r="G10" s="187" t="s">
        <v>473</v>
      </c>
      <c r="H10" s="187" t="s">
        <v>474</v>
      </c>
      <c r="I10" s="187" t="s">
        <v>492</v>
      </c>
      <c r="J10" s="187" t="s">
        <v>493</v>
      </c>
      <c r="K10" s="187" t="s">
        <v>492</v>
      </c>
      <c r="L10" s="187" t="s">
        <v>474</v>
      </c>
      <c r="M10" s="188" t="s">
        <v>484</v>
      </c>
    </row>
    <row r="11" spans="1:13" ht="57.75" customHeight="1" x14ac:dyDescent="0.25">
      <c r="A11" s="187">
        <v>3</v>
      </c>
      <c r="B11" s="188" t="s">
        <v>386</v>
      </c>
      <c r="C11" s="187" t="s">
        <v>384</v>
      </c>
      <c r="D11" s="187" t="s">
        <v>453</v>
      </c>
      <c r="E11" s="187" t="s">
        <v>475</v>
      </c>
      <c r="F11" s="187" t="s">
        <v>476</v>
      </c>
      <c r="G11" s="187" t="s">
        <v>477</v>
      </c>
      <c r="H11" s="187" t="s">
        <v>478</v>
      </c>
      <c r="I11" s="187" t="s">
        <v>475</v>
      </c>
      <c r="J11" s="187" t="s">
        <v>494</v>
      </c>
      <c r="K11" s="187" t="s">
        <v>495</v>
      </c>
      <c r="L11" s="187" t="s">
        <v>478</v>
      </c>
      <c r="M11" s="188" t="s">
        <v>485</v>
      </c>
    </row>
    <row r="12" spans="1:13" ht="39.950000000000003" customHeight="1" x14ac:dyDescent="0.25">
      <c r="A12" s="187">
        <v>4</v>
      </c>
      <c r="B12" s="188" t="s">
        <v>387</v>
      </c>
      <c r="C12" s="190" t="s">
        <v>392</v>
      </c>
      <c r="D12" s="193" t="s">
        <v>453</v>
      </c>
      <c r="E12" s="322">
        <v>85</v>
      </c>
      <c r="F12" s="322">
        <v>100</v>
      </c>
      <c r="G12" s="322">
        <v>100</v>
      </c>
      <c r="H12" s="322">
        <v>100</v>
      </c>
      <c r="I12" s="322">
        <v>100</v>
      </c>
      <c r="J12" s="322">
        <v>100</v>
      </c>
      <c r="K12" s="322">
        <v>100</v>
      </c>
      <c r="L12" s="322">
        <v>100</v>
      </c>
      <c r="M12" s="188" t="s">
        <v>486</v>
      </c>
    </row>
    <row r="13" spans="1:13" ht="51" customHeight="1" x14ac:dyDescent="0.25">
      <c r="A13" s="187">
        <v>5</v>
      </c>
      <c r="B13" s="188" t="s">
        <v>388</v>
      </c>
      <c r="C13" s="187" t="s">
        <v>482</v>
      </c>
      <c r="D13" s="193" t="s">
        <v>453</v>
      </c>
      <c r="E13" s="191">
        <v>21</v>
      </c>
      <c r="F13" s="191">
        <v>21</v>
      </c>
      <c r="G13" s="191">
        <v>21</v>
      </c>
      <c r="H13" s="191">
        <v>21</v>
      </c>
      <c r="I13" s="191">
        <v>21</v>
      </c>
      <c r="J13" s="191">
        <v>21</v>
      </c>
      <c r="K13" s="191">
        <v>21</v>
      </c>
      <c r="L13" s="191">
        <v>21</v>
      </c>
      <c r="M13" s="188" t="s">
        <v>498</v>
      </c>
    </row>
    <row r="14" spans="1:13" ht="39.950000000000003" customHeight="1" x14ac:dyDescent="0.25">
      <c r="A14" s="187">
        <v>6</v>
      </c>
      <c r="B14" s="188" t="s">
        <v>389</v>
      </c>
      <c r="C14" s="190" t="s">
        <v>392</v>
      </c>
      <c r="D14" s="193" t="s">
        <v>453</v>
      </c>
      <c r="E14" s="322">
        <v>95</v>
      </c>
      <c r="F14" s="322">
        <v>100</v>
      </c>
      <c r="G14" s="322">
        <v>100</v>
      </c>
      <c r="H14" s="322">
        <v>100</v>
      </c>
      <c r="I14" s="322">
        <v>100</v>
      </c>
      <c r="J14" s="322">
        <v>100</v>
      </c>
      <c r="K14" s="322">
        <v>100</v>
      </c>
      <c r="L14" s="322">
        <v>100</v>
      </c>
      <c r="M14" s="188" t="s">
        <v>499</v>
      </c>
    </row>
    <row r="15" spans="1:13" ht="39.950000000000003" customHeight="1" x14ac:dyDescent="0.25">
      <c r="A15" s="187">
        <v>7</v>
      </c>
      <c r="B15" s="188" t="s">
        <v>393</v>
      </c>
      <c r="C15" s="193" t="s">
        <v>395</v>
      </c>
      <c r="D15" s="193" t="s">
        <v>453</v>
      </c>
      <c r="E15" s="187">
        <v>0.37</v>
      </c>
      <c r="F15" s="187">
        <v>0.38</v>
      </c>
      <c r="G15" s="187" t="s">
        <v>479</v>
      </c>
      <c r="H15" s="192" t="s">
        <v>480</v>
      </c>
      <c r="I15" s="187" t="s">
        <v>496</v>
      </c>
      <c r="J15" s="187" t="s">
        <v>479</v>
      </c>
      <c r="K15" s="187" t="s">
        <v>497</v>
      </c>
      <c r="L15" s="192" t="s">
        <v>480</v>
      </c>
      <c r="M15" s="188" t="s">
        <v>487</v>
      </c>
    </row>
    <row r="16" spans="1:13" ht="39.950000000000003" customHeight="1" x14ac:dyDescent="0.25">
      <c r="A16" s="187">
        <v>8</v>
      </c>
      <c r="B16" s="188" t="s">
        <v>394</v>
      </c>
      <c r="C16" s="193" t="s">
        <v>392</v>
      </c>
      <c r="D16" s="193" t="s">
        <v>453</v>
      </c>
      <c r="E16" s="322">
        <v>100</v>
      </c>
      <c r="F16" s="322">
        <v>100</v>
      </c>
      <c r="G16" s="322">
        <v>100</v>
      </c>
      <c r="H16" s="322">
        <v>100</v>
      </c>
      <c r="I16" s="322">
        <v>100</v>
      </c>
      <c r="J16" s="322">
        <v>100</v>
      </c>
      <c r="K16" s="322">
        <v>100</v>
      </c>
      <c r="L16" s="322">
        <v>100</v>
      </c>
      <c r="M16" s="188" t="s">
        <v>488</v>
      </c>
    </row>
    <row r="17" spans="1:13" ht="67.5" customHeight="1" x14ac:dyDescent="0.25">
      <c r="A17" s="187">
        <v>9</v>
      </c>
      <c r="B17" s="188" t="s">
        <v>481</v>
      </c>
      <c r="C17" s="193" t="s">
        <v>396</v>
      </c>
      <c r="D17" s="193" t="s">
        <v>453</v>
      </c>
      <c r="E17" s="322">
        <v>20</v>
      </c>
      <c r="F17" s="322">
        <v>20</v>
      </c>
      <c r="G17" s="322">
        <v>20</v>
      </c>
      <c r="H17" s="322">
        <v>20</v>
      </c>
      <c r="I17" s="322">
        <v>45</v>
      </c>
      <c r="J17" s="322">
        <v>20</v>
      </c>
      <c r="K17" s="322">
        <v>20</v>
      </c>
      <c r="L17" s="322">
        <v>20</v>
      </c>
      <c r="M17" s="188" t="s">
        <v>489</v>
      </c>
    </row>
    <row r="18" spans="1:13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x14ac:dyDescent="0.25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</sheetData>
  <mergeCells count="11">
    <mergeCell ref="D6:D7"/>
    <mergeCell ref="A1:M1"/>
    <mergeCell ref="A2:M2"/>
    <mergeCell ref="A3:M3"/>
    <mergeCell ref="A6:A7"/>
    <mergeCell ref="B6:B7"/>
    <mergeCell ref="C6:C7"/>
    <mergeCell ref="E6:H6"/>
    <mergeCell ref="I6:J6"/>
    <mergeCell ref="K6:L6"/>
    <mergeCell ref="M6:M7"/>
  </mergeCells>
  <printOptions horizontalCentered="1"/>
  <pageMargins left="0.2" right="0.2" top="1.1811023622047201" bottom="0.3" header="0.3" footer="0.3"/>
  <pageSetup paperSize="256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view="pageBreakPreview" topLeftCell="F1" zoomScale="112" zoomScaleNormal="78" zoomScaleSheetLayoutView="112" workbookViewId="0">
      <selection activeCell="L49" sqref="L49"/>
    </sheetView>
  </sheetViews>
  <sheetFormatPr defaultRowHeight="15" x14ac:dyDescent="0.25"/>
  <cols>
    <col min="1" max="1" width="6.28515625" customWidth="1"/>
    <col min="2" max="2" width="26.5703125" customWidth="1"/>
    <col min="3" max="3" width="22.140625" customWidth="1"/>
    <col min="4" max="4" width="26.85546875" customWidth="1"/>
    <col min="5" max="5" width="17.42578125" customWidth="1"/>
    <col min="6" max="6" width="17.42578125" bestFit="1" customWidth="1"/>
    <col min="7" max="7" width="24.85546875" customWidth="1"/>
    <col min="8" max="8" width="21" customWidth="1"/>
    <col min="9" max="9" width="26.7109375" customWidth="1"/>
    <col min="10" max="10" width="15.5703125" customWidth="1"/>
    <col min="11" max="11" width="17.5703125" customWidth="1"/>
    <col min="12" max="12" width="16.140625" customWidth="1"/>
    <col min="14" max="14" width="12.140625" bestFit="1" customWidth="1"/>
  </cols>
  <sheetData>
    <row r="1" spans="1:14" ht="15.75" x14ac:dyDescent="0.25">
      <c r="A1" s="345" t="s">
        <v>454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235"/>
      <c r="M1" s="202"/>
      <c r="N1" s="201"/>
    </row>
    <row r="2" spans="1:14" ht="15.75" x14ac:dyDescent="0.25">
      <c r="A2" s="345" t="s">
        <v>435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235"/>
      <c r="M2" s="202"/>
      <c r="N2" s="201"/>
    </row>
    <row r="3" spans="1:14" ht="15.75" x14ac:dyDescent="0.25">
      <c r="A3" s="345" t="s">
        <v>183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235"/>
      <c r="M3" s="202"/>
      <c r="N3" s="201"/>
    </row>
    <row r="4" spans="1:14" ht="15" customHeight="1" x14ac:dyDescent="0.25">
      <c r="A4" s="361"/>
      <c r="B4" s="361"/>
      <c r="C4" s="361"/>
      <c r="D4" s="361"/>
      <c r="E4" s="361"/>
      <c r="F4" s="223"/>
      <c r="G4" s="223"/>
      <c r="H4" s="223"/>
      <c r="I4" s="223"/>
      <c r="J4" s="223"/>
      <c r="K4" s="223"/>
      <c r="L4" s="240"/>
    </row>
    <row r="5" spans="1:14" ht="15" customHeight="1" x14ac:dyDescent="0.25">
      <c r="A5" s="241" t="s">
        <v>449</v>
      </c>
      <c r="B5" s="241"/>
      <c r="C5" s="241"/>
      <c r="D5" s="241"/>
      <c r="E5" s="241"/>
      <c r="F5" s="240"/>
      <c r="G5" s="240"/>
      <c r="H5" s="240"/>
      <c r="I5" s="240"/>
      <c r="J5" s="240"/>
      <c r="K5" s="261"/>
      <c r="L5" s="261"/>
    </row>
    <row r="6" spans="1:14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4" ht="24" customHeight="1" x14ac:dyDescent="0.25">
      <c r="A7" s="351" t="s">
        <v>0</v>
      </c>
      <c r="B7" s="351" t="s">
        <v>429</v>
      </c>
      <c r="C7" s="351"/>
      <c r="D7" s="351"/>
      <c r="E7" s="351"/>
      <c r="F7" s="351"/>
      <c r="G7" s="351" t="s">
        <v>432</v>
      </c>
      <c r="H7" s="351"/>
      <c r="I7" s="351"/>
      <c r="J7" s="351"/>
      <c r="K7" s="351"/>
      <c r="L7" s="349" t="s">
        <v>455</v>
      </c>
    </row>
    <row r="8" spans="1:14" ht="37.5" customHeight="1" x14ac:dyDescent="0.25">
      <c r="A8" s="351"/>
      <c r="B8" s="224" t="s">
        <v>425</v>
      </c>
      <c r="C8" s="224" t="s">
        <v>424</v>
      </c>
      <c r="D8" s="224" t="s">
        <v>426</v>
      </c>
      <c r="E8" s="225" t="s">
        <v>427</v>
      </c>
      <c r="F8" s="238" t="s">
        <v>428</v>
      </c>
      <c r="G8" s="224" t="s">
        <v>425</v>
      </c>
      <c r="H8" s="224" t="s">
        <v>424</v>
      </c>
      <c r="I8" s="224" t="s">
        <v>426</v>
      </c>
      <c r="J8" s="225" t="s">
        <v>427</v>
      </c>
      <c r="K8" s="238" t="s">
        <v>428</v>
      </c>
      <c r="L8" s="350"/>
    </row>
    <row r="9" spans="1:14" ht="15" customHeight="1" x14ac:dyDescent="0.25">
      <c r="A9" s="238">
        <v>1</v>
      </c>
      <c r="B9" s="226">
        <v>2</v>
      </c>
      <c r="C9" s="226">
        <v>3</v>
      </c>
      <c r="D9" s="226">
        <v>4</v>
      </c>
      <c r="E9" s="239">
        <v>5</v>
      </c>
      <c r="F9" s="238">
        <v>6</v>
      </c>
      <c r="G9" s="226">
        <v>7</v>
      </c>
      <c r="H9" s="226">
        <v>8</v>
      </c>
      <c r="I9" s="226">
        <v>9</v>
      </c>
      <c r="J9" s="239">
        <v>10</v>
      </c>
      <c r="K9" s="238">
        <v>11</v>
      </c>
      <c r="L9" s="238">
        <v>12</v>
      </c>
    </row>
    <row r="10" spans="1:14" s="300" customFormat="1" ht="45" customHeight="1" x14ac:dyDescent="0.25">
      <c r="A10" s="20">
        <v>1</v>
      </c>
      <c r="B10" s="21" t="s">
        <v>3</v>
      </c>
      <c r="C10" s="22" t="s">
        <v>407</v>
      </c>
      <c r="D10" s="22" t="s">
        <v>4</v>
      </c>
      <c r="E10" s="305" t="s">
        <v>211</v>
      </c>
      <c r="F10" s="276">
        <f>SUM(F11:F23)</f>
        <v>2393101900</v>
      </c>
      <c r="G10" s="21" t="s">
        <v>3</v>
      </c>
      <c r="H10" s="22" t="s">
        <v>407</v>
      </c>
      <c r="I10" s="22" t="s">
        <v>4</v>
      </c>
      <c r="J10" s="305" t="s">
        <v>211</v>
      </c>
      <c r="K10" s="276">
        <f>SUM(K11:K23)</f>
        <v>2393101900</v>
      </c>
      <c r="L10" s="51"/>
    </row>
    <row r="11" spans="1:14" s="300" customFormat="1" ht="45" customHeight="1" x14ac:dyDescent="0.25">
      <c r="A11" s="6">
        <v>1.1000000000000001</v>
      </c>
      <c r="B11" s="52" t="s">
        <v>19</v>
      </c>
      <c r="C11" s="7" t="s">
        <v>407</v>
      </c>
      <c r="D11" s="7" t="s">
        <v>93</v>
      </c>
      <c r="E11" s="299" t="s">
        <v>406</v>
      </c>
      <c r="F11" s="277">
        <v>19500000</v>
      </c>
      <c r="G11" s="52" t="s">
        <v>19</v>
      </c>
      <c r="H11" s="7" t="s">
        <v>407</v>
      </c>
      <c r="I11" s="7" t="s">
        <v>93</v>
      </c>
      <c r="J11" s="299" t="s">
        <v>406</v>
      </c>
      <c r="K11" s="277">
        <v>19500000</v>
      </c>
      <c r="L11" s="195"/>
    </row>
    <row r="12" spans="1:14" s="300" customFormat="1" ht="45" customHeight="1" x14ac:dyDescent="0.25">
      <c r="A12" s="9">
        <v>1.2</v>
      </c>
      <c r="B12" s="53" t="s">
        <v>20</v>
      </c>
      <c r="C12" s="53" t="s">
        <v>407</v>
      </c>
      <c r="D12" s="53" t="s">
        <v>89</v>
      </c>
      <c r="E12" s="229" t="s">
        <v>44</v>
      </c>
      <c r="F12" s="278">
        <v>208000000</v>
      </c>
      <c r="G12" s="53" t="s">
        <v>20</v>
      </c>
      <c r="H12" s="53" t="s">
        <v>407</v>
      </c>
      <c r="I12" s="53" t="s">
        <v>89</v>
      </c>
      <c r="J12" s="229" t="s">
        <v>44</v>
      </c>
      <c r="K12" s="278">
        <v>208000000</v>
      </c>
      <c r="L12" s="196"/>
    </row>
    <row r="13" spans="1:14" s="300" customFormat="1" ht="45" customHeight="1" x14ac:dyDescent="0.25">
      <c r="A13" s="9">
        <v>1.3</v>
      </c>
      <c r="B13" s="53" t="s">
        <v>22</v>
      </c>
      <c r="C13" s="53" t="s">
        <v>407</v>
      </c>
      <c r="D13" s="53" t="s">
        <v>308</v>
      </c>
      <c r="E13" s="306" t="s">
        <v>408</v>
      </c>
      <c r="F13" s="279">
        <v>851850000</v>
      </c>
      <c r="G13" s="53" t="s">
        <v>22</v>
      </c>
      <c r="H13" s="53" t="s">
        <v>407</v>
      </c>
      <c r="I13" s="53" t="s">
        <v>308</v>
      </c>
      <c r="J13" s="306" t="s">
        <v>408</v>
      </c>
      <c r="K13" s="279">
        <v>851850000</v>
      </c>
      <c r="L13" s="194"/>
    </row>
    <row r="14" spans="1:14" s="300" customFormat="1" ht="45" customHeight="1" x14ac:dyDescent="0.25">
      <c r="A14" s="9">
        <v>1.4</v>
      </c>
      <c r="B14" s="53" t="s">
        <v>23</v>
      </c>
      <c r="C14" s="53" t="s">
        <v>407</v>
      </c>
      <c r="D14" s="53" t="s">
        <v>309</v>
      </c>
      <c r="E14" s="307" t="s">
        <v>44</v>
      </c>
      <c r="F14" s="280">
        <v>25500000</v>
      </c>
      <c r="G14" s="53" t="s">
        <v>23</v>
      </c>
      <c r="H14" s="53" t="s">
        <v>407</v>
      </c>
      <c r="I14" s="53" t="s">
        <v>309</v>
      </c>
      <c r="J14" s="307" t="s">
        <v>44</v>
      </c>
      <c r="K14" s="280">
        <v>25500000</v>
      </c>
      <c r="L14" s="10"/>
    </row>
    <row r="15" spans="1:14" s="300" customFormat="1" ht="45" customHeight="1" x14ac:dyDescent="0.25">
      <c r="A15" s="9">
        <v>1.5</v>
      </c>
      <c r="B15" s="53" t="s">
        <v>24</v>
      </c>
      <c r="C15" s="53" t="s">
        <v>407</v>
      </c>
      <c r="D15" s="53" t="s">
        <v>310</v>
      </c>
      <c r="E15" s="307" t="s">
        <v>409</v>
      </c>
      <c r="F15" s="280">
        <v>66860000</v>
      </c>
      <c r="G15" s="53" t="s">
        <v>24</v>
      </c>
      <c r="H15" s="53" t="s">
        <v>407</v>
      </c>
      <c r="I15" s="53" t="s">
        <v>310</v>
      </c>
      <c r="J15" s="307" t="s">
        <v>409</v>
      </c>
      <c r="K15" s="280">
        <v>66860000</v>
      </c>
      <c r="L15" s="10"/>
    </row>
    <row r="16" spans="1:14" s="300" customFormat="1" ht="45" customHeight="1" x14ac:dyDescent="0.25">
      <c r="A16" s="9">
        <v>1.6</v>
      </c>
      <c r="B16" s="53" t="s">
        <v>25</v>
      </c>
      <c r="C16" s="53" t="s">
        <v>407</v>
      </c>
      <c r="D16" s="53" t="s">
        <v>90</v>
      </c>
      <c r="E16" s="307" t="s">
        <v>410</v>
      </c>
      <c r="F16" s="280">
        <v>120000000</v>
      </c>
      <c r="G16" s="53" t="s">
        <v>25</v>
      </c>
      <c r="H16" s="53" t="s">
        <v>407</v>
      </c>
      <c r="I16" s="53" t="s">
        <v>90</v>
      </c>
      <c r="J16" s="307" t="s">
        <v>410</v>
      </c>
      <c r="K16" s="280">
        <v>120000000</v>
      </c>
      <c r="L16" s="10"/>
    </row>
    <row r="17" spans="1:14" s="300" customFormat="1" ht="45" customHeight="1" x14ac:dyDescent="0.25">
      <c r="A17" s="9">
        <v>1.7</v>
      </c>
      <c r="B17" s="53" t="s">
        <v>26</v>
      </c>
      <c r="C17" s="53" t="s">
        <v>407</v>
      </c>
      <c r="D17" s="53" t="s">
        <v>91</v>
      </c>
      <c r="E17" s="307" t="s">
        <v>44</v>
      </c>
      <c r="F17" s="280">
        <v>64509400</v>
      </c>
      <c r="G17" s="53" t="s">
        <v>26</v>
      </c>
      <c r="H17" s="53" t="s">
        <v>407</v>
      </c>
      <c r="I17" s="53" t="s">
        <v>91</v>
      </c>
      <c r="J17" s="307" t="s">
        <v>44</v>
      </c>
      <c r="K17" s="280">
        <v>64509400</v>
      </c>
      <c r="L17" s="10"/>
    </row>
    <row r="18" spans="1:14" s="300" customFormat="1" ht="45" customHeight="1" x14ac:dyDescent="0.25">
      <c r="A18" s="9">
        <v>1.8</v>
      </c>
      <c r="B18" s="53" t="s">
        <v>5</v>
      </c>
      <c r="C18" s="53" t="s">
        <v>407</v>
      </c>
      <c r="D18" s="53" t="s">
        <v>311</v>
      </c>
      <c r="E18" s="307" t="s">
        <v>44</v>
      </c>
      <c r="F18" s="280">
        <v>25794300</v>
      </c>
      <c r="G18" s="53" t="s">
        <v>5</v>
      </c>
      <c r="H18" s="53" t="s">
        <v>407</v>
      </c>
      <c r="I18" s="53" t="s">
        <v>311</v>
      </c>
      <c r="J18" s="307" t="s">
        <v>44</v>
      </c>
      <c r="K18" s="280">
        <v>25794300</v>
      </c>
      <c r="L18" s="10"/>
    </row>
    <row r="19" spans="1:14" s="300" customFormat="1" ht="45" customHeight="1" x14ac:dyDescent="0.25">
      <c r="A19" s="9">
        <v>1.9</v>
      </c>
      <c r="B19" s="53" t="s">
        <v>27</v>
      </c>
      <c r="C19" s="53" t="s">
        <v>407</v>
      </c>
      <c r="D19" s="53" t="s">
        <v>16</v>
      </c>
      <c r="E19" s="307" t="s">
        <v>411</v>
      </c>
      <c r="F19" s="280">
        <v>59354200</v>
      </c>
      <c r="G19" s="53" t="s">
        <v>27</v>
      </c>
      <c r="H19" s="53" t="s">
        <v>407</v>
      </c>
      <c r="I19" s="53" t="s">
        <v>16</v>
      </c>
      <c r="J19" s="307" t="s">
        <v>411</v>
      </c>
      <c r="K19" s="280">
        <v>59354200</v>
      </c>
      <c r="L19" s="10"/>
    </row>
    <row r="20" spans="1:14" s="300" customFormat="1" ht="45" customHeight="1" x14ac:dyDescent="0.25">
      <c r="A20" s="197">
        <v>1.1000000000000001</v>
      </c>
      <c r="B20" s="53" t="s">
        <v>28</v>
      </c>
      <c r="C20" s="53" t="s">
        <v>407</v>
      </c>
      <c r="D20" s="53" t="s">
        <v>92</v>
      </c>
      <c r="E20" s="307" t="s">
        <v>44</v>
      </c>
      <c r="F20" s="280">
        <v>187470000</v>
      </c>
      <c r="G20" s="53" t="s">
        <v>28</v>
      </c>
      <c r="H20" s="53" t="s">
        <v>407</v>
      </c>
      <c r="I20" s="53" t="s">
        <v>92</v>
      </c>
      <c r="J20" s="307" t="s">
        <v>44</v>
      </c>
      <c r="K20" s="280">
        <v>187470000</v>
      </c>
      <c r="L20" s="10"/>
    </row>
    <row r="21" spans="1:14" s="300" customFormat="1" ht="45" customHeight="1" x14ac:dyDescent="0.25">
      <c r="A21" s="9">
        <v>1.1100000000000001</v>
      </c>
      <c r="B21" s="53" t="s">
        <v>29</v>
      </c>
      <c r="C21" s="53" t="s">
        <v>407</v>
      </c>
      <c r="D21" s="53" t="s">
        <v>312</v>
      </c>
      <c r="E21" s="307" t="s">
        <v>44</v>
      </c>
      <c r="F21" s="280">
        <v>114264000</v>
      </c>
      <c r="G21" s="53" t="s">
        <v>29</v>
      </c>
      <c r="H21" s="53" t="s">
        <v>407</v>
      </c>
      <c r="I21" s="53" t="s">
        <v>312</v>
      </c>
      <c r="J21" s="307" t="s">
        <v>44</v>
      </c>
      <c r="K21" s="280">
        <v>114264000</v>
      </c>
      <c r="L21" s="10"/>
    </row>
    <row r="22" spans="1:14" s="300" customFormat="1" ht="45" customHeight="1" x14ac:dyDescent="0.25">
      <c r="A22" s="9">
        <v>1.1200000000000001</v>
      </c>
      <c r="B22" s="53" t="s">
        <v>30</v>
      </c>
      <c r="C22" s="53" t="s">
        <v>430</v>
      </c>
      <c r="D22" s="53" t="s">
        <v>313</v>
      </c>
      <c r="E22" s="307" t="s">
        <v>44</v>
      </c>
      <c r="F22" s="280">
        <v>500000000</v>
      </c>
      <c r="G22" s="53" t="s">
        <v>30</v>
      </c>
      <c r="H22" s="53" t="s">
        <v>430</v>
      </c>
      <c r="I22" s="53" t="s">
        <v>313</v>
      </c>
      <c r="J22" s="307" t="s">
        <v>44</v>
      </c>
      <c r="K22" s="280">
        <v>500000000</v>
      </c>
      <c r="L22" s="10"/>
    </row>
    <row r="23" spans="1:14" s="300" customFormat="1" ht="45" customHeight="1" x14ac:dyDescent="0.25">
      <c r="A23" s="13">
        <v>1.1299999999999999</v>
      </c>
      <c r="B23" s="54" t="s">
        <v>31</v>
      </c>
      <c r="C23" s="54" t="s">
        <v>407</v>
      </c>
      <c r="D23" s="54" t="s">
        <v>314</v>
      </c>
      <c r="E23" s="308" t="s">
        <v>44</v>
      </c>
      <c r="F23" s="281">
        <v>150000000</v>
      </c>
      <c r="G23" s="54" t="s">
        <v>31</v>
      </c>
      <c r="H23" s="54" t="s">
        <v>407</v>
      </c>
      <c r="I23" s="54" t="s">
        <v>314</v>
      </c>
      <c r="J23" s="308" t="s">
        <v>44</v>
      </c>
      <c r="K23" s="281">
        <v>150000000</v>
      </c>
      <c r="L23" s="14"/>
    </row>
    <row r="24" spans="1:14" s="300" customFormat="1" ht="45" customHeight="1" x14ac:dyDescent="0.25">
      <c r="A24" s="44">
        <v>2</v>
      </c>
      <c r="B24" s="27" t="s">
        <v>305</v>
      </c>
      <c r="C24" s="27" t="s">
        <v>407</v>
      </c>
      <c r="D24" s="27" t="s">
        <v>306</v>
      </c>
      <c r="E24" s="309" t="s">
        <v>227</v>
      </c>
      <c r="F24" s="282">
        <f>SUM(F25:F28)</f>
        <v>3737633000</v>
      </c>
      <c r="G24" s="27" t="s">
        <v>305</v>
      </c>
      <c r="H24" s="27" t="s">
        <v>407</v>
      </c>
      <c r="I24" s="27" t="s">
        <v>306</v>
      </c>
      <c r="J24" s="309" t="s">
        <v>227</v>
      </c>
      <c r="K24" s="282">
        <f>SUM(K25:K28)</f>
        <v>3737633000</v>
      </c>
      <c r="L24" s="57"/>
    </row>
    <row r="25" spans="1:14" s="301" customFormat="1" ht="45" customHeight="1" x14ac:dyDescent="0.25">
      <c r="A25" s="6">
        <v>2.1</v>
      </c>
      <c r="B25" s="198" t="s">
        <v>32</v>
      </c>
      <c r="C25" s="52" t="s">
        <v>407</v>
      </c>
      <c r="D25" s="52" t="s">
        <v>302</v>
      </c>
      <c r="E25" s="203" t="s">
        <v>412</v>
      </c>
      <c r="F25" s="283">
        <v>2973100000</v>
      </c>
      <c r="G25" s="198" t="s">
        <v>32</v>
      </c>
      <c r="H25" s="52" t="s">
        <v>407</v>
      </c>
      <c r="I25" s="52" t="s">
        <v>302</v>
      </c>
      <c r="J25" s="203" t="s">
        <v>412</v>
      </c>
      <c r="K25" s="283">
        <v>2973100000</v>
      </c>
      <c r="L25" s="204"/>
      <c r="N25" s="302"/>
    </row>
    <row r="26" spans="1:14" s="301" customFormat="1" ht="45" customHeight="1" x14ac:dyDescent="0.25">
      <c r="A26" s="9">
        <v>2.2000000000000002</v>
      </c>
      <c r="B26" s="108" t="s">
        <v>6</v>
      </c>
      <c r="C26" s="53" t="s">
        <v>407</v>
      </c>
      <c r="D26" s="53" t="s">
        <v>95</v>
      </c>
      <c r="E26" s="205" t="s">
        <v>413</v>
      </c>
      <c r="F26" s="284">
        <v>169923000</v>
      </c>
      <c r="G26" s="108" t="s">
        <v>6</v>
      </c>
      <c r="H26" s="53" t="s">
        <v>407</v>
      </c>
      <c r="I26" s="53" t="s">
        <v>95</v>
      </c>
      <c r="J26" s="205" t="s">
        <v>413</v>
      </c>
      <c r="K26" s="284">
        <v>169923000</v>
      </c>
      <c r="L26" s="206"/>
    </row>
    <row r="27" spans="1:14" s="301" customFormat="1" ht="45" customHeight="1" x14ac:dyDescent="0.25">
      <c r="A27" s="9">
        <v>2.2999999999999998</v>
      </c>
      <c r="B27" s="108" t="s">
        <v>7</v>
      </c>
      <c r="C27" s="53" t="s">
        <v>407</v>
      </c>
      <c r="D27" s="53" t="s">
        <v>96</v>
      </c>
      <c r="E27" s="205" t="s">
        <v>414</v>
      </c>
      <c r="F27" s="284">
        <v>315560000</v>
      </c>
      <c r="G27" s="108" t="s">
        <v>7</v>
      </c>
      <c r="H27" s="53" t="s">
        <v>407</v>
      </c>
      <c r="I27" s="53" t="s">
        <v>96</v>
      </c>
      <c r="J27" s="205" t="s">
        <v>414</v>
      </c>
      <c r="K27" s="284">
        <v>315560000</v>
      </c>
      <c r="L27" s="206"/>
    </row>
    <row r="28" spans="1:14" s="300" customFormat="1" ht="45" customHeight="1" x14ac:dyDescent="0.25">
      <c r="A28" s="94">
        <v>2.4</v>
      </c>
      <c r="B28" s="207" t="s">
        <v>61</v>
      </c>
      <c r="C28" s="207" t="s">
        <v>407</v>
      </c>
      <c r="D28" s="207" t="s">
        <v>304</v>
      </c>
      <c r="E28" s="208" t="s">
        <v>415</v>
      </c>
      <c r="F28" s="285">
        <v>279050000</v>
      </c>
      <c r="G28" s="207" t="s">
        <v>61</v>
      </c>
      <c r="H28" s="207" t="s">
        <v>407</v>
      </c>
      <c r="I28" s="207" t="s">
        <v>304</v>
      </c>
      <c r="J28" s="208" t="s">
        <v>415</v>
      </c>
      <c r="K28" s="285">
        <v>279050000</v>
      </c>
      <c r="L28" s="209"/>
    </row>
    <row r="29" spans="1:14" s="300" customFormat="1" ht="45" customHeight="1" x14ac:dyDescent="0.25">
      <c r="A29" s="44">
        <v>3</v>
      </c>
      <c r="B29" s="27" t="s">
        <v>8</v>
      </c>
      <c r="C29" s="27" t="s">
        <v>407</v>
      </c>
      <c r="D29" s="27" t="s">
        <v>301</v>
      </c>
      <c r="E29" s="310" t="s">
        <v>226</v>
      </c>
      <c r="F29" s="282">
        <f>SUM(F30:F32)</f>
        <v>628300000</v>
      </c>
      <c r="G29" s="27" t="s">
        <v>8</v>
      </c>
      <c r="H29" s="27" t="s">
        <v>407</v>
      </c>
      <c r="I29" s="27" t="s">
        <v>301</v>
      </c>
      <c r="J29" s="310" t="s">
        <v>226</v>
      </c>
      <c r="K29" s="282">
        <f>SUM(K30:K32)</f>
        <v>628300000</v>
      </c>
      <c r="L29" s="57"/>
    </row>
    <row r="30" spans="1:14" s="300" customFormat="1" ht="45" customHeight="1" x14ac:dyDescent="0.25">
      <c r="A30" s="33">
        <v>3.1</v>
      </c>
      <c r="B30" s="3" t="s">
        <v>9</v>
      </c>
      <c r="C30" s="152" t="s">
        <v>407</v>
      </c>
      <c r="D30" s="152" t="s">
        <v>62</v>
      </c>
      <c r="E30" s="311" t="s">
        <v>416</v>
      </c>
      <c r="F30" s="286">
        <v>504320000</v>
      </c>
      <c r="G30" s="3" t="s">
        <v>9</v>
      </c>
      <c r="H30" s="152" t="s">
        <v>407</v>
      </c>
      <c r="I30" s="152" t="s">
        <v>62</v>
      </c>
      <c r="J30" s="311" t="s">
        <v>416</v>
      </c>
      <c r="K30" s="286">
        <v>504320000</v>
      </c>
      <c r="L30" s="34"/>
    </row>
    <row r="31" spans="1:14" s="300" customFormat="1" ht="45" customHeight="1" x14ac:dyDescent="0.25">
      <c r="A31" s="9">
        <v>3.2</v>
      </c>
      <c r="B31" s="108" t="s">
        <v>219</v>
      </c>
      <c r="C31" s="53" t="s">
        <v>407</v>
      </c>
      <c r="D31" s="53" t="s">
        <v>220</v>
      </c>
      <c r="E31" s="307" t="s">
        <v>224</v>
      </c>
      <c r="F31" s="280">
        <v>96530000</v>
      </c>
      <c r="G31" s="108" t="s">
        <v>219</v>
      </c>
      <c r="H31" s="53" t="s">
        <v>407</v>
      </c>
      <c r="I31" s="53" t="s">
        <v>220</v>
      </c>
      <c r="J31" s="307" t="s">
        <v>224</v>
      </c>
      <c r="K31" s="280">
        <v>96530000</v>
      </c>
      <c r="L31" s="10"/>
    </row>
    <row r="32" spans="1:14" s="300" customFormat="1" ht="45" customHeight="1" x14ac:dyDescent="0.25">
      <c r="A32" s="13">
        <v>3.3</v>
      </c>
      <c r="B32" s="154" t="s">
        <v>221</v>
      </c>
      <c r="C32" s="54" t="s">
        <v>407</v>
      </c>
      <c r="D32" s="54" t="s">
        <v>222</v>
      </c>
      <c r="E32" s="308" t="s">
        <v>225</v>
      </c>
      <c r="F32" s="281">
        <v>27450000</v>
      </c>
      <c r="G32" s="154" t="s">
        <v>221</v>
      </c>
      <c r="H32" s="54" t="s">
        <v>407</v>
      </c>
      <c r="I32" s="54" t="s">
        <v>222</v>
      </c>
      <c r="J32" s="308" t="s">
        <v>225</v>
      </c>
      <c r="K32" s="281">
        <v>27450000</v>
      </c>
      <c r="L32" s="14"/>
    </row>
    <row r="33" spans="1:12" s="300" customFormat="1" ht="45" customHeight="1" x14ac:dyDescent="0.25">
      <c r="A33" s="44">
        <v>4</v>
      </c>
      <c r="B33" s="41" t="s">
        <v>34</v>
      </c>
      <c r="C33" s="27" t="s">
        <v>407</v>
      </c>
      <c r="D33" s="27" t="s">
        <v>63</v>
      </c>
      <c r="E33" s="210" t="s">
        <v>230</v>
      </c>
      <c r="F33" s="282">
        <f>SUM(F34:F36)</f>
        <v>621980000</v>
      </c>
      <c r="G33" s="41" t="s">
        <v>34</v>
      </c>
      <c r="H33" s="27" t="s">
        <v>407</v>
      </c>
      <c r="I33" s="27" t="s">
        <v>63</v>
      </c>
      <c r="J33" s="210" t="s">
        <v>230</v>
      </c>
      <c r="K33" s="282">
        <f>SUM(K34:K36)</f>
        <v>621980000</v>
      </c>
      <c r="L33" s="57"/>
    </row>
    <row r="34" spans="1:12" s="300" customFormat="1" ht="45" customHeight="1" x14ac:dyDescent="0.25">
      <c r="A34" s="6">
        <v>4.0999999999999996</v>
      </c>
      <c r="B34" s="52" t="s">
        <v>296</v>
      </c>
      <c r="C34" s="52" t="s">
        <v>430</v>
      </c>
      <c r="D34" s="52" t="s">
        <v>297</v>
      </c>
      <c r="E34" s="312" t="s">
        <v>417</v>
      </c>
      <c r="F34" s="287">
        <v>159000000</v>
      </c>
      <c r="G34" s="52" t="s">
        <v>296</v>
      </c>
      <c r="H34" s="52" t="s">
        <v>430</v>
      </c>
      <c r="I34" s="52" t="s">
        <v>297</v>
      </c>
      <c r="J34" s="312" t="s">
        <v>417</v>
      </c>
      <c r="K34" s="287">
        <v>159000000</v>
      </c>
      <c r="L34" s="15"/>
    </row>
    <row r="35" spans="1:12" s="301" customFormat="1" ht="45" customHeight="1" x14ac:dyDescent="0.25">
      <c r="A35" s="18">
        <v>4.2</v>
      </c>
      <c r="B35" s="55" t="s">
        <v>35</v>
      </c>
      <c r="C35" s="55" t="s">
        <v>430</v>
      </c>
      <c r="D35" s="55" t="s">
        <v>298</v>
      </c>
      <c r="E35" s="313" t="s">
        <v>418</v>
      </c>
      <c r="F35" s="288">
        <v>273750000</v>
      </c>
      <c r="G35" s="55" t="s">
        <v>35</v>
      </c>
      <c r="H35" s="55" t="s">
        <v>430</v>
      </c>
      <c r="I35" s="55" t="s">
        <v>298</v>
      </c>
      <c r="J35" s="313" t="s">
        <v>418</v>
      </c>
      <c r="K35" s="288">
        <v>273750000</v>
      </c>
      <c r="L35" s="19"/>
    </row>
    <row r="36" spans="1:12" s="301" customFormat="1" ht="45" customHeight="1" x14ac:dyDescent="0.25">
      <c r="A36" s="13">
        <v>4.3</v>
      </c>
      <c r="B36" s="54" t="s">
        <v>299</v>
      </c>
      <c r="C36" s="54" t="s">
        <v>430</v>
      </c>
      <c r="D36" s="54" t="s">
        <v>300</v>
      </c>
      <c r="E36" s="308" t="s">
        <v>154</v>
      </c>
      <c r="F36" s="281">
        <v>189230000</v>
      </c>
      <c r="G36" s="54" t="s">
        <v>299</v>
      </c>
      <c r="H36" s="54" t="s">
        <v>430</v>
      </c>
      <c r="I36" s="54" t="s">
        <v>300</v>
      </c>
      <c r="J36" s="308" t="s">
        <v>154</v>
      </c>
      <c r="K36" s="281">
        <v>189230000</v>
      </c>
      <c r="L36" s="14"/>
    </row>
    <row r="37" spans="1:12" s="300" customFormat="1" ht="45" customHeight="1" x14ac:dyDescent="0.25">
      <c r="A37" s="44">
        <v>5</v>
      </c>
      <c r="B37" s="41" t="s">
        <v>36</v>
      </c>
      <c r="C37" s="27" t="s">
        <v>407</v>
      </c>
      <c r="D37" s="27" t="s">
        <v>43</v>
      </c>
      <c r="E37" s="310" t="s">
        <v>237</v>
      </c>
      <c r="F37" s="282">
        <f>SUM(F38:F43)</f>
        <v>541259000</v>
      </c>
      <c r="G37" s="41" t="s">
        <v>36</v>
      </c>
      <c r="H37" s="27" t="s">
        <v>407</v>
      </c>
      <c r="I37" s="27" t="s">
        <v>43</v>
      </c>
      <c r="J37" s="310" t="s">
        <v>237</v>
      </c>
      <c r="K37" s="282">
        <f>SUM(K38:K43)</f>
        <v>541259000</v>
      </c>
      <c r="L37" s="57"/>
    </row>
    <row r="38" spans="1:12" s="300" customFormat="1" ht="45" customHeight="1" x14ac:dyDescent="0.25">
      <c r="A38" s="6">
        <v>5.0999999999999996</v>
      </c>
      <c r="B38" s="52" t="s">
        <v>37</v>
      </c>
      <c r="C38" s="52" t="s">
        <v>407</v>
      </c>
      <c r="D38" s="52" t="s">
        <v>17</v>
      </c>
      <c r="E38" s="312" t="s">
        <v>419</v>
      </c>
      <c r="F38" s="287">
        <v>146624000</v>
      </c>
      <c r="G38" s="52" t="s">
        <v>37</v>
      </c>
      <c r="H38" s="52" t="s">
        <v>407</v>
      </c>
      <c r="I38" s="52" t="s">
        <v>17</v>
      </c>
      <c r="J38" s="312" t="s">
        <v>419</v>
      </c>
      <c r="K38" s="287">
        <v>146624000</v>
      </c>
      <c r="L38" s="15"/>
    </row>
    <row r="39" spans="1:12" s="300" customFormat="1" ht="45" customHeight="1" x14ac:dyDescent="0.25">
      <c r="A39" s="18">
        <v>5.2</v>
      </c>
      <c r="B39" s="55" t="s">
        <v>38</v>
      </c>
      <c r="C39" s="55" t="s">
        <v>407</v>
      </c>
      <c r="D39" s="55" t="s">
        <v>18</v>
      </c>
      <c r="E39" s="313" t="s">
        <v>420</v>
      </c>
      <c r="F39" s="288">
        <v>65964000</v>
      </c>
      <c r="G39" s="55" t="s">
        <v>38</v>
      </c>
      <c r="H39" s="55" t="s">
        <v>407</v>
      </c>
      <c r="I39" s="55" t="s">
        <v>18</v>
      </c>
      <c r="J39" s="313" t="s">
        <v>420</v>
      </c>
      <c r="K39" s="288">
        <v>65964000</v>
      </c>
      <c r="L39" s="19"/>
    </row>
    <row r="40" spans="1:12" s="300" customFormat="1" ht="45" customHeight="1" x14ac:dyDescent="0.25">
      <c r="A40" s="18">
        <v>5.3</v>
      </c>
      <c r="B40" s="303" t="s">
        <v>65</v>
      </c>
      <c r="C40" s="303" t="s">
        <v>407</v>
      </c>
      <c r="D40" s="303" t="s">
        <v>66</v>
      </c>
      <c r="E40" s="313" t="s">
        <v>421</v>
      </c>
      <c r="F40" s="288">
        <v>33280000</v>
      </c>
      <c r="G40" s="303" t="s">
        <v>65</v>
      </c>
      <c r="H40" s="303" t="s">
        <v>407</v>
      </c>
      <c r="I40" s="303" t="s">
        <v>66</v>
      </c>
      <c r="J40" s="313" t="s">
        <v>421</v>
      </c>
      <c r="K40" s="288">
        <v>33280000</v>
      </c>
      <c r="L40" s="19"/>
    </row>
    <row r="41" spans="1:12" s="301" customFormat="1" ht="45" customHeight="1" x14ac:dyDescent="0.25">
      <c r="A41" s="18">
        <v>5.4</v>
      </c>
      <c r="B41" s="55" t="s">
        <v>293</v>
      </c>
      <c r="C41" s="55" t="s">
        <v>407</v>
      </c>
      <c r="D41" s="55" t="s">
        <v>294</v>
      </c>
      <c r="E41" s="313" t="s">
        <v>422</v>
      </c>
      <c r="F41" s="288">
        <v>98967000</v>
      </c>
      <c r="G41" s="55" t="s">
        <v>293</v>
      </c>
      <c r="H41" s="55" t="s">
        <v>407</v>
      </c>
      <c r="I41" s="55" t="s">
        <v>294</v>
      </c>
      <c r="J41" s="313" t="s">
        <v>422</v>
      </c>
      <c r="K41" s="288">
        <v>98967000</v>
      </c>
      <c r="L41" s="19"/>
    </row>
    <row r="42" spans="1:12" s="300" customFormat="1" ht="78" customHeight="1" x14ac:dyDescent="0.25">
      <c r="A42" s="9">
        <v>5.5</v>
      </c>
      <c r="B42" s="303" t="s">
        <v>64</v>
      </c>
      <c r="C42" s="303" t="s">
        <v>407</v>
      </c>
      <c r="D42" s="303" t="s">
        <v>295</v>
      </c>
      <c r="E42" s="307" t="s">
        <v>423</v>
      </c>
      <c r="F42" s="280">
        <v>96424000</v>
      </c>
      <c r="G42" s="303" t="s">
        <v>64</v>
      </c>
      <c r="H42" s="303" t="s">
        <v>407</v>
      </c>
      <c r="I42" s="303" t="s">
        <v>295</v>
      </c>
      <c r="J42" s="307" t="s">
        <v>423</v>
      </c>
      <c r="K42" s="280">
        <v>96424000</v>
      </c>
      <c r="L42" s="10"/>
    </row>
    <row r="43" spans="1:12" s="300" customFormat="1" ht="45" customHeight="1" x14ac:dyDescent="0.25">
      <c r="A43" s="13">
        <v>5.6</v>
      </c>
      <c r="B43" s="304" t="s">
        <v>231</v>
      </c>
      <c r="C43" s="304" t="s">
        <v>407</v>
      </c>
      <c r="D43" s="304" t="s">
        <v>232</v>
      </c>
      <c r="E43" s="308" t="s">
        <v>199</v>
      </c>
      <c r="F43" s="281">
        <v>100000000</v>
      </c>
      <c r="G43" s="304" t="s">
        <v>231</v>
      </c>
      <c r="H43" s="304" t="s">
        <v>407</v>
      </c>
      <c r="I43" s="304" t="s">
        <v>232</v>
      </c>
      <c r="J43" s="308" t="s">
        <v>199</v>
      </c>
      <c r="K43" s="281">
        <v>100000000</v>
      </c>
      <c r="L43" s="14"/>
    </row>
    <row r="44" spans="1:12" s="300" customFormat="1" ht="45" customHeight="1" x14ac:dyDescent="0.25">
      <c r="A44" s="44">
        <v>6</v>
      </c>
      <c r="B44" s="27" t="s">
        <v>10</v>
      </c>
      <c r="C44" s="27" t="s">
        <v>183</v>
      </c>
      <c r="D44" s="27" t="s">
        <v>292</v>
      </c>
      <c r="E44" s="210" t="s">
        <v>242</v>
      </c>
      <c r="F44" s="289">
        <f>SUM(F45:F49)</f>
        <v>1743400000</v>
      </c>
      <c r="G44" s="27" t="s">
        <v>10</v>
      </c>
      <c r="H44" s="27" t="s">
        <v>183</v>
      </c>
      <c r="I44" s="27" t="s">
        <v>292</v>
      </c>
      <c r="J44" s="210" t="s">
        <v>242</v>
      </c>
      <c r="K44" s="289">
        <f>SUM(K45:K49)</f>
        <v>1743400000</v>
      </c>
      <c r="L44" s="56"/>
    </row>
    <row r="45" spans="1:12" s="300" customFormat="1" ht="45" customHeight="1" x14ac:dyDescent="0.25">
      <c r="A45" s="6">
        <v>6.1</v>
      </c>
      <c r="B45" s="52" t="s">
        <v>39</v>
      </c>
      <c r="C45" s="52" t="s">
        <v>183</v>
      </c>
      <c r="D45" s="52" t="s">
        <v>286</v>
      </c>
      <c r="E45" s="211" t="s">
        <v>167</v>
      </c>
      <c r="F45" s="290">
        <v>129030000</v>
      </c>
      <c r="G45" s="52" t="s">
        <v>39</v>
      </c>
      <c r="H45" s="52" t="s">
        <v>183</v>
      </c>
      <c r="I45" s="52" t="s">
        <v>286</v>
      </c>
      <c r="J45" s="211" t="s">
        <v>167</v>
      </c>
      <c r="K45" s="290">
        <v>129030000</v>
      </c>
      <c r="L45" s="212"/>
    </row>
    <row r="46" spans="1:12" s="300" customFormat="1" ht="45" customHeight="1" x14ac:dyDescent="0.25">
      <c r="A46" s="9">
        <v>6.2</v>
      </c>
      <c r="B46" s="53" t="s">
        <v>11</v>
      </c>
      <c r="C46" s="53" t="s">
        <v>183</v>
      </c>
      <c r="D46" s="53" t="s">
        <v>287</v>
      </c>
      <c r="E46" s="213" t="s">
        <v>353</v>
      </c>
      <c r="F46" s="291">
        <v>214650000</v>
      </c>
      <c r="G46" s="53" t="s">
        <v>11</v>
      </c>
      <c r="H46" s="53" t="s">
        <v>183</v>
      </c>
      <c r="I46" s="53" t="s">
        <v>287</v>
      </c>
      <c r="J46" s="213" t="s">
        <v>353</v>
      </c>
      <c r="K46" s="291">
        <v>214650000</v>
      </c>
      <c r="L46" s="214" t="s">
        <v>445</v>
      </c>
    </row>
    <row r="47" spans="1:12" s="301" customFormat="1" ht="45" customHeight="1" x14ac:dyDescent="0.25">
      <c r="A47" s="9">
        <v>6.3</v>
      </c>
      <c r="B47" s="53" t="s">
        <v>288</v>
      </c>
      <c r="C47" s="53" t="s">
        <v>430</v>
      </c>
      <c r="D47" s="53" t="s">
        <v>289</v>
      </c>
      <c r="E47" s="205" t="s">
        <v>400</v>
      </c>
      <c r="F47" s="284">
        <v>419120000</v>
      </c>
      <c r="G47" s="53" t="s">
        <v>288</v>
      </c>
      <c r="H47" s="53" t="s">
        <v>430</v>
      </c>
      <c r="I47" s="53" t="s">
        <v>289</v>
      </c>
      <c r="J47" s="205" t="s">
        <v>400</v>
      </c>
      <c r="K47" s="284">
        <v>419120000</v>
      </c>
      <c r="L47" s="206"/>
    </row>
    <row r="48" spans="1:12" s="300" customFormat="1" ht="45" customHeight="1" x14ac:dyDescent="0.25">
      <c r="A48" s="9">
        <v>6.4</v>
      </c>
      <c r="B48" s="53" t="s">
        <v>40</v>
      </c>
      <c r="C48" s="53" t="s">
        <v>183</v>
      </c>
      <c r="D48" s="53" t="s">
        <v>290</v>
      </c>
      <c r="E48" s="213" t="s">
        <v>398</v>
      </c>
      <c r="F48" s="291">
        <v>469100000</v>
      </c>
      <c r="G48" s="53" t="s">
        <v>40</v>
      </c>
      <c r="H48" s="53" t="s">
        <v>183</v>
      </c>
      <c r="I48" s="53" t="s">
        <v>290</v>
      </c>
      <c r="J48" s="213" t="s">
        <v>398</v>
      </c>
      <c r="K48" s="291">
        <v>469100000</v>
      </c>
      <c r="L48" s="214"/>
    </row>
    <row r="49" spans="1:12" s="300" customFormat="1" ht="45" customHeight="1" x14ac:dyDescent="0.25">
      <c r="A49" s="18">
        <v>6.5</v>
      </c>
      <c r="B49" s="55" t="s">
        <v>41</v>
      </c>
      <c r="C49" s="55" t="s">
        <v>183</v>
      </c>
      <c r="D49" s="55" t="s">
        <v>462</v>
      </c>
      <c r="E49" s="215" t="s">
        <v>461</v>
      </c>
      <c r="F49" s="292">
        <v>511500000</v>
      </c>
      <c r="G49" s="55" t="s">
        <v>41</v>
      </c>
      <c r="H49" s="55" t="s">
        <v>183</v>
      </c>
      <c r="I49" s="55" t="s">
        <v>462</v>
      </c>
      <c r="J49" s="215" t="s">
        <v>463</v>
      </c>
      <c r="K49" s="292">
        <v>511500000</v>
      </c>
      <c r="L49" s="216"/>
    </row>
    <row r="50" spans="1:12" s="300" customFormat="1" ht="45" customHeight="1" x14ac:dyDescent="0.25">
      <c r="A50" s="44">
        <v>7</v>
      </c>
      <c r="B50" s="41" t="s">
        <v>98</v>
      </c>
      <c r="C50" s="27" t="s">
        <v>183</v>
      </c>
      <c r="D50" s="27" t="s">
        <v>99</v>
      </c>
      <c r="E50" s="314" t="s">
        <v>243</v>
      </c>
      <c r="F50" s="289">
        <f>SUM(F51:F54)</f>
        <v>7976110000</v>
      </c>
      <c r="G50" s="41" t="s">
        <v>98</v>
      </c>
      <c r="H50" s="27" t="s">
        <v>183</v>
      </c>
      <c r="I50" s="27" t="s">
        <v>99</v>
      </c>
      <c r="J50" s="314" t="s">
        <v>243</v>
      </c>
      <c r="K50" s="289">
        <f>SUM(K51:K54)</f>
        <v>7913930000</v>
      </c>
      <c r="L50" s="56"/>
    </row>
    <row r="51" spans="1:12" s="301" customFormat="1" ht="58.5" customHeight="1" x14ac:dyDescent="0.25">
      <c r="A51" s="6">
        <v>7.1</v>
      </c>
      <c r="B51" s="52" t="s">
        <v>100</v>
      </c>
      <c r="C51" s="52" t="s">
        <v>183</v>
      </c>
      <c r="D51" s="52" t="s">
        <v>282</v>
      </c>
      <c r="E51" s="312" t="s">
        <v>361</v>
      </c>
      <c r="F51" s="287">
        <v>158660000</v>
      </c>
      <c r="G51" s="52" t="s">
        <v>100</v>
      </c>
      <c r="H51" s="52" t="s">
        <v>183</v>
      </c>
      <c r="I51" s="52" t="s">
        <v>282</v>
      </c>
      <c r="J51" s="312" t="s">
        <v>361</v>
      </c>
      <c r="K51" s="287">
        <v>96480000</v>
      </c>
      <c r="L51" s="15"/>
    </row>
    <row r="52" spans="1:12" s="300" customFormat="1" ht="75" customHeight="1" x14ac:dyDescent="0.25">
      <c r="A52" s="99">
        <v>7.2</v>
      </c>
      <c r="B52" s="100" t="s">
        <v>101</v>
      </c>
      <c r="C52" s="100" t="s">
        <v>183</v>
      </c>
      <c r="D52" s="100" t="s">
        <v>283</v>
      </c>
      <c r="E52" s="315" t="s">
        <v>82</v>
      </c>
      <c r="F52" s="293">
        <v>148060000</v>
      </c>
      <c r="G52" s="100" t="s">
        <v>101</v>
      </c>
      <c r="H52" s="100" t="s">
        <v>183</v>
      </c>
      <c r="I52" s="100" t="s">
        <v>283</v>
      </c>
      <c r="J52" s="315" t="s">
        <v>82</v>
      </c>
      <c r="K52" s="293">
        <v>148060000</v>
      </c>
      <c r="L52" s="101"/>
    </row>
    <row r="53" spans="1:12" s="301" customFormat="1" ht="45" customHeight="1" x14ac:dyDescent="0.25">
      <c r="A53" s="18">
        <v>7.3</v>
      </c>
      <c r="B53" s="55" t="s">
        <v>102</v>
      </c>
      <c r="C53" s="55" t="s">
        <v>430</v>
      </c>
      <c r="D53" s="55" t="s">
        <v>465</v>
      </c>
      <c r="E53" s="313" t="s">
        <v>466</v>
      </c>
      <c r="F53" s="288">
        <f>7000000000+464335000</f>
        <v>7464335000</v>
      </c>
      <c r="G53" s="55" t="s">
        <v>102</v>
      </c>
      <c r="H53" s="55" t="s">
        <v>430</v>
      </c>
      <c r="I53" s="55" t="s">
        <v>465</v>
      </c>
      <c r="J53" s="313" t="s">
        <v>466</v>
      </c>
      <c r="K53" s="288">
        <f>7000000000+464335000</f>
        <v>7464335000</v>
      </c>
      <c r="L53" s="216" t="s">
        <v>456</v>
      </c>
    </row>
    <row r="54" spans="1:12" s="300" customFormat="1" ht="45" customHeight="1" x14ac:dyDescent="0.25">
      <c r="A54" s="94">
        <v>7.4</v>
      </c>
      <c r="B54" s="105" t="s">
        <v>103</v>
      </c>
      <c r="C54" s="105" t="s">
        <v>183</v>
      </c>
      <c r="D54" s="105" t="s">
        <v>285</v>
      </c>
      <c r="E54" s="316" t="s">
        <v>74</v>
      </c>
      <c r="F54" s="294">
        <v>205055000</v>
      </c>
      <c r="G54" s="105" t="s">
        <v>103</v>
      </c>
      <c r="H54" s="105" t="s">
        <v>183</v>
      </c>
      <c r="I54" s="105" t="s">
        <v>285</v>
      </c>
      <c r="J54" s="316" t="s">
        <v>74</v>
      </c>
      <c r="K54" s="294">
        <v>205055000</v>
      </c>
      <c r="L54" s="106"/>
    </row>
    <row r="55" spans="1:12" s="300" customFormat="1" ht="56.25" customHeight="1" x14ac:dyDescent="0.25">
      <c r="A55" s="44">
        <v>8</v>
      </c>
      <c r="B55" s="41" t="s">
        <v>12</v>
      </c>
      <c r="C55" s="27" t="s">
        <v>183</v>
      </c>
      <c r="D55" s="27" t="s">
        <v>281</v>
      </c>
      <c r="E55" s="314" t="s">
        <v>247</v>
      </c>
      <c r="F55" s="289">
        <f>SUM(F56:F59)</f>
        <v>5237440000</v>
      </c>
      <c r="G55" s="41" t="s">
        <v>12</v>
      </c>
      <c r="H55" s="27" t="s">
        <v>183</v>
      </c>
      <c r="I55" s="27" t="s">
        <v>281</v>
      </c>
      <c r="J55" s="314" t="s">
        <v>247</v>
      </c>
      <c r="K55" s="289">
        <f>SUM(K56:K59)</f>
        <v>4005028500</v>
      </c>
      <c r="L55" s="56"/>
    </row>
    <row r="56" spans="1:12" s="300" customFormat="1" ht="45" customHeight="1" x14ac:dyDescent="0.25">
      <c r="A56" s="6">
        <v>8.1</v>
      </c>
      <c r="B56" s="52" t="s">
        <v>13</v>
      </c>
      <c r="C56" s="52" t="s">
        <v>183</v>
      </c>
      <c r="D56" s="52" t="s">
        <v>280</v>
      </c>
      <c r="E56" s="312" t="s">
        <v>464</v>
      </c>
      <c r="F56" s="287">
        <v>4860000000</v>
      </c>
      <c r="G56" s="52" t="s">
        <v>13</v>
      </c>
      <c r="H56" s="52" t="s">
        <v>183</v>
      </c>
      <c r="I56" s="52" t="s">
        <v>280</v>
      </c>
      <c r="J56" s="312" t="s">
        <v>399</v>
      </c>
      <c r="K56" s="287">
        <v>3627588500</v>
      </c>
      <c r="L56" s="15"/>
    </row>
    <row r="57" spans="1:12" s="301" customFormat="1" ht="36.75" customHeight="1" x14ac:dyDescent="0.25">
      <c r="A57" s="9">
        <v>8.1999999999999993</v>
      </c>
      <c r="B57" s="53" t="s">
        <v>274</v>
      </c>
      <c r="C57" s="53" t="s">
        <v>183</v>
      </c>
      <c r="D57" s="53" t="s">
        <v>275</v>
      </c>
      <c r="E57" s="307" t="s">
        <v>397</v>
      </c>
      <c r="F57" s="280">
        <v>158660000</v>
      </c>
      <c r="G57" s="53" t="s">
        <v>274</v>
      </c>
      <c r="H57" s="53" t="s">
        <v>183</v>
      </c>
      <c r="I57" s="53" t="s">
        <v>275</v>
      </c>
      <c r="J57" s="307" t="s">
        <v>397</v>
      </c>
      <c r="K57" s="280">
        <v>158660000</v>
      </c>
      <c r="L57" s="10"/>
    </row>
    <row r="58" spans="1:12" s="301" customFormat="1" ht="50.25" customHeight="1" x14ac:dyDescent="0.25">
      <c r="A58" s="9">
        <v>8.3000000000000007</v>
      </c>
      <c r="B58" s="53" t="s">
        <v>104</v>
      </c>
      <c r="C58" s="53" t="s">
        <v>183</v>
      </c>
      <c r="D58" s="53" t="s">
        <v>278</v>
      </c>
      <c r="E58" s="307" t="s">
        <v>74</v>
      </c>
      <c r="F58" s="280">
        <v>91120000</v>
      </c>
      <c r="G58" s="53" t="s">
        <v>104</v>
      </c>
      <c r="H58" s="53" t="s">
        <v>183</v>
      </c>
      <c r="I58" s="53" t="s">
        <v>278</v>
      </c>
      <c r="J58" s="307" t="s">
        <v>74</v>
      </c>
      <c r="K58" s="280">
        <v>91120000</v>
      </c>
      <c r="L58" s="10"/>
    </row>
    <row r="59" spans="1:12" s="301" customFormat="1" ht="52.5" customHeight="1" x14ac:dyDescent="0.25">
      <c r="A59" s="9">
        <v>8.4</v>
      </c>
      <c r="B59" s="54" t="s">
        <v>105</v>
      </c>
      <c r="C59" s="54" t="s">
        <v>183</v>
      </c>
      <c r="D59" s="54" t="s">
        <v>431</v>
      </c>
      <c r="E59" s="308" t="s">
        <v>167</v>
      </c>
      <c r="F59" s="281">
        <v>127660000</v>
      </c>
      <c r="G59" s="54" t="s">
        <v>105</v>
      </c>
      <c r="H59" s="54" t="s">
        <v>183</v>
      </c>
      <c r="I59" s="54" t="s">
        <v>431</v>
      </c>
      <c r="J59" s="308" t="s">
        <v>167</v>
      </c>
      <c r="K59" s="281">
        <v>127660000</v>
      </c>
      <c r="L59" s="14"/>
    </row>
    <row r="60" spans="1:12" s="300" customFormat="1" ht="45" customHeight="1" x14ac:dyDescent="0.25">
      <c r="A60" s="44">
        <v>9</v>
      </c>
      <c r="B60" s="41" t="s">
        <v>42</v>
      </c>
      <c r="C60" s="27" t="s">
        <v>183</v>
      </c>
      <c r="D60" s="27" t="s">
        <v>273</v>
      </c>
      <c r="E60" s="314" t="s">
        <v>251</v>
      </c>
      <c r="F60" s="289">
        <f>SUM(F61:F63)</f>
        <v>610350000</v>
      </c>
      <c r="G60" s="41" t="s">
        <v>42</v>
      </c>
      <c r="H60" s="27" t="s">
        <v>183</v>
      </c>
      <c r="I60" s="27" t="s">
        <v>273</v>
      </c>
      <c r="J60" s="314" t="s">
        <v>251</v>
      </c>
      <c r="K60" s="289">
        <f>SUM(K61:K63)</f>
        <v>610350000</v>
      </c>
      <c r="L60" s="56"/>
    </row>
    <row r="61" spans="1:12" s="300" customFormat="1" ht="45" customHeight="1" x14ac:dyDescent="0.25">
      <c r="A61" s="33">
        <v>9.1</v>
      </c>
      <c r="B61" s="217" t="s">
        <v>67</v>
      </c>
      <c r="C61" s="217" t="s">
        <v>183</v>
      </c>
      <c r="D61" s="217" t="s">
        <v>68</v>
      </c>
      <c r="E61" s="311" t="s">
        <v>167</v>
      </c>
      <c r="F61" s="286">
        <v>239450000</v>
      </c>
      <c r="G61" s="217" t="s">
        <v>67</v>
      </c>
      <c r="H61" s="217" t="s">
        <v>183</v>
      </c>
      <c r="I61" s="217" t="s">
        <v>68</v>
      </c>
      <c r="J61" s="311" t="s">
        <v>167</v>
      </c>
      <c r="K61" s="286">
        <v>239450000</v>
      </c>
      <c r="L61" s="15" t="s">
        <v>443</v>
      </c>
    </row>
    <row r="62" spans="1:12" s="300" customFormat="1" ht="39" customHeight="1" x14ac:dyDescent="0.25">
      <c r="A62" s="9">
        <v>9.1999999999999993</v>
      </c>
      <c r="B62" s="218" t="s">
        <v>69</v>
      </c>
      <c r="C62" s="218" t="s">
        <v>183</v>
      </c>
      <c r="D62" s="218" t="s">
        <v>271</v>
      </c>
      <c r="E62" s="307" t="s">
        <v>59</v>
      </c>
      <c r="F62" s="280">
        <v>203450000</v>
      </c>
      <c r="G62" s="218" t="s">
        <v>69</v>
      </c>
      <c r="H62" s="218" t="s">
        <v>183</v>
      </c>
      <c r="I62" s="218" t="s">
        <v>271</v>
      </c>
      <c r="J62" s="307" t="s">
        <v>59</v>
      </c>
      <c r="K62" s="280">
        <v>203450000</v>
      </c>
      <c r="L62" s="10" t="s">
        <v>443</v>
      </c>
    </row>
    <row r="63" spans="1:12" s="300" customFormat="1" ht="79.5" customHeight="1" x14ac:dyDescent="0.25">
      <c r="A63" s="28">
        <v>9.3000000000000007</v>
      </c>
      <c r="B63" s="32" t="s">
        <v>14</v>
      </c>
      <c r="C63" s="59" t="s">
        <v>183</v>
      </c>
      <c r="D63" s="59" t="s">
        <v>272</v>
      </c>
      <c r="E63" s="317" t="s">
        <v>74</v>
      </c>
      <c r="F63" s="295">
        <v>167450000</v>
      </c>
      <c r="G63" s="32" t="s">
        <v>14</v>
      </c>
      <c r="H63" s="59" t="s">
        <v>183</v>
      </c>
      <c r="I63" s="59" t="s">
        <v>272</v>
      </c>
      <c r="J63" s="317" t="s">
        <v>74</v>
      </c>
      <c r="K63" s="295">
        <v>167450000</v>
      </c>
      <c r="L63" s="14" t="s">
        <v>443</v>
      </c>
    </row>
    <row r="64" spans="1:12" s="300" customFormat="1" ht="45" customHeight="1" x14ac:dyDescent="0.25">
      <c r="A64" s="121">
        <v>10</v>
      </c>
      <c r="B64" s="41" t="s">
        <v>168</v>
      </c>
      <c r="C64" s="227" t="s">
        <v>183</v>
      </c>
      <c r="D64" s="227" t="s">
        <v>208</v>
      </c>
      <c r="E64" s="318" t="s">
        <v>211</v>
      </c>
      <c r="F64" s="296">
        <f>SUM(F65:F70)</f>
        <v>4343583950</v>
      </c>
      <c r="G64" s="41" t="s">
        <v>168</v>
      </c>
      <c r="H64" s="227" t="s">
        <v>183</v>
      </c>
      <c r="I64" s="227" t="s">
        <v>208</v>
      </c>
      <c r="J64" s="318" t="s">
        <v>211</v>
      </c>
      <c r="K64" s="296">
        <f>SUM(K65:K70)</f>
        <v>4343583950</v>
      </c>
      <c r="L64" s="123"/>
    </row>
    <row r="65" spans="1:14" s="301" customFormat="1" ht="40.5" customHeight="1" x14ac:dyDescent="0.25">
      <c r="A65" s="200">
        <v>10.1</v>
      </c>
      <c r="B65" s="219" t="s">
        <v>169</v>
      </c>
      <c r="C65" s="219" t="s">
        <v>183</v>
      </c>
      <c r="D65" s="219" t="s">
        <v>266</v>
      </c>
      <c r="E65" s="312" t="s">
        <v>159</v>
      </c>
      <c r="F65" s="287">
        <v>104030000</v>
      </c>
      <c r="G65" s="219" t="s">
        <v>169</v>
      </c>
      <c r="H65" s="219" t="s">
        <v>183</v>
      </c>
      <c r="I65" s="219" t="s">
        <v>266</v>
      </c>
      <c r="J65" s="312" t="s">
        <v>159</v>
      </c>
      <c r="K65" s="287">
        <v>104030000</v>
      </c>
      <c r="L65" s="15"/>
    </row>
    <row r="66" spans="1:14" s="300" customFormat="1" ht="45" customHeight="1" x14ac:dyDescent="0.25">
      <c r="A66" s="199">
        <v>10.199999999999999</v>
      </c>
      <c r="B66" s="218" t="s">
        <v>170</v>
      </c>
      <c r="C66" s="218" t="s">
        <v>183</v>
      </c>
      <c r="D66" s="218" t="s">
        <v>267</v>
      </c>
      <c r="E66" s="307" t="s">
        <v>401</v>
      </c>
      <c r="F66" s="280">
        <v>273508000</v>
      </c>
      <c r="G66" s="218" t="s">
        <v>170</v>
      </c>
      <c r="H66" s="218" t="s">
        <v>183</v>
      </c>
      <c r="I66" s="218" t="s">
        <v>267</v>
      </c>
      <c r="J66" s="307" t="s">
        <v>401</v>
      </c>
      <c r="K66" s="280">
        <v>273508000</v>
      </c>
      <c r="L66" s="10"/>
    </row>
    <row r="67" spans="1:14" s="301" customFormat="1" ht="37.5" customHeight="1" x14ac:dyDescent="0.25">
      <c r="A67" s="199">
        <v>10.3</v>
      </c>
      <c r="B67" s="218" t="s">
        <v>171</v>
      </c>
      <c r="C67" s="218" t="s">
        <v>430</v>
      </c>
      <c r="D67" s="218" t="s">
        <v>268</v>
      </c>
      <c r="E67" s="307" t="s">
        <v>403</v>
      </c>
      <c r="F67" s="280">
        <v>297150000</v>
      </c>
      <c r="G67" s="218" t="s">
        <v>171</v>
      </c>
      <c r="H67" s="218" t="s">
        <v>430</v>
      </c>
      <c r="I67" s="218" t="s">
        <v>268</v>
      </c>
      <c r="J67" s="307" t="s">
        <v>403</v>
      </c>
      <c r="K67" s="280">
        <v>297150000</v>
      </c>
      <c r="L67" s="10"/>
    </row>
    <row r="68" spans="1:14" s="300" customFormat="1" ht="33.75" customHeight="1" x14ac:dyDescent="0.25">
      <c r="A68" s="199">
        <v>10.4</v>
      </c>
      <c r="B68" s="115" t="s">
        <v>252</v>
      </c>
      <c r="C68" s="113" t="s">
        <v>183</v>
      </c>
      <c r="D68" s="113" t="s">
        <v>253</v>
      </c>
      <c r="E68" s="319" t="s">
        <v>404</v>
      </c>
      <c r="F68" s="297">
        <v>187490000</v>
      </c>
      <c r="G68" s="115" t="s">
        <v>252</v>
      </c>
      <c r="H68" s="113" t="s">
        <v>183</v>
      </c>
      <c r="I68" s="113" t="s">
        <v>253</v>
      </c>
      <c r="J68" s="319" t="s">
        <v>404</v>
      </c>
      <c r="K68" s="297">
        <v>187490000</v>
      </c>
      <c r="L68" s="116"/>
    </row>
    <row r="69" spans="1:14" s="300" customFormat="1" ht="45" customHeight="1" x14ac:dyDescent="0.25">
      <c r="A69" s="199">
        <v>10.5</v>
      </c>
      <c r="B69" s="115" t="s">
        <v>254</v>
      </c>
      <c r="C69" s="113" t="s">
        <v>183</v>
      </c>
      <c r="D69" s="113" t="s">
        <v>255</v>
      </c>
      <c r="E69" s="320" t="s">
        <v>402</v>
      </c>
      <c r="F69" s="297">
        <v>109360000</v>
      </c>
      <c r="G69" s="115" t="s">
        <v>254</v>
      </c>
      <c r="H69" s="113" t="s">
        <v>183</v>
      </c>
      <c r="I69" s="113" t="s">
        <v>255</v>
      </c>
      <c r="J69" s="320" t="s">
        <v>402</v>
      </c>
      <c r="K69" s="297">
        <v>109360000</v>
      </c>
      <c r="L69" s="116"/>
    </row>
    <row r="70" spans="1:14" s="300" customFormat="1" ht="39" customHeight="1" x14ac:dyDescent="0.25">
      <c r="A70" s="199">
        <v>10.6</v>
      </c>
      <c r="B70" s="218" t="s">
        <v>256</v>
      </c>
      <c r="C70" s="218" t="s">
        <v>183</v>
      </c>
      <c r="D70" s="218" t="s">
        <v>257</v>
      </c>
      <c r="E70" s="308" t="s">
        <v>405</v>
      </c>
      <c r="F70" s="280">
        <v>3372045950</v>
      </c>
      <c r="G70" s="218" t="s">
        <v>256</v>
      </c>
      <c r="H70" s="218" t="s">
        <v>183</v>
      </c>
      <c r="I70" s="218" t="s">
        <v>257</v>
      </c>
      <c r="J70" s="308" t="s">
        <v>405</v>
      </c>
      <c r="K70" s="280">
        <v>3372045950</v>
      </c>
      <c r="L70" s="10"/>
    </row>
    <row r="71" spans="1:14" x14ac:dyDescent="0.25">
      <c r="A71" s="360" t="s">
        <v>446</v>
      </c>
      <c r="B71" s="360"/>
      <c r="C71" s="360"/>
      <c r="D71" s="360"/>
      <c r="E71" s="360"/>
      <c r="F71" s="298">
        <f>F10+F24+F29+F33+F37+F44+F50+F55+F60+F64</f>
        <v>27833157850</v>
      </c>
      <c r="G71" s="357"/>
      <c r="H71" s="358"/>
      <c r="I71" s="358"/>
      <c r="J71" s="359"/>
      <c r="K71" s="298">
        <f>K10+K24+K29+K33+K37+K44+K50+K55+K60+K64</f>
        <v>26538566350</v>
      </c>
      <c r="L71" s="149"/>
    </row>
    <row r="72" spans="1:14" ht="15" customHeight="1" x14ac:dyDescent="0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4" ht="15" customHeight="1" x14ac:dyDescent="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1:14" s="1" customFormat="1" ht="15" customHeight="1" x14ac:dyDescent="0.25">
      <c r="A74" s="220"/>
      <c r="B74" s="220"/>
      <c r="C74" s="220"/>
      <c r="D74" s="220"/>
      <c r="E74" s="220"/>
      <c r="F74" s="221"/>
      <c r="G74" s="220"/>
      <c r="H74" s="220"/>
      <c r="I74" s="220"/>
      <c r="J74" s="220"/>
      <c r="K74" s="221"/>
      <c r="L74" s="221"/>
      <c r="M74" s="68"/>
      <c r="N74" s="68"/>
    </row>
    <row r="75" spans="1:14" s="1" customFormat="1" x14ac:dyDescent="0.2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1:14" s="1" customFormat="1" x14ac:dyDescent="0.25">
      <c r="A76" s="220"/>
      <c r="B76" s="220"/>
      <c r="C76" s="220"/>
      <c r="D76" s="220"/>
      <c r="E76" s="220"/>
      <c r="F76" s="228"/>
      <c r="G76" s="220"/>
      <c r="H76" s="220"/>
      <c r="I76" s="220"/>
      <c r="J76" s="220"/>
      <c r="K76" s="228"/>
      <c r="L76" s="228"/>
    </row>
    <row r="77" spans="1:14" s="1" customFormat="1" x14ac:dyDescent="0.2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</row>
    <row r="78" spans="1:14" s="1" customFormat="1" x14ac:dyDescent="0.2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</row>
    <row r="79" spans="1:14" s="1" customFormat="1" x14ac:dyDescent="0.2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</row>
    <row r="80" spans="1:14" s="1" customFormat="1" x14ac:dyDescent="0.2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</row>
    <row r="81" spans="1:12" s="1" customFormat="1" x14ac:dyDescent="0.2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</row>
    <row r="82" spans="1:12" s="1" customFormat="1" x14ac:dyDescent="0.2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</row>
    <row r="83" spans="1:12" s="1" customFormat="1" x14ac:dyDescent="0.2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</row>
    <row r="84" spans="1:12" s="1" customFormat="1" x14ac:dyDescent="0.2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</row>
    <row r="85" spans="1:12" s="1" customFormat="1" x14ac:dyDescent="0.2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</row>
    <row r="86" spans="1:12" s="1" customFormat="1" x14ac:dyDescent="0.2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</row>
    <row r="87" spans="1:12" s="1" customFormat="1" x14ac:dyDescent="0.2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</row>
    <row r="88" spans="1:12" s="1" customFormat="1" x14ac:dyDescent="0.2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</row>
    <row r="89" spans="1:12" s="1" customFormat="1" x14ac:dyDescent="0.2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</row>
    <row r="90" spans="1:12" s="1" customFormat="1" x14ac:dyDescent="0.25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</row>
    <row r="91" spans="1:12" s="1" customFormat="1" x14ac:dyDescent="0.25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</row>
    <row r="92" spans="1:12" s="1" customFormat="1" x14ac:dyDescent="0.25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</row>
    <row r="93" spans="1:12" s="1" customFormat="1" x14ac:dyDescent="0.25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</row>
    <row r="94" spans="1:12" s="1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x14ac:dyDescent="0.25"/>
    <row r="107" spans="1:12" s="1" customFormat="1" x14ac:dyDescent="0.25"/>
    <row r="108" spans="1:12" s="1" customFormat="1" x14ac:dyDescent="0.25"/>
    <row r="109" spans="1:12" s="1" customFormat="1" x14ac:dyDescent="0.25"/>
    <row r="110" spans="1:12" s="1" customFormat="1" x14ac:dyDescent="0.25"/>
    <row r="111" spans="1:12" s="1" customFormat="1" x14ac:dyDescent="0.25"/>
    <row r="112" spans="1: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</sheetData>
  <mergeCells count="10">
    <mergeCell ref="G71:J71"/>
    <mergeCell ref="A71:E71"/>
    <mergeCell ref="L7:L8"/>
    <mergeCell ref="A1:K1"/>
    <mergeCell ref="A2:K2"/>
    <mergeCell ref="A3:K3"/>
    <mergeCell ref="A4:E4"/>
    <mergeCell ref="A7:A8"/>
    <mergeCell ref="B7:F7"/>
    <mergeCell ref="G7:K7"/>
  </mergeCells>
  <printOptions horizontalCentered="1"/>
  <pageMargins left="0.2" right="0.2" top="0.78740157480314965" bottom="0.3" header="0.3" footer="0.3"/>
  <pageSetup paperSize="273" scale="7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112" zoomScaleNormal="78" zoomScaleSheetLayoutView="112" workbookViewId="0">
      <selection activeCell="D13" sqref="D13"/>
    </sheetView>
  </sheetViews>
  <sheetFormatPr defaultRowHeight="15" x14ac:dyDescent="0.25"/>
  <cols>
    <col min="1" max="1" width="7.42578125" customWidth="1"/>
    <col min="2" max="2" width="33" customWidth="1"/>
    <col min="3" max="3" width="19.7109375" customWidth="1"/>
    <col min="4" max="4" width="32.5703125" customWidth="1"/>
    <col min="5" max="5" width="33.140625" customWidth="1"/>
    <col min="6" max="6" width="3.28515625" customWidth="1"/>
    <col min="7" max="7" width="29.140625" customWidth="1"/>
    <col min="9" max="9" width="12.140625" bestFit="1" customWidth="1"/>
  </cols>
  <sheetData>
    <row r="1" spans="1:13" s="70" customFormat="1" ht="14.25" x14ac:dyDescent="0.2">
      <c r="A1" s="345" t="s">
        <v>457</v>
      </c>
      <c r="B1" s="345"/>
      <c r="C1" s="345"/>
      <c r="D1" s="345"/>
      <c r="E1" s="345"/>
      <c r="F1" s="345"/>
      <c r="G1" s="345"/>
      <c r="H1" s="223"/>
      <c r="I1" s="223"/>
      <c r="J1" s="223"/>
      <c r="K1" s="223"/>
      <c r="L1" s="223"/>
      <c r="M1" s="223"/>
    </row>
    <row r="2" spans="1:13" s="70" customFormat="1" ht="15" customHeight="1" x14ac:dyDescent="0.2">
      <c r="A2" s="345" t="s">
        <v>444</v>
      </c>
      <c r="B2" s="345"/>
      <c r="C2" s="345"/>
      <c r="D2" s="345"/>
      <c r="E2" s="345"/>
      <c r="F2" s="345"/>
      <c r="G2" s="345"/>
      <c r="H2" s="361"/>
      <c r="I2" s="361"/>
      <c r="J2" s="361"/>
      <c r="K2" s="361"/>
      <c r="L2" s="361"/>
      <c r="M2" s="223"/>
    </row>
    <row r="3" spans="1:13" s="70" customFormat="1" ht="15" customHeight="1" x14ac:dyDescent="0.2">
      <c r="A3" s="345" t="s">
        <v>183</v>
      </c>
      <c r="B3" s="345"/>
      <c r="C3" s="345"/>
      <c r="D3" s="345"/>
      <c r="E3" s="345"/>
      <c r="F3" s="345"/>
      <c r="G3" s="345"/>
      <c r="H3" s="230"/>
      <c r="I3" s="230"/>
      <c r="J3" s="230"/>
      <c r="K3" s="230"/>
      <c r="L3" s="230"/>
      <c r="M3" s="223"/>
    </row>
    <row r="4" spans="1:13" s="70" customFormat="1" ht="15" customHeight="1" x14ac:dyDescent="0.15">
      <c r="A4" s="223"/>
      <c r="B4" s="223"/>
      <c r="C4" s="223"/>
      <c r="D4" s="223"/>
      <c r="E4" s="223"/>
      <c r="F4" s="240"/>
      <c r="G4" s="223"/>
      <c r="H4" s="230"/>
      <c r="I4" s="230"/>
      <c r="J4" s="230"/>
      <c r="K4" s="230"/>
      <c r="L4" s="230"/>
      <c r="M4" s="223"/>
    </row>
    <row r="5" spans="1:13" s="70" customFormat="1" ht="18" customHeight="1" x14ac:dyDescent="0.15"/>
    <row r="6" spans="1:13" s="70" customFormat="1" ht="37.5" customHeight="1" x14ac:dyDescent="0.15">
      <c r="A6" s="238" t="s">
        <v>0</v>
      </c>
      <c r="B6" s="238" t="s">
        <v>425</v>
      </c>
      <c r="C6" s="238" t="s">
        <v>424</v>
      </c>
      <c r="D6" s="238" t="s">
        <v>426</v>
      </c>
      <c r="E6" s="238" t="s">
        <v>436</v>
      </c>
      <c r="F6" s="332" t="s">
        <v>433</v>
      </c>
      <c r="G6" s="333"/>
    </row>
    <row r="7" spans="1:13" s="70" customFormat="1" ht="15" customHeight="1" x14ac:dyDescent="0.15">
      <c r="A7" s="231" t="s">
        <v>437</v>
      </c>
      <c r="B7" s="231" t="s">
        <v>438</v>
      </c>
      <c r="C7" s="231" t="s">
        <v>439</v>
      </c>
      <c r="D7" s="231" t="s">
        <v>440</v>
      </c>
      <c r="E7" s="231" t="s">
        <v>441</v>
      </c>
      <c r="F7" s="362" t="s">
        <v>442</v>
      </c>
      <c r="G7" s="363"/>
    </row>
    <row r="8" spans="1:13" s="70" customFormat="1" ht="45" customHeight="1" x14ac:dyDescent="0.15">
      <c r="A8" s="44">
        <v>1</v>
      </c>
      <c r="B8" s="27" t="s">
        <v>10</v>
      </c>
      <c r="C8" s="27" t="s">
        <v>183</v>
      </c>
      <c r="D8" s="27" t="s">
        <v>292</v>
      </c>
      <c r="E8" s="329"/>
      <c r="F8" s="364"/>
      <c r="G8" s="365"/>
    </row>
    <row r="9" spans="1:13" s="70" customFormat="1" ht="50.25" customHeight="1" x14ac:dyDescent="0.15">
      <c r="A9" s="326">
        <v>1.1000000000000001</v>
      </c>
      <c r="B9" s="327" t="s">
        <v>11</v>
      </c>
      <c r="C9" s="327" t="s">
        <v>183</v>
      </c>
      <c r="D9" s="327" t="s">
        <v>287</v>
      </c>
      <c r="E9" s="328" t="s">
        <v>458</v>
      </c>
      <c r="F9" s="323">
        <v>1</v>
      </c>
      <c r="G9" s="330" t="s">
        <v>459</v>
      </c>
    </row>
    <row r="10" spans="1:13" s="70" customFormat="1" ht="51" customHeight="1" x14ac:dyDescent="0.15">
      <c r="A10" s="28"/>
      <c r="B10" s="59"/>
      <c r="C10" s="59"/>
      <c r="D10" s="59"/>
      <c r="E10" s="324"/>
      <c r="F10" s="325">
        <v>2</v>
      </c>
      <c r="G10" s="331" t="s">
        <v>460</v>
      </c>
    </row>
    <row r="11" spans="1:13" s="70" customFormat="1" ht="15" customHeight="1" x14ac:dyDescent="0.15">
      <c r="A11" s="321"/>
      <c r="B11" s="321"/>
      <c r="C11" s="321"/>
      <c r="D11" s="321"/>
      <c r="E11" s="321"/>
      <c r="F11" s="321"/>
      <c r="G11" s="321"/>
    </row>
    <row r="12" spans="1:13" s="70" customFormat="1" ht="15" customHeight="1" x14ac:dyDescent="0.15">
      <c r="A12" s="91"/>
      <c r="B12" s="91"/>
      <c r="C12" s="91"/>
      <c r="D12" s="91"/>
      <c r="E12" s="91"/>
      <c r="F12" s="91"/>
      <c r="G12" s="91"/>
    </row>
    <row r="13" spans="1:13" s="234" customFormat="1" ht="15" customHeight="1" x14ac:dyDescent="0.15">
      <c r="A13" s="220"/>
      <c r="B13" s="220"/>
      <c r="C13" s="220"/>
      <c r="D13" s="220"/>
      <c r="E13" s="220"/>
      <c r="F13" s="220"/>
      <c r="G13" s="221"/>
      <c r="H13" s="233"/>
      <c r="I13" s="233"/>
    </row>
    <row r="14" spans="1:13" s="234" customFormat="1" ht="10.5" x14ac:dyDescent="0.15">
      <c r="A14" s="220"/>
      <c r="B14" s="220"/>
      <c r="C14" s="220"/>
      <c r="D14" s="220"/>
      <c r="E14" s="220"/>
      <c r="F14" s="220"/>
      <c r="G14" s="220"/>
    </row>
    <row r="15" spans="1:13" s="234" customFormat="1" ht="10.5" x14ac:dyDescent="0.15">
      <c r="A15" s="220"/>
      <c r="B15" s="220"/>
      <c r="C15" s="220"/>
      <c r="D15" s="220"/>
      <c r="E15" s="220"/>
      <c r="F15" s="220"/>
      <c r="G15" s="228"/>
    </row>
    <row r="16" spans="1:13" s="234" customFormat="1" ht="10.5" x14ac:dyDescent="0.15">
      <c r="A16" s="220"/>
      <c r="B16" s="220"/>
      <c r="C16" s="220"/>
      <c r="D16" s="220"/>
      <c r="E16" s="220"/>
      <c r="F16" s="220"/>
      <c r="G16" s="220"/>
    </row>
    <row r="17" spans="1:7" s="234" customFormat="1" ht="10.5" x14ac:dyDescent="0.15">
      <c r="A17" s="220"/>
      <c r="B17" s="220"/>
      <c r="C17" s="220"/>
      <c r="D17" s="220"/>
      <c r="E17" s="220"/>
      <c r="F17" s="220"/>
      <c r="G17" s="220"/>
    </row>
    <row r="18" spans="1:7" s="234" customFormat="1" ht="10.5" x14ac:dyDescent="0.15">
      <c r="A18" s="220"/>
      <c r="B18" s="220"/>
      <c r="C18" s="220"/>
      <c r="D18" s="220"/>
      <c r="E18" s="220"/>
      <c r="F18" s="220"/>
      <c r="G18" s="220"/>
    </row>
    <row r="19" spans="1:7" s="234" customFormat="1" ht="10.5" x14ac:dyDescent="0.15">
      <c r="A19" s="220"/>
      <c r="B19" s="220"/>
      <c r="C19" s="220"/>
      <c r="D19" s="220"/>
      <c r="E19" s="220"/>
      <c r="F19" s="220"/>
      <c r="G19" s="220"/>
    </row>
    <row r="20" spans="1:7" s="234" customFormat="1" ht="10.5" x14ac:dyDescent="0.15">
      <c r="A20" s="220"/>
      <c r="B20" s="220"/>
      <c r="C20" s="220"/>
      <c r="D20" s="220"/>
      <c r="E20" s="220"/>
      <c r="F20" s="220"/>
      <c r="G20" s="220"/>
    </row>
    <row r="21" spans="1:7" s="234" customFormat="1" ht="10.5" x14ac:dyDescent="0.15">
      <c r="A21" s="220"/>
      <c r="B21" s="220"/>
      <c r="C21" s="220"/>
      <c r="D21" s="220"/>
      <c r="E21" s="220"/>
      <c r="F21" s="220"/>
      <c r="G21" s="220"/>
    </row>
    <row r="22" spans="1:7" s="234" customFormat="1" ht="10.5" x14ac:dyDescent="0.15">
      <c r="A22" s="220"/>
      <c r="B22" s="220"/>
      <c r="C22" s="220"/>
      <c r="D22" s="220"/>
      <c r="E22" s="220"/>
      <c r="F22" s="220"/>
      <c r="G22" s="220"/>
    </row>
    <row r="23" spans="1:7" s="234" customFormat="1" ht="10.5" x14ac:dyDescent="0.15">
      <c r="A23" s="220"/>
      <c r="B23" s="220"/>
      <c r="C23" s="220"/>
      <c r="D23" s="220"/>
      <c r="E23" s="220"/>
      <c r="F23" s="220"/>
      <c r="G23" s="220"/>
    </row>
    <row r="24" spans="1:7" s="234" customFormat="1" ht="10.5" x14ac:dyDescent="0.15">
      <c r="A24" s="220"/>
      <c r="B24" s="220"/>
      <c r="C24" s="220"/>
      <c r="D24" s="220"/>
      <c r="E24" s="220"/>
      <c r="F24" s="220"/>
      <c r="G24" s="220"/>
    </row>
    <row r="25" spans="1:7" s="234" customFormat="1" ht="10.5" x14ac:dyDescent="0.15">
      <c r="A25" s="220"/>
      <c r="B25" s="220"/>
      <c r="C25" s="220"/>
      <c r="D25" s="220"/>
      <c r="E25" s="220"/>
      <c r="F25" s="220"/>
      <c r="G25" s="220"/>
    </row>
    <row r="26" spans="1:7" s="234" customFormat="1" ht="10.5" x14ac:dyDescent="0.15">
      <c r="A26" s="220"/>
      <c r="B26" s="220"/>
      <c r="C26" s="220"/>
      <c r="D26" s="220"/>
      <c r="E26" s="220"/>
      <c r="F26" s="220"/>
      <c r="G26" s="220"/>
    </row>
    <row r="27" spans="1:7" s="234" customFormat="1" ht="10.5" x14ac:dyDescent="0.15">
      <c r="A27" s="220"/>
      <c r="B27" s="220"/>
      <c r="C27" s="220"/>
      <c r="D27" s="220"/>
      <c r="E27" s="220"/>
      <c r="F27" s="220"/>
      <c r="G27" s="220"/>
    </row>
    <row r="28" spans="1:7" s="234" customFormat="1" ht="10.5" x14ac:dyDescent="0.15">
      <c r="A28" s="220"/>
      <c r="B28" s="220"/>
      <c r="C28" s="220"/>
      <c r="D28" s="220"/>
      <c r="E28" s="220"/>
      <c r="F28" s="220"/>
      <c r="G28" s="220"/>
    </row>
    <row r="29" spans="1:7" s="234" customFormat="1" ht="10.5" x14ac:dyDescent="0.15">
      <c r="A29" s="220"/>
      <c r="B29" s="220"/>
      <c r="C29" s="220"/>
      <c r="D29" s="220"/>
      <c r="E29" s="220"/>
      <c r="F29" s="220"/>
      <c r="G29" s="220"/>
    </row>
    <row r="30" spans="1:7" s="234" customFormat="1" ht="10.5" x14ac:dyDescent="0.15">
      <c r="A30" s="220"/>
      <c r="B30" s="220"/>
      <c r="C30" s="220"/>
      <c r="D30" s="220"/>
      <c r="E30" s="220"/>
      <c r="F30" s="220"/>
      <c r="G30" s="220"/>
    </row>
    <row r="31" spans="1:7" s="234" customFormat="1" ht="10.5" x14ac:dyDescent="0.15">
      <c r="A31" s="220"/>
      <c r="B31" s="220"/>
      <c r="C31" s="220"/>
      <c r="D31" s="220"/>
      <c r="E31" s="220"/>
      <c r="F31" s="220"/>
      <c r="G31" s="220"/>
    </row>
    <row r="32" spans="1:7" s="234" customFormat="1" ht="10.5" x14ac:dyDescent="0.15">
      <c r="A32" s="220"/>
      <c r="B32" s="220"/>
      <c r="C32" s="220"/>
      <c r="D32" s="220"/>
      <c r="E32" s="220"/>
      <c r="F32" s="220"/>
      <c r="G32" s="220"/>
    </row>
    <row r="33" spans="1:7" s="234" customFormat="1" ht="10.5" x14ac:dyDescent="0.15">
      <c r="A33" s="220"/>
      <c r="B33" s="220"/>
      <c r="C33" s="220"/>
      <c r="D33" s="220"/>
      <c r="E33" s="220"/>
      <c r="F33" s="220"/>
      <c r="G33" s="220"/>
    </row>
    <row r="34" spans="1:7" s="234" customFormat="1" ht="10.5" x14ac:dyDescent="0.15">
      <c r="A34" s="220"/>
      <c r="B34" s="220"/>
      <c r="C34" s="220"/>
      <c r="D34" s="220"/>
      <c r="E34" s="220"/>
      <c r="F34" s="220"/>
      <c r="G34" s="220"/>
    </row>
    <row r="35" spans="1:7" s="234" customFormat="1" ht="10.5" x14ac:dyDescent="0.15">
      <c r="A35" s="220"/>
      <c r="B35" s="220"/>
      <c r="C35" s="220"/>
      <c r="D35" s="220"/>
      <c r="E35" s="220"/>
      <c r="F35" s="220"/>
      <c r="G35" s="220"/>
    </row>
    <row r="36" spans="1:7" s="234" customFormat="1" ht="10.5" x14ac:dyDescent="0.15">
      <c r="A36" s="220"/>
      <c r="B36" s="220"/>
      <c r="C36" s="220"/>
      <c r="D36" s="220"/>
      <c r="E36" s="220"/>
      <c r="F36" s="220"/>
      <c r="G36" s="220"/>
    </row>
    <row r="37" spans="1:7" s="234" customFormat="1" ht="10.5" x14ac:dyDescent="0.15">
      <c r="A37" s="220"/>
      <c r="B37" s="220"/>
      <c r="C37" s="220"/>
      <c r="D37" s="220"/>
      <c r="E37" s="220"/>
      <c r="F37" s="220"/>
      <c r="G37" s="220"/>
    </row>
    <row r="38" spans="1:7" s="234" customFormat="1" ht="10.5" x14ac:dyDescent="0.15">
      <c r="A38" s="220"/>
      <c r="B38" s="220"/>
      <c r="C38" s="220"/>
      <c r="D38" s="220"/>
      <c r="E38" s="220"/>
      <c r="F38" s="220"/>
      <c r="G38" s="220"/>
    </row>
    <row r="39" spans="1:7" s="234" customFormat="1" ht="10.5" x14ac:dyDescent="0.15">
      <c r="A39" s="220"/>
      <c r="B39" s="220"/>
      <c r="C39" s="220"/>
      <c r="D39" s="220"/>
      <c r="E39" s="220"/>
      <c r="F39" s="220"/>
      <c r="G39" s="220"/>
    </row>
    <row r="40" spans="1:7" s="234" customFormat="1" ht="10.5" x14ac:dyDescent="0.15">
      <c r="A40" s="220"/>
      <c r="B40" s="220"/>
      <c r="C40" s="220"/>
      <c r="D40" s="220"/>
      <c r="E40" s="220"/>
      <c r="F40" s="220"/>
      <c r="G40" s="220"/>
    </row>
    <row r="41" spans="1:7" s="234" customFormat="1" ht="10.5" x14ac:dyDescent="0.15">
      <c r="A41" s="220"/>
      <c r="B41" s="220"/>
      <c r="C41" s="220"/>
      <c r="D41" s="220"/>
      <c r="E41" s="220"/>
      <c r="F41" s="220"/>
      <c r="G41" s="220"/>
    </row>
    <row r="42" spans="1:7" s="234" customFormat="1" ht="10.5" x14ac:dyDescent="0.15">
      <c r="A42" s="220"/>
      <c r="B42" s="220"/>
      <c r="C42" s="220"/>
      <c r="D42" s="220"/>
      <c r="E42" s="220"/>
      <c r="F42" s="220"/>
      <c r="G42" s="220"/>
    </row>
    <row r="43" spans="1:7" s="234" customFormat="1" ht="10.5" x14ac:dyDescent="0.15">
      <c r="A43" s="220"/>
      <c r="B43" s="220"/>
      <c r="C43" s="220"/>
      <c r="D43" s="220"/>
      <c r="E43" s="220"/>
      <c r="F43" s="220"/>
      <c r="G43" s="220"/>
    </row>
    <row r="44" spans="1:7" s="1" customFormat="1" x14ac:dyDescent="0.25">
      <c r="A44" s="5"/>
      <c r="B44" s="5"/>
      <c r="C44" s="5"/>
      <c r="D44" s="5"/>
      <c r="E44" s="5"/>
      <c r="F44" s="5"/>
      <c r="G44" s="5"/>
    </row>
    <row r="45" spans="1:7" s="1" customFormat="1" x14ac:dyDescent="0.25"/>
    <row r="46" spans="1:7" s="1" customFormat="1" x14ac:dyDescent="0.25"/>
    <row r="47" spans="1:7" s="1" customFormat="1" x14ac:dyDescent="0.25"/>
    <row r="48" spans="1:7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</sheetData>
  <mergeCells count="7">
    <mergeCell ref="H2:L2"/>
    <mergeCell ref="F6:G6"/>
    <mergeCell ref="F7:G7"/>
    <mergeCell ref="F8:G8"/>
    <mergeCell ref="A1:G1"/>
    <mergeCell ref="A2:G2"/>
    <mergeCell ref="A3:G3"/>
  </mergeCells>
  <printOptions horizontalCentered="1"/>
  <pageMargins left="1.1811023622047201" right="0.3" top="1.1811023622047201" bottom="0.3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Formulir Evaluasi Hasil Renja</vt:lpstr>
      <vt:lpstr>Pencapaian Kinerja</vt:lpstr>
      <vt:lpstr>Reiew RKPD</vt:lpstr>
      <vt:lpstr>Usulan Program</vt:lpstr>
      <vt:lpstr>'Formulir Evaluasi Hasil Renja'!Print_Area</vt:lpstr>
      <vt:lpstr>'Reiew RKPD'!Print_Area</vt:lpstr>
      <vt:lpstr>'Usulan Program'!Print_Area</vt:lpstr>
      <vt:lpstr>'Formulir Evaluasi Hasil Renja'!Print_Titles</vt:lpstr>
      <vt:lpstr>'Reiew RKPD'!Print_Titles</vt:lpstr>
      <vt:lpstr>'Usulan Program'!Print_Titles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Satpol PP Kota Seran</cp:lastModifiedBy>
  <cp:lastPrinted>2017-07-18T20:33:45Z</cp:lastPrinted>
  <dcterms:created xsi:type="dcterms:W3CDTF">2014-08-18T01:35:49Z</dcterms:created>
  <dcterms:modified xsi:type="dcterms:W3CDTF">2017-07-25T04:10:48Z</dcterms:modified>
</cp:coreProperties>
</file>