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440" windowHeight="7530"/>
  </bookViews>
  <sheets>
    <sheet name="JULI" sheetId="12" r:id="rId1"/>
  </sheets>
  <definedNames>
    <definedName name="_xlnm.Print_Area" localSheetId="0">JULI!$B$1:$N$101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2"/>
  <c r="J88"/>
  <c r="J78"/>
  <c r="J75"/>
  <c r="J50"/>
  <c r="J49"/>
  <c r="J48"/>
  <c r="J47"/>
  <c r="J39"/>
  <c r="J29"/>
  <c r="J28"/>
  <c r="J27"/>
  <c r="J26"/>
  <c r="J25"/>
  <c r="J23"/>
  <c r="J68"/>
  <c r="J58"/>
  <c r="J19"/>
  <c r="J13"/>
  <c r="J90" l="1"/>
  <c r="O50" l="1"/>
  <c r="J89" l="1"/>
  <c r="J76"/>
  <c r="J67"/>
  <c r="J63"/>
  <c r="J59"/>
  <c r="J24"/>
  <c r="J57" l="1"/>
  <c r="J46" l="1"/>
  <c r="J40"/>
  <c r="J87"/>
  <c r="J82"/>
  <c r="J74"/>
  <c r="J61"/>
  <c r="J56"/>
  <c r="J31"/>
  <c r="J22" l="1"/>
  <c r="M85"/>
  <c r="F22"/>
  <c r="F31"/>
  <c r="F46"/>
  <c r="F56"/>
  <c r="F87"/>
  <c r="F82"/>
  <c r="J85"/>
  <c r="H85" s="1"/>
  <c r="J84"/>
  <c r="J83"/>
  <c r="K85"/>
  <c r="F74"/>
  <c r="F61"/>
  <c r="L68"/>
  <c r="M68" s="1"/>
  <c r="L67"/>
  <c r="M67" s="1"/>
  <c r="L64"/>
  <c r="M64" s="1"/>
  <c r="L66"/>
  <c r="M66" s="1"/>
  <c r="K64"/>
  <c r="K66"/>
  <c r="H64"/>
  <c r="I64" s="1"/>
  <c r="H66"/>
  <c r="G64"/>
  <c r="G65"/>
  <c r="G66"/>
  <c r="I66" s="1"/>
  <c r="F65"/>
  <c r="L65" s="1"/>
  <c r="M65" s="1"/>
  <c r="J65"/>
  <c r="H59"/>
  <c r="H57"/>
  <c r="F43"/>
  <c r="J43"/>
  <c r="H44"/>
  <c r="K44"/>
  <c r="L44"/>
  <c r="M44" s="1"/>
  <c r="F21" l="1"/>
  <c r="K43"/>
  <c r="K65"/>
  <c r="K67"/>
  <c r="L85"/>
  <c r="H67"/>
  <c r="H65"/>
  <c r="I65" s="1"/>
  <c r="H68"/>
  <c r="K68"/>
  <c r="H58"/>
  <c r="L43"/>
  <c r="M43" s="1"/>
  <c r="H43"/>
  <c r="F12" l="1"/>
  <c r="J12" l="1"/>
  <c r="J11" s="1"/>
  <c r="K12" l="1"/>
  <c r="H12"/>
  <c r="L12"/>
  <c r="M12" s="1"/>
  <c r="H39" l="1"/>
  <c r="K39"/>
  <c r="L39"/>
  <c r="M39" s="1"/>
  <c r="L93" l="1"/>
  <c r="M93" s="1"/>
  <c r="K93"/>
  <c r="H93"/>
  <c r="L92"/>
  <c r="M92" s="1"/>
  <c r="K92"/>
  <c r="H92"/>
  <c r="L91"/>
  <c r="M91" s="1"/>
  <c r="K91"/>
  <c r="H91"/>
  <c r="L90"/>
  <c r="M90" s="1"/>
  <c r="K90"/>
  <c r="H90"/>
  <c r="L89"/>
  <c r="M89" s="1"/>
  <c r="K89"/>
  <c r="H89"/>
  <c r="L88"/>
  <c r="M88" s="1"/>
  <c r="K88"/>
  <c r="H88"/>
  <c r="J21"/>
  <c r="L84"/>
  <c r="M84" s="1"/>
  <c r="K84"/>
  <c r="H84"/>
  <c r="L83"/>
  <c r="M83" s="1"/>
  <c r="K83"/>
  <c r="H83"/>
  <c r="L80"/>
  <c r="M80" s="1"/>
  <c r="K80"/>
  <c r="H80"/>
  <c r="L79"/>
  <c r="M79" s="1"/>
  <c r="K79"/>
  <c r="H79"/>
  <c r="L78"/>
  <c r="M78" s="1"/>
  <c r="K78"/>
  <c r="H78"/>
  <c r="L77"/>
  <c r="M77" s="1"/>
  <c r="K77"/>
  <c r="H77"/>
  <c r="L76"/>
  <c r="M76" s="1"/>
  <c r="K76"/>
  <c r="H76"/>
  <c r="L75"/>
  <c r="M75" s="1"/>
  <c r="K75"/>
  <c r="H75"/>
  <c r="L72"/>
  <c r="M72" s="1"/>
  <c r="K72"/>
  <c r="H72"/>
  <c r="L71"/>
  <c r="M71" s="1"/>
  <c r="K71"/>
  <c r="H71"/>
  <c r="J70"/>
  <c r="F70"/>
  <c r="L63"/>
  <c r="M63" s="1"/>
  <c r="K63"/>
  <c r="H63"/>
  <c r="L62"/>
  <c r="M62" s="1"/>
  <c r="K62"/>
  <c r="H62"/>
  <c r="L59"/>
  <c r="M59" s="1"/>
  <c r="K59"/>
  <c r="L58"/>
  <c r="M58" s="1"/>
  <c r="K58"/>
  <c r="L57"/>
  <c r="M57" s="1"/>
  <c r="K57"/>
  <c r="L54"/>
  <c r="M54" s="1"/>
  <c r="K54"/>
  <c r="H54"/>
  <c r="J53"/>
  <c r="F53"/>
  <c r="L52"/>
  <c r="L51"/>
  <c r="M51" s="1"/>
  <c r="K51"/>
  <c r="H51"/>
  <c r="L50"/>
  <c r="M50" s="1"/>
  <c r="K50"/>
  <c r="H50"/>
  <c r="L49"/>
  <c r="M49" s="1"/>
  <c r="K49"/>
  <c r="H49"/>
  <c r="L48"/>
  <c r="M48" s="1"/>
  <c r="K48"/>
  <c r="H48"/>
  <c r="L47"/>
  <c r="M47" s="1"/>
  <c r="K47"/>
  <c r="H47"/>
  <c r="L41"/>
  <c r="M41" s="1"/>
  <c r="K41"/>
  <c r="H41"/>
  <c r="L40"/>
  <c r="M40" s="1"/>
  <c r="K40"/>
  <c r="H40"/>
  <c r="L38"/>
  <c r="M38" s="1"/>
  <c r="K38"/>
  <c r="H38"/>
  <c r="L37"/>
  <c r="M37" s="1"/>
  <c r="K37"/>
  <c r="H37"/>
  <c r="L36"/>
  <c r="M36" s="1"/>
  <c r="K36"/>
  <c r="H36"/>
  <c r="L35"/>
  <c r="M35" s="1"/>
  <c r="K35"/>
  <c r="H35"/>
  <c r="L34"/>
  <c r="M34" s="1"/>
  <c r="K34"/>
  <c r="H34"/>
  <c r="L33"/>
  <c r="M33" s="1"/>
  <c r="K33"/>
  <c r="H33"/>
  <c r="L32"/>
  <c r="M32" s="1"/>
  <c r="K32"/>
  <c r="H32"/>
  <c r="L29"/>
  <c r="M29" s="1"/>
  <c r="K29"/>
  <c r="H29"/>
  <c r="L28"/>
  <c r="M28" s="1"/>
  <c r="K28"/>
  <c r="H28"/>
  <c r="L27"/>
  <c r="M27" s="1"/>
  <c r="K27"/>
  <c r="H27"/>
  <c r="L26"/>
  <c r="M26" s="1"/>
  <c r="K26"/>
  <c r="H26"/>
  <c r="L25"/>
  <c r="M25" s="1"/>
  <c r="K25"/>
  <c r="H25"/>
  <c r="L24"/>
  <c r="M24" s="1"/>
  <c r="K24"/>
  <c r="H24"/>
  <c r="L23"/>
  <c r="M23" s="1"/>
  <c r="K23"/>
  <c r="H23"/>
  <c r="G68"/>
  <c r="I68" s="1"/>
  <c r="K19"/>
  <c r="L19"/>
  <c r="M19" s="1"/>
  <c r="F11"/>
  <c r="L61" l="1"/>
  <c r="M61" s="1"/>
  <c r="H56"/>
  <c r="L53"/>
  <c r="M53" s="1"/>
  <c r="L31"/>
  <c r="M31" s="1"/>
  <c r="H61"/>
  <c r="H70"/>
  <c r="F10"/>
  <c r="H53"/>
  <c r="L70"/>
  <c r="M70" s="1"/>
  <c r="K61"/>
  <c r="H74"/>
  <c r="H87"/>
  <c r="K56"/>
  <c r="L87"/>
  <c r="M87" s="1"/>
  <c r="L82"/>
  <c r="M82" s="1"/>
  <c r="J17"/>
  <c r="L74"/>
  <c r="M74" s="1"/>
  <c r="L56"/>
  <c r="M56" s="1"/>
  <c r="L46"/>
  <c r="M46" s="1"/>
  <c r="K31"/>
  <c r="L22"/>
  <c r="M22" s="1"/>
  <c r="H82"/>
  <c r="K46"/>
  <c r="G67"/>
  <c r="I67" s="1"/>
  <c r="H22"/>
  <c r="K22"/>
  <c r="L13"/>
  <c r="M13" s="1"/>
  <c r="H13"/>
  <c r="K13"/>
  <c r="H19"/>
  <c r="H31"/>
  <c r="K53"/>
  <c r="K70"/>
  <c r="K74"/>
  <c r="K82"/>
  <c r="K87"/>
  <c r="H46"/>
  <c r="G11" l="1"/>
  <c r="G12"/>
  <c r="I12" s="1"/>
  <c r="G13"/>
  <c r="I13" s="1"/>
  <c r="G10"/>
  <c r="H21"/>
  <c r="L21"/>
  <c r="M21" s="1"/>
  <c r="K21"/>
  <c r="F17"/>
  <c r="J10"/>
  <c r="G85" l="1"/>
  <c r="I85" s="1"/>
  <c r="G87"/>
  <c r="G39"/>
  <c r="G44"/>
  <c r="I44" s="1"/>
  <c r="G43"/>
  <c r="I43" s="1"/>
  <c r="G21"/>
  <c r="I21" s="1"/>
  <c r="G56"/>
  <c r="I56" s="1"/>
  <c r="G90"/>
  <c r="I90" s="1"/>
  <c r="G77"/>
  <c r="I77" s="1"/>
  <c r="G31"/>
  <c r="I31" s="1"/>
  <c r="G36"/>
  <c r="I36" s="1"/>
  <c r="G29"/>
  <c r="I29" s="1"/>
  <c r="G23"/>
  <c r="I23" s="1"/>
  <c r="G91"/>
  <c r="I91" s="1"/>
  <c r="G78"/>
  <c r="I78" s="1"/>
  <c r="G62"/>
  <c r="I62" s="1"/>
  <c r="G92"/>
  <c r="I92" s="1"/>
  <c r="G51"/>
  <c r="I51" s="1"/>
  <c r="G33"/>
  <c r="I33" s="1"/>
  <c r="G27"/>
  <c r="I27" s="1"/>
  <c r="G53"/>
  <c r="I53" s="1"/>
  <c r="G74"/>
  <c r="I74" s="1"/>
  <c r="I87"/>
  <c r="G79"/>
  <c r="I79" s="1"/>
  <c r="G38"/>
  <c r="I38" s="1"/>
  <c r="G46"/>
  <c r="I46" s="1"/>
  <c r="G41"/>
  <c r="I41" s="1"/>
  <c r="G17"/>
  <c r="H17"/>
  <c r="G61"/>
  <c r="I61" s="1"/>
  <c r="G88"/>
  <c r="I88" s="1"/>
  <c r="G75"/>
  <c r="I75" s="1"/>
  <c r="G58"/>
  <c r="I58" s="1"/>
  <c r="G22"/>
  <c r="I22" s="1"/>
  <c r="G34"/>
  <c r="I34" s="1"/>
  <c r="G28"/>
  <c r="I28" s="1"/>
  <c r="L17"/>
  <c r="M17" s="1"/>
  <c r="G89"/>
  <c r="I89" s="1"/>
  <c r="G76"/>
  <c r="I76" s="1"/>
  <c r="G59"/>
  <c r="I59" s="1"/>
  <c r="G49"/>
  <c r="I49" s="1"/>
  <c r="G40"/>
  <c r="I40" s="1"/>
  <c r="G25"/>
  <c r="I25" s="1"/>
  <c r="G19"/>
  <c r="I19" s="1"/>
  <c r="G80"/>
  <c r="I80" s="1"/>
  <c r="K17"/>
  <c r="G83"/>
  <c r="I83" s="1"/>
  <c r="G71"/>
  <c r="I71" s="1"/>
  <c r="G54"/>
  <c r="I54" s="1"/>
  <c r="G93"/>
  <c r="I93" s="1"/>
  <c r="G50"/>
  <c r="I50" s="1"/>
  <c r="G32"/>
  <c r="I32" s="1"/>
  <c r="G26"/>
  <c r="I26" s="1"/>
  <c r="G84"/>
  <c r="I84" s="1"/>
  <c r="G72"/>
  <c r="I72" s="1"/>
  <c r="G57"/>
  <c r="I57" s="1"/>
  <c r="G47"/>
  <c r="I47" s="1"/>
  <c r="G37"/>
  <c r="I37" s="1"/>
  <c r="G24"/>
  <c r="I24" s="1"/>
  <c r="G70"/>
  <c r="I70" s="1"/>
  <c r="G82"/>
  <c r="I82" s="1"/>
  <c r="G63"/>
  <c r="I63" s="1"/>
  <c r="G48"/>
  <c r="I48" s="1"/>
  <c r="G35"/>
  <c r="I35" s="1"/>
  <c r="L11"/>
  <c r="M11" s="1"/>
  <c r="H11"/>
  <c r="I11" s="1"/>
  <c r="K11"/>
  <c r="I17" l="1"/>
  <c r="L10"/>
  <c r="M10" s="1"/>
  <c r="H10"/>
  <c r="I10" s="1"/>
  <c r="K10"/>
</calcChain>
</file>

<file path=xl/sharedStrings.xml><?xml version="1.0" encoding="utf-8"?>
<sst xmlns="http://schemas.openxmlformats.org/spreadsheetml/2006/main" count="177" uniqueCount="172">
  <si>
    <t>No</t>
  </si>
  <si>
    <t>Kode Rekening</t>
  </si>
  <si>
    <t>Uraian</t>
  </si>
  <si>
    <t>Angaran</t>
  </si>
  <si>
    <t>Bobot</t>
  </si>
  <si>
    <t>Realisasi S/D Bulan ini</t>
  </si>
  <si>
    <t>%</t>
  </si>
  <si>
    <t>Sisa Anggaran</t>
  </si>
  <si>
    <t xml:space="preserve"> % </t>
  </si>
  <si>
    <t>Ket</t>
  </si>
  <si>
    <t>Progres Kegiatan (%)</t>
  </si>
  <si>
    <t>Keuangan</t>
  </si>
  <si>
    <t>(%)</t>
  </si>
  <si>
    <t>Tertimbang Kegiatan</t>
  </si>
  <si>
    <t>Tertimbang Instansi</t>
  </si>
  <si>
    <t>7=5x6</t>
  </si>
  <si>
    <t>9=8:4</t>
  </si>
  <si>
    <t>10=4-8</t>
  </si>
  <si>
    <t>11=10:4</t>
  </si>
  <si>
    <t>Pendapatan</t>
  </si>
  <si>
    <t>Pendapatan Asli Daerah</t>
  </si>
  <si>
    <t>Belanja</t>
  </si>
  <si>
    <t>BelanjaTidak Langsung</t>
  </si>
  <si>
    <t>Belanja Langsung</t>
  </si>
  <si>
    <t>1</t>
  </si>
  <si>
    <t>2</t>
  </si>
  <si>
    <t>3</t>
  </si>
  <si>
    <t>4</t>
  </si>
  <si>
    <t>5</t>
  </si>
  <si>
    <t>6</t>
  </si>
  <si>
    <t>7</t>
  </si>
  <si>
    <t>Penyediaan Makanan dan Minuman</t>
  </si>
  <si>
    <t>1.18.1.18.01.02.03</t>
  </si>
  <si>
    <t>Pembangunan gedung kantor</t>
  </si>
  <si>
    <t>13</t>
  </si>
  <si>
    <t>1.18.1.18.01.02.05</t>
  </si>
  <si>
    <t>Pengadaan Kendaraan Dinas/Oprasional</t>
  </si>
  <si>
    <t>14</t>
  </si>
  <si>
    <t>1.18.1.18.01.02.07</t>
  </si>
  <si>
    <t>Pengadaan perlengkapan gedung kantor</t>
  </si>
  <si>
    <t>15</t>
  </si>
  <si>
    <t>1.18.1.18.01.02.09</t>
  </si>
  <si>
    <t>Pengadaan peralatan gedung kantor</t>
  </si>
  <si>
    <t>16</t>
  </si>
  <si>
    <t>1.18.1.18.01.02.10</t>
  </si>
  <si>
    <t>Pengadaan mebeleur</t>
  </si>
  <si>
    <t>17</t>
  </si>
  <si>
    <t>18</t>
  </si>
  <si>
    <t>1.18.1.18.01.02.42</t>
  </si>
  <si>
    <t>rehabilitas sedang/berat gedung kantor</t>
  </si>
  <si>
    <t>Program peningkatan Disiplin Aparatur</t>
  </si>
  <si>
    <t>Pengadaan pakaian dinas beserta perlengkapannya</t>
  </si>
  <si>
    <t>1.18.1.18.01.15</t>
  </si>
  <si>
    <t>Program peningkatan peran serta kepemudaan</t>
  </si>
  <si>
    <t>1.18.1.18.01.15.03</t>
  </si>
  <si>
    <t xml:space="preserve">Penelitian kebijakan-kebijakan pembangunan kepemudaan </t>
  </si>
  <si>
    <t>36</t>
  </si>
  <si>
    <t>37</t>
  </si>
  <si>
    <t>39</t>
  </si>
  <si>
    <t>1.17.1.18.01.18</t>
  </si>
  <si>
    <t>Program upaya pencegahaan penyalahgunaan narkoba</t>
  </si>
  <si>
    <t>40</t>
  </si>
  <si>
    <t>1.17.1.18.01.18.01</t>
  </si>
  <si>
    <t>pemberian penyuluhan tentang bahaya narkoba bagi pemuda</t>
  </si>
  <si>
    <t>1.17.1.18.01.19</t>
  </si>
  <si>
    <t>Program pengembangan kebijakan dan manajemen olahraga</t>
  </si>
  <si>
    <t>1.17.1.18.01.19.01</t>
  </si>
  <si>
    <t>Peningkatan mutu organisasi dan tenaga keolahragaan</t>
  </si>
  <si>
    <t>1.17.1.18.01.19.04</t>
  </si>
  <si>
    <t>Pemantauan dan evaluasi pelaksanaan pengembangan dan olahraga</t>
  </si>
  <si>
    <t>1.18.1.18.01.20.11</t>
  </si>
  <si>
    <t>Pengembangan olahraga rekreasi</t>
  </si>
  <si>
    <t>1.18.1.18.01.20.13</t>
  </si>
  <si>
    <t>1.18.1.18.01.20.14</t>
  </si>
  <si>
    <t>Pembinaan olahraga yang berkembang dimasyarakat</t>
  </si>
  <si>
    <t>Pengembangan objek pariwisata unggulan</t>
  </si>
  <si>
    <t>Peningkatan pembangunan sarana dan prasarana pariwisata</t>
  </si>
  <si>
    <t>Pengembangan daerah tujuan wisata</t>
  </si>
  <si>
    <t>Pengembangan sumber daya manusia dan profesionalisme bidang pariwisata</t>
  </si>
  <si>
    <t>2.04.1.18.01.17.08</t>
  </si>
  <si>
    <t>Peningkatan peran serta masyarakat dalam mengembangkan kemitraan pariwisata</t>
  </si>
  <si>
    <t>2.04.1.18.01.17.09</t>
  </si>
  <si>
    <t>Monitoring, evaluasi dan pelaporan</t>
  </si>
  <si>
    <t>KOTA SERANG</t>
  </si>
  <si>
    <t>1.18.1.18.01.03.02</t>
  </si>
  <si>
    <t>1.18.1.18.01.03</t>
  </si>
  <si>
    <t>Pengadaan Meubeulair</t>
  </si>
  <si>
    <t>Pengelolaan Barang Milik Daerah</t>
  </si>
  <si>
    <t>Peningkatan jumlah kaulitas serta kompetensi pelatih, peneliti praktisi dan teknis olahraga</t>
  </si>
  <si>
    <t>59</t>
  </si>
  <si>
    <t xml:space="preserve"> DINAS PARIWISATA KEPEMUDAAN DAN OLAHRAGA</t>
  </si>
  <si>
    <t>LAPORAN REALISASI DISPARPORA KOTA SERANG TAHUN 2019</t>
  </si>
  <si>
    <t>Pendapatan Retrebusi Daerah</t>
  </si>
  <si>
    <t>2002.200201.01.001</t>
  </si>
  <si>
    <t>Pelayanan Administrasi Perkantoran</t>
  </si>
  <si>
    <t>Program Pelayanan dan Peningkatan Kapasitas Aparatur</t>
  </si>
  <si>
    <t>2002.200201.01.002</t>
  </si>
  <si>
    <t>Pengadaan Sarana dan Prasarana Kantor</t>
  </si>
  <si>
    <t>2002.200201.01.003</t>
  </si>
  <si>
    <t>Pemeliharaan Sarana dan Prasarana Kantor</t>
  </si>
  <si>
    <t>2002.200201.01.010</t>
  </si>
  <si>
    <t>Penyediaan Dokumentasi, Informatika dan Komunikasi OPD</t>
  </si>
  <si>
    <t>2002.200201.01.011</t>
  </si>
  <si>
    <t>2002.200201.01.012</t>
  </si>
  <si>
    <t>2002.200201.01.013</t>
  </si>
  <si>
    <t>Rapat-Rapat Kordinasi dan Konsultasi Dalam dan Luar Daerah</t>
  </si>
  <si>
    <t>2002.01</t>
  </si>
  <si>
    <t>2002.02</t>
  </si>
  <si>
    <t>Program Pengelolaan dan Pelaporan Keuangan</t>
  </si>
  <si>
    <t>2002.200201.02.001</t>
  </si>
  <si>
    <t>Penyusunan Pelaporan Keuangan Triwulanan dan Semesteran</t>
  </si>
  <si>
    <t>2002.200201.02.002</t>
  </si>
  <si>
    <t>Penyusunan Pelaporan Keuangan Akhir Tahun</t>
  </si>
  <si>
    <t>2002.03</t>
  </si>
  <si>
    <t>Program Peningkatan Perencanaan, Pengendalian dan Pelaporan Capaian Kinerja</t>
  </si>
  <si>
    <t>2002.200201.03.001</t>
  </si>
  <si>
    <t>Penyusunan Dokumen Perencanaan Perangkat Daerah</t>
  </si>
  <si>
    <t>2002.200201.03.002</t>
  </si>
  <si>
    <t>Penyusunan Rencana Kerja dan Anggaran Perangkat Daerah</t>
  </si>
  <si>
    <t>2002.200201.03.003</t>
  </si>
  <si>
    <t>Pengendalian dan Evaluasi Kinerja</t>
  </si>
  <si>
    <t>2002.200201.03.004</t>
  </si>
  <si>
    <t>Penyusunan Pelaporan Capaian Kinerja Tahunan Perangkat Daerah</t>
  </si>
  <si>
    <t>2002.200201.03.005</t>
  </si>
  <si>
    <t>Penyusunan Data dan Profil Perangkat Daerah</t>
  </si>
  <si>
    <t>1213.11</t>
  </si>
  <si>
    <t>Program Kepemudaan</t>
  </si>
  <si>
    <t>1213.200201.11.001</t>
  </si>
  <si>
    <t>Pembinaan Organisasi Kepemudaan</t>
  </si>
  <si>
    <t>1213.200201.11.002</t>
  </si>
  <si>
    <t>Pembinaan Minat Bakat Pemuda</t>
  </si>
  <si>
    <t>1213.200201.11.003</t>
  </si>
  <si>
    <t xml:space="preserve">Pengembangan Kewirausahaan pemuda
</t>
  </si>
  <si>
    <t>1213.12</t>
  </si>
  <si>
    <t>Program Keolahragaan</t>
  </si>
  <si>
    <t>1213.200201.12.001</t>
  </si>
  <si>
    <t>Pembinaan atlet dan pelatih</t>
  </si>
  <si>
    <t>1213.200201.12.002</t>
  </si>
  <si>
    <t>Penyelenggaraan Event Olahraga</t>
  </si>
  <si>
    <t>1213.200201.12.003</t>
  </si>
  <si>
    <t>Pemberdayaan dan Pemasyarakatan Olahraga rekreasi</t>
  </si>
  <si>
    <t>1213.200201.12.004</t>
  </si>
  <si>
    <t>Peningkatan Sarana Prasarana Olahraga</t>
  </si>
  <si>
    <t>2002.11</t>
  </si>
  <si>
    <t>Program Promosi Pariwisata</t>
  </si>
  <si>
    <t>2002.200201.11.001</t>
  </si>
  <si>
    <t>Peningkatan Kerjasama dan Promosi Pariwisata</t>
  </si>
  <si>
    <t>2002.200201.11.002</t>
  </si>
  <si>
    <t>Pengembangan atraksi pariwisata</t>
  </si>
  <si>
    <t>2002.200201.11.003</t>
  </si>
  <si>
    <t>Pengembangan ekonomi kreatif pariwisata</t>
  </si>
  <si>
    <t>Sosialisasi Peningkatan SDM Kepariwisataan (DAK NON FISIK)</t>
  </si>
  <si>
    <t>2002.200201.11.004</t>
  </si>
  <si>
    <t>Bimbingan Teknis SDM Kepariwisataan (DAK NON FISIK)</t>
  </si>
  <si>
    <t>2002.200201.11.005</t>
  </si>
  <si>
    <t>Sertifikasi SDM Kepariwisataan (DAK NON FISIK)</t>
  </si>
  <si>
    <t>2002.200201.11.006</t>
  </si>
  <si>
    <t>2002.12</t>
  </si>
  <si>
    <t>Program Destinasi Pariwisata</t>
  </si>
  <si>
    <t>2002.200201.12.001</t>
  </si>
  <si>
    <t>2002.200201.12.002</t>
  </si>
  <si>
    <t>2002.200201.12.003</t>
  </si>
  <si>
    <t>2002.200201.12.004</t>
  </si>
  <si>
    <t>2002.200201.00.00.000.4</t>
  </si>
  <si>
    <t>2002.200201.00.00.000.4.1</t>
  </si>
  <si>
    <t>2002.200201.00.00.000.4.1.2</t>
  </si>
  <si>
    <t>NIP. 19610429 197912 1 001</t>
  </si>
  <si>
    <t xml:space="preserve"> KEPALA DINAS </t>
  </si>
  <si>
    <t>Drs. H. Akhmad Zubaidillah, M.Si</t>
  </si>
  <si>
    <t xml:space="preserve">  </t>
  </si>
  <si>
    <t>JULI 2019</t>
  </si>
  <si>
    <t>SERANG,     AGUSTUS 2019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</si>
</sst>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-&quot;Rp&quot;* #,##0.00_-;\-&quot;Rp&quot;* #,##0.00_-;_-&quot;Rp&quot;* &quot;-&quot;??_-;_-@_-"/>
    <numFmt numFmtId="166" formatCode="_(&quot;Rp&quot;* #,##0.00_);_(&quot;Rp&quot;* \(#,##0.00\);_(&quot;Rp&quot;* &quot;-&quot;_);_(@_)"/>
    <numFmt numFmtId="167" formatCode="_([$Rp-421]* #,##0.00_);_([$Rp-421]* \(#,##0.00\);_([$Rp-421]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i/>
      <sz val="8"/>
      <color theme="1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color theme="1"/>
      <name val="Calibri"/>
      <family val="2"/>
      <charset val="1"/>
      <scheme val="minor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i/>
      <sz val="8"/>
      <color theme="1"/>
      <name val="Arial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0"/>
      <name val="Arial Narrow"/>
      <family val="2"/>
    </font>
    <font>
      <i/>
      <u/>
      <sz val="8"/>
      <color indexed="8"/>
      <name val="Arial Narrow"/>
      <family val="2"/>
    </font>
    <font>
      <b/>
      <u/>
      <sz val="9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243">
    <xf numFmtId="0" fontId="0" fillId="0" borderId="0" xfId="0"/>
    <xf numFmtId="166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7" fontId="7" fillId="0" borderId="13" xfId="1" applyNumberFormat="1" applyFont="1" applyBorder="1" applyAlignment="1">
      <alignment horizontal="center" vertical="top"/>
    </xf>
    <xf numFmtId="2" fontId="7" fillId="0" borderId="13" xfId="1" applyNumberFormat="1" applyFont="1" applyBorder="1" applyAlignment="1">
      <alignment horizontal="center" vertical="top"/>
    </xf>
    <xf numFmtId="2" fontId="7" fillId="0" borderId="11" xfId="1" applyNumberFormat="1" applyFont="1" applyBorder="1" applyAlignment="1">
      <alignment horizontal="center" vertical="top"/>
    </xf>
    <xf numFmtId="2" fontId="7" fillId="0" borderId="11" xfId="4" applyNumberFormat="1" applyFont="1" applyBorder="1" applyAlignment="1">
      <alignment horizontal="center" vertical="top"/>
    </xf>
    <xf numFmtId="167" fontId="7" fillId="0" borderId="11" xfId="1" applyNumberFormat="1" applyFont="1" applyBorder="1" applyAlignment="1">
      <alignment horizontal="center" vertical="top"/>
    </xf>
    <xf numFmtId="166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8" fillId="0" borderId="11" xfId="0" applyFont="1" applyBorder="1"/>
    <xf numFmtId="0" fontId="5" fillId="0" borderId="8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167" fontId="7" fillId="0" borderId="9" xfId="1" applyNumberFormat="1" applyFont="1" applyBorder="1" applyAlignment="1">
      <alignment horizontal="center" vertical="top"/>
    </xf>
    <xf numFmtId="2" fontId="7" fillId="0" borderId="17" xfId="1" applyNumberFormat="1" applyFont="1" applyBorder="1" applyAlignment="1">
      <alignment horizontal="center" vertical="top"/>
    </xf>
    <xf numFmtId="2" fontId="7" fillId="0" borderId="8" xfId="1" applyNumberFormat="1" applyFont="1" applyBorder="1" applyAlignment="1">
      <alignment horizontal="center" vertical="top"/>
    </xf>
    <xf numFmtId="2" fontId="7" fillId="0" borderId="8" xfId="4" applyNumberFormat="1" applyFont="1" applyBorder="1" applyAlignment="1">
      <alignment horizontal="center" vertical="top"/>
    </xf>
    <xf numFmtId="167" fontId="7" fillId="0" borderId="8" xfId="1" applyNumberFormat="1" applyFont="1" applyBorder="1" applyAlignment="1">
      <alignment horizontal="center" vertical="top"/>
    </xf>
    <xf numFmtId="2" fontId="7" fillId="0" borderId="17" xfId="4" applyNumberFormat="1" applyFont="1" applyBorder="1" applyAlignment="1">
      <alignment horizontal="center" vertical="top"/>
    </xf>
    <xf numFmtId="166" fontId="7" fillId="0" borderId="8" xfId="0" applyNumberFormat="1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top"/>
    </xf>
    <xf numFmtId="0" fontId="8" fillId="0" borderId="8" xfId="0" applyFont="1" applyBorder="1"/>
    <xf numFmtId="0" fontId="9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/>
    </xf>
    <xf numFmtId="167" fontId="10" fillId="0" borderId="5" xfId="1" applyNumberFormat="1" applyFont="1" applyBorder="1" applyAlignment="1">
      <alignment horizontal="center" vertical="top"/>
    </xf>
    <xf numFmtId="2" fontId="10" fillId="0" borderId="5" xfId="1" applyNumberFormat="1" applyFont="1" applyBorder="1" applyAlignment="1">
      <alignment horizontal="center" vertical="top"/>
    </xf>
    <xf numFmtId="2" fontId="10" fillId="0" borderId="2" xfId="1" applyNumberFormat="1" applyFont="1" applyBorder="1" applyAlignment="1">
      <alignment horizontal="center" vertical="top"/>
    </xf>
    <xf numFmtId="2" fontId="10" fillId="0" borderId="2" xfId="4" applyNumberFormat="1" applyFont="1" applyBorder="1" applyAlignment="1">
      <alignment horizontal="center" vertical="top"/>
    </xf>
    <xf numFmtId="167" fontId="10" fillId="0" borderId="2" xfId="1" applyNumberFormat="1" applyFont="1" applyBorder="1" applyAlignment="1">
      <alignment horizontal="center" vertical="top"/>
    </xf>
    <xf numFmtId="166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8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8" fillId="0" borderId="1" xfId="0" applyFont="1" applyBorder="1"/>
    <xf numFmtId="0" fontId="11" fillId="0" borderId="11" xfId="0" applyFont="1" applyBorder="1"/>
    <xf numFmtId="0" fontId="11" fillId="0" borderId="4" xfId="0" applyFont="1" applyBorder="1"/>
    <xf numFmtId="0" fontId="7" fillId="0" borderId="19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166" fontId="7" fillId="0" borderId="4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2" fontId="7" fillId="0" borderId="4" xfId="4" applyNumberFormat="1" applyFont="1" applyBorder="1" applyAlignment="1">
      <alignment horizontal="center" vertical="top"/>
    </xf>
    <xf numFmtId="0" fontId="8" fillId="0" borderId="4" xfId="0" applyFont="1" applyBorder="1"/>
    <xf numFmtId="0" fontId="11" fillId="0" borderId="2" xfId="0" applyFont="1" applyBorder="1"/>
    <xf numFmtId="166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2" xfId="2" applyNumberFormat="1" applyFont="1" applyBorder="1" applyAlignment="1">
      <alignment horizontal="center" vertical="top"/>
    </xf>
    <xf numFmtId="2" fontId="7" fillId="0" borderId="2" xfId="4" applyNumberFormat="1" applyFont="1" applyBorder="1" applyAlignment="1">
      <alignment horizontal="center" vertical="top"/>
    </xf>
    <xf numFmtId="166" fontId="7" fillId="0" borderId="2" xfId="2" applyNumberFormat="1" applyFont="1" applyBorder="1" applyAlignment="1">
      <alignment horizontal="center" vertical="top"/>
    </xf>
    <xf numFmtId="166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2" applyNumberFormat="1" applyFont="1" applyBorder="1" applyAlignment="1">
      <alignment horizontal="center" vertical="center"/>
    </xf>
    <xf numFmtId="2" fontId="7" fillId="0" borderId="2" xfId="4" applyNumberFormat="1" applyFont="1" applyBorder="1" applyAlignment="1">
      <alignment horizontal="center" vertical="center"/>
    </xf>
    <xf numFmtId="166" fontId="7" fillId="0" borderId="2" xfId="2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top"/>
    </xf>
    <xf numFmtId="166" fontId="7" fillId="0" borderId="2" xfId="2" quotePrefix="1" applyNumberFormat="1" applyFont="1" applyBorder="1" applyAlignment="1">
      <alignment horizontal="center" vertical="center"/>
    </xf>
    <xf numFmtId="2" fontId="7" fillId="0" borderId="2" xfId="2" quotePrefix="1" applyNumberFormat="1" applyFont="1" applyBorder="1" applyAlignment="1">
      <alignment horizontal="center" vertical="center"/>
    </xf>
    <xf numFmtId="166" fontId="7" fillId="0" borderId="2" xfId="2" quotePrefix="1" applyNumberFormat="1" applyFont="1" applyBorder="1" applyAlignment="1">
      <alignment horizontal="center" vertical="top"/>
    </xf>
    <xf numFmtId="0" fontId="12" fillId="4" borderId="2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left" vertical="top"/>
    </xf>
    <xf numFmtId="166" fontId="7" fillId="4" borderId="2" xfId="3" applyNumberFormat="1" applyFont="1" applyFill="1" applyBorder="1" applyAlignment="1">
      <alignment vertical="top"/>
    </xf>
    <xf numFmtId="2" fontId="7" fillId="4" borderId="2" xfId="3" applyNumberFormat="1" applyFont="1" applyFill="1" applyBorder="1" applyAlignment="1">
      <alignment horizontal="center" vertical="top"/>
    </xf>
    <xf numFmtId="2" fontId="7" fillId="4" borderId="2" xfId="2" applyNumberFormat="1" applyFont="1" applyFill="1" applyBorder="1" applyAlignment="1">
      <alignment horizontal="center" vertical="top"/>
    </xf>
    <xf numFmtId="2" fontId="7" fillId="4" borderId="2" xfId="4" applyNumberFormat="1" applyFont="1" applyFill="1" applyBorder="1" applyAlignment="1">
      <alignment horizontal="center" vertical="top"/>
    </xf>
    <xf numFmtId="166" fontId="7" fillId="4" borderId="8" xfId="0" applyNumberFormat="1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top"/>
    </xf>
    <xf numFmtId="0" fontId="8" fillId="4" borderId="2" xfId="0" applyFont="1" applyFill="1" applyBorder="1"/>
    <xf numFmtId="0" fontId="3" fillId="0" borderId="2" xfId="0" quotePrefix="1" applyFont="1" applyBorder="1" applyAlignment="1">
      <alignment horizontal="center"/>
    </xf>
    <xf numFmtId="167" fontId="10" fillId="0" borderId="20" xfId="3" applyNumberFormat="1" applyFont="1" applyBorder="1" applyAlignment="1">
      <alignment vertical="top"/>
    </xf>
    <xf numFmtId="2" fontId="10" fillId="0" borderId="2" xfId="3" applyNumberFormat="1" applyFont="1" applyBorder="1" applyAlignment="1">
      <alignment horizontal="center" vertical="top"/>
    </xf>
    <xf numFmtId="2" fontId="10" fillId="0" borderId="2" xfId="2" applyNumberFormat="1" applyFont="1" applyBorder="1" applyAlignment="1">
      <alignment horizontal="center" vertical="top"/>
    </xf>
    <xf numFmtId="166" fontId="10" fillId="0" borderId="2" xfId="2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167" fontId="10" fillId="0" borderId="20" xfId="3" applyNumberFormat="1" applyFont="1" applyFill="1" applyBorder="1" applyAlignment="1">
      <alignment vertical="top"/>
    </xf>
    <xf numFmtId="0" fontId="15" fillId="0" borderId="21" xfId="0" applyFont="1" applyBorder="1" applyAlignment="1">
      <alignment horizontal="left" vertical="top"/>
    </xf>
    <xf numFmtId="0" fontId="16" fillId="0" borderId="5" xfId="5" applyFont="1" applyBorder="1" applyAlignment="1">
      <alignment horizontal="left" vertical="top" wrapText="1"/>
    </xf>
    <xf numFmtId="0" fontId="16" fillId="0" borderId="22" xfId="5" applyFont="1" applyBorder="1" applyAlignment="1">
      <alignment horizontal="left" vertical="top" wrapText="1"/>
    </xf>
    <xf numFmtId="167" fontId="17" fillId="0" borderId="2" xfId="3" applyNumberFormat="1" applyFont="1" applyBorder="1" applyAlignment="1">
      <alignment vertical="top"/>
    </xf>
    <xf numFmtId="2" fontId="17" fillId="0" borderId="2" xfId="3" applyNumberFormat="1" applyFont="1" applyBorder="1" applyAlignment="1">
      <alignment horizontal="center" vertical="top"/>
    </xf>
    <xf numFmtId="2" fontId="17" fillId="0" borderId="2" xfId="0" applyNumberFormat="1" applyFont="1" applyBorder="1" applyAlignment="1">
      <alignment horizontal="center" vertical="top"/>
    </xf>
    <xf numFmtId="166" fontId="7" fillId="4" borderId="2" xfId="2" quotePrefix="1" applyNumberFormat="1" applyFont="1" applyFill="1" applyBorder="1" applyAlignment="1">
      <alignment horizontal="center" vertical="top"/>
    </xf>
    <xf numFmtId="2" fontId="7" fillId="4" borderId="2" xfId="2" quotePrefix="1" applyNumberFormat="1" applyFont="1" applyFill="1" applyBorder="1" applyAlignment="1">
      <alignment horizontal="center" vertical="top"/>
    </xf>
    <xf numFmtId="166" fontId="7" fillId="4" borderId="2" xfId="0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/>
    </xf>
    <xf numFmtId="0" fontId="7" fillId="0" borderId="22" xfId="0" applyFont="1" applyBorder="1" applyAlignment="1">
      <alignment horizontal="left" vertical="top" wrapText="1"/>
    </xf>
    <xf numFmtId="166" fontId="10" fillId="0" borderId="2" xfId="3" applyNumberFormat="1" applyFont="1" applyBorder="1" applyAlignment="1">
      <alignment vertical="top"/>
    </xf>
    <xf numFmtId="2" fontId="10" fillId="0" borderId="2" xfId="2" quotePrefix="1" applyNumberFormat="1" applyFont="1" applyBorder="1" applyAlignment="1">
      <alignment horizontal="center" vertical="top"/>
    </xf>
    <xf numFmtId="166" fontId="10" fillId="0" borderId="2" xfId="2" quotePrefix="1" applyNumberFormat="1" applyFont="1" applyBorder="1" applyAlignment="1">
      <alignment horizontal="center" vertical="top"/>
    </xf>
    <xf numFmtId="167" fontId="10" fillId="0" borderId="2" xfId="3" applyNumberFormat="1" applyFont="1" applyBorder="1" applyAlignment="1">
      <alignment vertical="top"/>
    </xf>
    <xf numFmtId="0" fontId="7" fillId="4" borderId="21" xfId="0" applyFont="1" applyFill="1" applyBorder="1" applyAlignment="1">
      <alignment horizontal="left" vertical="top"/>
    </xf>
    <xf numFmtId="2" fontId="10" fillId="0" borderId="22" xfId="3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7" fillId="0" borderId="2" xfId="0" quotePrefix="1" applyNumberFormat="1" applyFont="1" applyBorder="1" applyAlignment="1">
      <alignment horizontal="center" vertical="top"/>
    </xf>
    <xf numFmtId="166" fontId="7" fillId="4" borderId="2" xfId="0" applyNumberFormat="1" applyFont="1" applyFill="1" applyBorder="1" applyAlignment="1">
      <alignment vertical="top"/>
    </xf>
    <xf numFmtId="167" fontId="10" fillId="0" borderId="21" xfId="3" applyNumberFormat="1" applyFont="1" applyBorder="1" applyAlignment="1">
      <alignment vertical="top"/>
    </xf>
    <xf numFmtId="2" fontId="10" fillId="0" borderId="2" xfId="0" applyNumberFormat="1" applyFont="1" applyFill="1" applyBorder="1" applyAlignment="1">
      <alignment horizontal="center" vertical="top"/>
    </xf>
    <xf numFmtId="0" fontId="17" fillId="0" borderId="5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167" fontId="10" fillId="0" borderId="21" xfId="0" applyNumberFormat="1" applyFont="1" applyBorder="1" applyAlignment="1">
      <alignment vertical="top"/>
    </xf>
    <xf numFmtId="166" fontId="7" fillId="4" borderId="2" xfId="2" applyNumberFormat="1" applyFont="1" applyFill="1" applyBorder="1" applyAlignment="1">
      <alignment horizontal="center" vertical="top"/>
    </xf>
    <xf numFmtId="166" fontId="10" fillId="0" borderId="2" xfId="0" applyNumberFormat="1" applyFont="1" applyFill="1" applyBorder="1" applyAlignment="1">
      <alignment vertical="top"/>
    </xf>
    <xf numFmtId="166" fontId="10" fillId="0" borderId="21" xfId="0" applyNumberFormat="1" applyFont="1" applyFill="1" applyBorder="1" applyAlignment="1">
      <alignment vertical="top"/>
    </xf>
    <xf numFmtId="167" fontId="7" fillId="4" borderId="21" xfId="3" applyNumberFormat="1" applyFont="1" applyFill="1" applyBorder="1" applyAlignment="1">
      <alignment vertical="top"/>
    </xf>
    <xf numFmtId="0" fontId="12" fillId="0" borderId="2" xfId="0" quotePrefix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5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/>
    </xf>
    <xf numFmtId="167" fontId="17" fillId="0" borderId="21" xfId="3" applyNumberFormat="1" applyFont="1" applyBorder="1" applyAlignment="1">
      <alignment vertical="top"/>
    </xf>
    <xf numFmtId="2" fontId="17" fillId="0" borderId="21" xfId="3" applyNumberFormat="1" applyFont="1" applyBorder="1" applyAlignment="1">
      <alignment horizontal="center" vertical="top"/>
    </xf>
    <xf numFmtId="167" fontId="17" fillId="0" borderId="2" xfId="0" applyNumberFormat="1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/>
    </xf>
    <xf numFmtId="0" fontId="19" fillId="0" borderId="2" xfId="0" quotePrefix="1" applyFont="1" applyBorder="1" applyAlignment="1">
      <alignment horizontal="center"/>
    </xf>
    <xf numFmtId="0" fontId="7" fillId="0" borderId="21" xfId="0" applyFont="1" applyFill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2" fillId="0" borderId="2" xfId="0" quotePrefix="1" applyFont="1" applyBorder="1" applyAlignment="1">
      <alignment horizontal="center" vertical="top"/>
    </xf>
    <xf numFmtId="0" fontId="11" fillId="0" borderId="0" xfId="0" applyFont="1" applyBorder="1"/>
    <xf numFmtId="0" fontId="15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167" fontId="17" fillId="0" borderId="0" xfId="3" applyNumberFormat="1" applyFont="1" applyBorder="1" applyAlignment="1">
      <alignment vertical="top"/>
    </xf>
    <xf numFmtId="0" fontId="17" fillId="0" borderId="0" xfId="0" quotePrefix="1" applyNumberFormat="1" applyFont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5" fillId="0" borderId="0" xfId="0" applyFont="1" applyFill="1" applyBorder="1" applyAlignment="1">
      <alignment vertical="top" wrapText="1"/>
    </xf>
    <xf numFmtId="166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166" fontId="20" fillId="0" borderId="0" xfId="0" applyNumberFormat="1" applyFont="1" applyFill="1" applyBorder="1" applyAlignment="1">
      <alignment vertical="top"/>
    </xf>
    <xf numFmtId="166" fontId="17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43" fontId="0" fillId="0" borderId="0" xfId="0" applyNumberFormat="1"/>
    <xf numFmtId="165" fontId="0" fillId="0" borderId="0" xfId="0" applyNumberFormat="1"/>
    <xf numFmtId="167" fontId="0" fillId="0" borderId="0" xfId="0" applyNumberFormat="1"/>
    <xf numFmtId="44" fontId="0" fillId="0" borderId="0" xfId="0" applyNumberFormat="1"/>
    <xf numFmtId="166" fontId="4" fillId="2" borderId="8" xfId="3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10" fillId="0" borderId="2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67" fontId="10" fillId="0" borderId="3" xfId="1" applyNumberFormat="1" applyFont="1" applyBorder="1" applyAlignment="1">
      <alignment horizontal="center" vertical="top"/>
    </xf>
    <xf numFmtId="2" fontId="10" fillId="0" borderId="3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2" fontId="10" fillId="0" borderId="1" xfId="4" applyNumberFormat="1" applyFont="1" applyBorder="1" applyAlignment="1">
      <alignment horizontal="center" vertical="top"/>
    </xf>
    <xf numFmtId="167" fontId="10" fillId="0" borderId="1" xfId="1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4" fillId="0" borderId="2" xfId="5" applyFont="1" applyBorder="1" applyAlignment="1">
      <alignment horizontal="left" vertical="top" wrapText="1"/>
    </xf>
    <xf numFmtId="0" fontId="16" fillId="0" borderId="5" xfId="5" applyFont="1" applyBorder="1" applyAlignment="1">
      <alignment horizontal="center" vertical="top" wrapText="1"/>
    </xf>
    <xf numFmtId="0" fontId="16" fillId="0" borderId="21" xfId="5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15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166" fontId="4" fillId="2" borderId="4" xfId="3" applyNumberFormat="1" applyFont="1" applyFill="1" applyBorder="1" applyAlignment="1">
      <alignment horizontal="center" vertical="center"/>
    </xf>
    <xf numFmtId="166" fontId="4" fillId="2" borderId="8" xfId="3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166" fontId="4" fillId="2" borderId="3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14" fillId="0" borderId="5" xfId="5" applyFont="1" applyBorder="1" applyAlignment="1">
      <alignment horizontal="left" vertical="top" wrapText="1"/>
    </xf>
    <xf numFmtId="0" fontId="14" fillId="0" borderId="6" xfId="5" applyFont="1" applyBorder="1" applyAlignment="1">
      <alignment horizontal="left" vertical="top" wrapText="1"/>
    </xf>
    <xf numFmtId="0" fontId="14" fillId="0" borderId="21" xfId="5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166" fontId="14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166" fontId="14" fillId="0" borderId="0" xfId="0" applyNumberFormat="1" applyFont="1" applyFill="1" applyBorder="1" applyAlignment="1">
      <alignment horizontal="center" vertical="top" wrapText="1" readingOrder="1"/>
    </xf>
  </cellXfs>
  <cellStyles count="6">
    <cellStyle name="Comma" xfId="1" builtinId="3"/>
    <cellStyle name="Comma [0]" xfId="2" builtinId="6"/>
    <cellStyle name="Currency [0]" xfId="3" builtinId="7"/>
    <cellStyle name="Normal" xfId="0" builtinId="0"/>
    <cellStyle name="Normal 2 7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102"/>
  <sheetViews>
    <sheetView tabSelected="1" topLeftCell="B7" zoomScale="160" zoomScaleNormal="160" workbookViewId="0">
      <selection activeCell="J94" sqref="J94"/>
    </sheetView>
  </sheetViews>
  <sheetFormatPr defaultRowHeight="15"/>
  <cols>
    <col min="1" max="1" width="3.28515625" customWidth="1"/>
    <col min="2" max="2" width="3.140625" customWidth="1"/>
    <col min="3" max="3" width="17.5703125" customWidth="1"/>
    <col min="4" max="4" width="13.7109375" customWidth="1"/>
    <col min="5" max="5" width="26.85546875" customWidth="1"/>
    <col min="6" max="6" width="15.85546875" customWidth="1"/>
    <col min="8" max="8" width="10.5703125" customWidth="1"/>
    <col min="9" max="9" width="10.140625" customWidth="1"/>
    <col min="10" max="10" width="15" customWidth="1"/>
    <col min="12" max="12" width="14.5703125" customWidth="1"/>
    <col min="14" max="14" width="5" customWidth="1"/>
    <col min="15" max="15" width="20" bestFit="1" customWidth="1"/>
    <col min="16" max="16" width="17.7109375" bestFit="1" customWidth="1"/>
  </cols>
  <sheetData>
    <row r="1" spans="2:14" ht="18.75">
      <c r="B1" s="192" t="s">
        <v>169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2:14" ht="18.75">
      <c r="B2" s="192" t="s">
        <v>91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2:14" ht="18.75">
      <c r="B3" s="191" t="s">
        <v>170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2:14" ht="18.7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2:14">
      <c r="B5" s="193" t="s">
        <v>0</v>
      </c>
      <c r="C5" s="196" t="s">
        <v>1</v>
      </c>
      <c r="D5" s="199" t="s">
        <v>2</v>
      </c>
      <c r="E5" s="199"/>
      <c r="F5" s="200" t="s">
        <v>3</v>
      </c>
      <c r="G5" s="200" t="s">
        <v>4</v>
      </c>
      <c r="H5" s="203" t="s">
        <v>5</v>
      </c>
      <c r="I5" s="203"/>
      <c r="J5" s="203"/>
      <c r="K5" s="193" t="s">
        <v>6</v>
      </c>
      <c r="L5" s="207" t="s">
        <v>7</v>
      </c>
      <c r="M5" s="210" t="s">
        <v>8</v>
      </c>
      <c r="N5" s="193" t="s">
        <v>9</v>
      </c>
    </row>
    <row r="6" spans="2:14">
      <c r="B6" s="194"/>
      <c r="C6" s="197"/>
      <c r="D6" s="199"/>
      <c r="E6" s="199"/>
      <c r="F6" s="201"/>
      <c r="G6" s="201"/>
      <c r="H6" s="213" t="s">
        <v>10</v>
      </c>
      <c r="I6" s="214"/>
      <c r="J6" s="203" t="s">
        <v>11</v>
      </c>
      <c r="K6" s="194"/>
      <c r="L6" s="208"/>
      <c r="M6" s="211"/>
      <c r="N6" s="194"/>
    </row>
    <row r="7" spans="2:14" ht="33.75">
      <c r="B7" s="195"/>
      <c r="C7" s="198"/>
      <c r="D7" s="199"/>
      <c r="E7" s="199"/>
      <c r="F7" s="202"/>
      <c r="G7" s="151" t="s">
        <v>12</v>
      </c>
      <c r="H7" s="1" t="s">
        <v>13</v>
      </c>
      <c r="I7" s="1" t="s">
        <v>14</v>
      </c>
      <c r="J7" s="203"/>
      <c r="K7" s="195"/>
      <c r="L7" s="209"/>
      <c r="M7" s="212"/>
      <c r="N7" s="195"/>
    </row>
    <row r="8" spans="2:14">
      <c r="B8" s="2">
        <v>1</v>
      </c>
      <c r="C8" s="3">
        <v>2</v>
      </c>
      <c r="D8" s="215">
        <v>3</v>
      </c>
      <c r="E8" s="215"/>
      <c r="F8" s="4">
        <v>4</v>
      </c>
      <c r="G8" s="4">
        <v>5</v>
      </c>
      <c r="H8" s="5">
        <v>6</v>
      </c>
      <c r="I8" s="5" t="s">
        <v>15</v>
      </c>
      <c r="J8" s="5">
        <v>8</v>
      </c>
      <c r="K8" s="5" t="s">
        <v>16</v>
      </c>
      <c r="L8" s="5" t="s">
        <v>17</v>
      </c>
      <c r="M8" s="5" t="s">
        <v>18</v>
      </c>
      <c r="N8" s="6">
        <v>12</v>
      </c>
    </row>
    <row r="9" spans="2:14" ht="9" customHeight="1" thickBot="1">
      <c r="B9" s="7"/>
      <c r="C9" s="8"/>
      <c r="D9" s="9"/>
      <c r="E9" s="8"/>
      <c r="F9" s="9"/>
      <c r="G9" s="9"/>
      <c r="H9" s="10"/>
      <c r="I9" s="10"/>
      <c r="J9" s="10"/>
      <c r="K9" s="10"/>
      <c r="L9" s="10"/>
      <c r="M9" s="10"/>
      <c r="N9" s="11"/>
    </row>
    <row r="10" spans="2:14" ht="16.5" thickTop="1" thickBot="1">
      <c r="B10" s="12"/>
      <c r="C10" s="152" t="s">
        <v>163</v>
      </c>
      <c r="D10" s="216" t="s">
        <v>19</v>
      </c>
      <c r="E10" s="217"/>
      <c r="F10" s="13">
        <f>F11</f>
        <v>202000000</v>
      </c>
      <c r="G10" s="14">
        <f>F10/F10*100</f>
        <v>100</v>
      </c>
      <c r="H10" s="15">
        <f>J10/F10*100</f>
        <v>27.475247524752476</v>
      </c>
      <c r="I10" s="16">
        <f>G10*H10/100</f>
        <v>27.475247524752476</v>
      </c>
      <c r="J10" s="17">
        <f>J11</f>
        <v>55500000</v>
      </c>
      <c r="K10" s="16">
        <f>J10/F10*100</f>
        <v>27.475247524752476</v>
      </c>
      <c r="L10" s="18">
        <f>F10-J10</f>
        <v>146500000</v>
      </c>
      <c r="M10" s="19">
        <f>L10/F10*100</f>
        <v>72.524752475247524</v>
      </c>
      <c r="N10" s="20"/>
    </row>
    <row r="11" spans="2:14" ht="15.75" thickTop="1">
      <c r="B11" s="21"/>
      <c r="C11" s="22" t="s">
        <v>164</v>
      </c>
      <c r="D11" s="218" t="s">
        <v>20</v>
      </c>
      <c r="E11" s="219"/>
      <c r="F11" s="23">
        <f>F12</f>
        <v>202000000</v>
      </c>
      <c r="G11" s="24">
        <f>F11/F10*100</f>
        <v>100</v>
      </c>
      <c r="H11" s="25">
        <f>J11/F11*100</f>
        <v>27.475247524752476</v>
      </c>
      <c r="I11" s="26">
        <f>G11*H11/100</f>
        <v>27.475247524752476</v>
      </c>
      <c r="J11" s="27">
        <f>J12</f>
        <v>55500000</v>
      </c>
      <c r="K11" s="28">
        <f t="shared" ref="K11:K61" si="0">J11/F11*100</f>
        <v>27.475247524752476</v>
      </c>
      <c r="L11" s="29">
        <f>F11-J11</f>
        <v>146500000</v>
      </c>
      <c r="M11" s="30">
        <f>L11/F11*100</f>
        <v>72.524752475247524</v>
      </c>
      <c r="N11" s="31"/>
    </row>
    <row r="12" spans="2:14" ht="15" customHeight="1">
      <c r="B12" s="32">
        <v>1</v>
      </c>
      <c r="F12" s="34">
        <f>F13</f>
        <v>202000000</v>
      </c>
      <c r="G12" s="35">
        <f>F12/F10*100</f>
        <v>100</v>
      </c>
      <c r="H12" s="36">
        <f>J12/F12*100</f>
        <v>27.475247524752476</v>
      </c>
      <c r="I12" s="37">
        <f>G12*H12/100</f>
        <v>27.475247524752476</v>
      </c>
      <c r="J12" s="38">
        <f>J13</f>
        <v>55500000</v>
      </c>
      <c r="K12" s="37">
        <f t="shared" si="0"/>
        <v>27.475247524752476</v>
      </c>
      <c r="L12" s="39">
        <f>F12-J12</f>
        <v>146500000</v>
      </c>
      <c r="M12" s="40">
        <f>L12/F12*100</f>
        <v>72.524752475247524</v>
      </c>
      <c r="N12" s="41"/>
    </row>
    <row r="13" spans="2:14" ht="15" customHeight="1">
      <c r="B13" s="42"/>
      <c r="C13" s="33" t="s">
        <v>165</v>
      </c>
      <c r="D13" s="183" t="s">
        <v>92</v>
      </c>
      <c r="E13" s="184"/>
      <c r="F13" s="34">
        <v>202000000</v>
      </c>
      <c r="G13" s="35">
        <f>F13/F10*100</f>
        <v>100</v>
      </c>
      <c r="H13" s="36">
        <f>J13/F13*100</f>
        <v>27.475247524752476</v>
      </c>
      <c r="I13" s="37">
        <f>G13*H13/100</f>
        <v>27.475247524752476</v>
      </c>
      <c r="J13" s="38">
        <f>4500000+6000000+30000000+15000000</f>
        <v>55500000</v>
      </c>
      <c r="K13" s="37">
        <f t="shared" si="0"/>
        <v>27.475247524752476</v>
      </c>
      <c r="L13" s="39">
        <f>F13-J13</f>
        <v>146500000</v>
      </c>
      <c r="M13" s="40">
        <f>L13/F13*100</f>
        <v>72.524752475247524</v>
      </c>
      <c r="N13" s="41"/>
    </row>
    <row r="14" spans="2:14" ht="15" customHeight="1">
      <c r="B14" s="43"/>
      <c r="C14" s="166"/>
      <c r="D14" s="167"/>
      <c r="E14" s="168"/>
      <c r="F14" s="169"/>
      <c r="G14" s="170"/>
      <c r="H14" s="171"/>
      <c r="I14" s="172"/>
      <c r="J14" s="173"/>
      <c r="K14" s="37"/>
      <c r="L14" s="39"/>
      <c r="M14" s="174"/>
      <c r="N14" s="51"/>
    </row>
    <row r="15" spans="2:14" ht="15" customHeight="1">
      <c r="B15" s="43"/>
      <c r="C15" s="166"/>
      <c r="D15" s="167"/>
      <c r="E15" s="168"/>
      <c r="F15" s="169"/>
      <c r="G15" s="170"/>
      <c r="H15" s="171"/>
      <c r="I15" s="172"/>
      <c r="J15" s="173"/>
      <c r="K15" s="37"/>
      <c r="L15" s="39"/>
      <c r="M15" s="174"/>
      <c r="N15" s="51"/>
    </row>
    <row r="16" spans="2:14" ht="15.75" thickBot="1">
      <c r="B16" s="43"/>
      <c r="C16" s="44"/>
      <c r="D16" s="45"/>
      <c r="E16" s="44"/>
      <c r="F16" s="45"/>
      <c r="G16" s="46"/>
      <c r="H16" s="47"/>
      <c r="I16" s="47"/>
      <c r="J16" s="48"/>
      <c r="K16" s="49"/>
      <c r="L16" s="50"/>
      <c r="M16" s="48"/>
      <c r="N16" s="51"/>
    </row>
    <row r="17" spans="2:16" ht="16.5" thickTop="1" thickBot="1">
      <c r="B17" s="52"/>
      <c r="C17" s="152">
        <v>5</v>
      </c>
      <c r="D17" s="216" t="s">
        <v>21</v>
      </c>
      <c r="E17" s="217"/>
      <c r="F17" s="18">
        <f>SUM(F19:F21)</f>
        <v>12783818161</v>
      </c>
      <c r="G17" s="19">
        <f>F17/F17*100</f>
        <v>100</v>
      </c>
      <c r="H17" s="19">
        <f>J17/F17*100</f>
        <v>50.278950514243007</v>
      </c>
      <c r="I17" s="16">
        <f>G17*H17/100</f>
        <v>50.278950514243007</v>
      </c>
      <c r="J17" s="18">
        <f>J19+J21</f>
        <v>6427569607</v>
      </c>
      <c r="K17" s="16">
        <f t="shared" si="0"/>
        <v>50.278950514243007</v>
      </c>
      <c r="L17" s="18">
        <f>F17-J17</f>
        <v>6356248554</v>
      </c>
      <c r="M17" s="19">
        <f>L17/F17*100</f>
        <v>49.721049485756993</v>
      </c>
      <c r="N17" s="20"/>
      <c r="P17" s="150"/>
    </row>
    <row r="18" spans="2:16" ht="11.25" customHeight="1" thickTop="1">
      <c r="B18" s="53"/>
      <c r="C18" s="54"/>
      <c r="D18" s="55"/>
      <c r="E18" s="54"/>
      <c r="F18" s="56"/>
      <c r="G18" s="57"/>
      <c r="H18" s="57"/>
      <c r="I18" s="58"/>
      <c r="J18" s="56"/>
      <c r="K18" s="58"/>
      <c r="L18" s="56"/>
      <c r="M18" s="57"/>
      <c r="N18" s="59"/>
      <c r="P18" s="150"/>
    </row>
    <row r="19" spans="2:16">
      <c r="B19" s="60"/>
      <c r="C19" s="153">
        <v>51</v>
      </c>
      <c r="D19" s="205" t="s">
        <v>22</v>
      </c>
      <c r="E19" s="206"/>
      <c r="F19" s="61">
        <v>3753148161</v>
      </c>
      <c r="G19" s="62">
        <f>F19/F17*100</f>
        <v>29.358585312562159</v>
      </c>
      <c r="H19" s="63">
        <f>J19/F19*100</f>
        <v>59.354752875155683</v>
      </c>
      <c r="I19" s="64">
        <f>G19*H19/100</f>
        <v>17.425715759913022</v>
      </c>
      <c r="J19" s="65">
        <f>215032131+237510394+235893069+235893069+500068553+268643624+534630976</f>
        <v>2227671816</v>
      </c>
      <c r="K19" s="64">
        <f>J19/F19*100</f>
        <v>59.354752875155683</v>
      </c>
      <c r="L19" s="61">
        <f>F19-J19</f>
        <v>1525476345</v>
      </c>
      <c r="M19" s="62">
        <f>L19/F19*100</f>
        <v>40.645247124844317</v>
      </c>
      <c r="N19" s="41"/>
      <c r="P19" s="147"/>
    </row>
    <row r="20" spans="2:16" ht="9" customHeight="1">
      <c r="B20" s="60"/>
      <c r="C20" s="153"/>
      <c r="D20" s="163"/>
      <c r="E20" s="164"/>
      <c r="F20" s="66"/>
      <c r="G20" s="67"/>
      <c r="H20" s="68"/>
      <c r="I20" s="69"/>
      <c r="J20" s="70"/>
      <c r="K20" s="69"/>
      <c r="L20" s="71"/>
      <c r="M20" s="62"/>
      <c r="N20" s="41"/>
    </row>
    <row r="21" spans="2:16">
      <c r="B21" s="60"/>
      <c r="C21" s="153">
        <v>52</v>
      </c>
      <c r="D21" s="163" t="s">
        <v>23</v>
      </c>
      <c r="E21" s="164"/>
      <c r="F21" s="72">
        <f>F22+F31+F46+F56+F61+F74+F82+F87</f>
        <v>9030670000</v>
      </c>
      <c r="G21" s="73">
        <f>F21/F17*100</f>
        <v>70.641414687437845</v>
      </c>
      <c r="H21" s="63">
        <f>J21/F21*100</f>
        <v>46.507045335506668</v>
      </c>
      <c r="I21" s="64">
        <f t="shared" ref="I21:I76" si="1">G21*H21/100</f>
        <v>32.853234754329982</v>
      </c>
      <c r="J21" s="74">
        <f>J22+J31+J46+J56+J61+J74+J82+J87</f>
        <v>4199897791</v>
      </c>
      <c r="K21" s="64">
        <f t="shared" si="0"/>
        <v>46.507045335506668</v>
      </c>
      <c r="L21" s="61">
        <f>F21-J21</f>
        <v>4830772209</v>
      </c>
      <c r="M21" s="62">
        <f>L21/F21*100</f>
        <v>53.492954664493332</v>
      </c>
      <c r="N21" s="41"/>
      <c r="O21" s="148"/>
    </row>
    <row r="22" spans="2:16">
      <c r="B22" s="75">
        <v>1</v>
      </c>
      <c r="C22" s="76" t="s">
        <v>106</v>
      </c>
      <c r="D22" s="179" t="s">
        <v>95</v>
      </c>
      <c r="E22" s="220"/>
      <c r="F22" s="77">
        <f>F23+F24+F25+F26+F27+F28+F29</f>
        <v>1813000000</v>
      </c>
      <c r="G22" s="78">
        <f>F22/F17*100</f>
        <v>14.181991461134643</v>
      </c>
      <c r="H22" s="79">
        <f t="shared" ref="H22:H77" si="2">J22/F22*100</f>
        <v>60.643000055157202</v>
      </c>
      <c r="I22" s="80">
        <f t="shared" si="1"/>
        <v>8.6003850895982712</v>
      </c>
      <c r="J22" s="77">
        <f>J23+J24+J25+J26+J27+J28+J29</f>
        <v>1099457591</v>
      </c>
      <c r="K22" s="80">
        <f t="shared" si="0"/>
        <v>60.643000055157202</v>
      </c>
      <c r="L22" s="81">
        <f t="shared" ref="L22:L29" si="3">F22-J22</f>
        <v>713542409</v>
      </c>
      <c r="M22" s="82">
        <f t="shared" ref="M22:M29" si="4">L22/F22*100</f>
        <v>39.356999944842805</v>
      </c>
      <c r="N22" s="83"/>
      <c r="P22" s="150"/>
    </row>
    <row r="23" spans="2:16">
      <c r="B23" s="84" t="s">
        <v>24</v>
      </c>
      <c r="C23" s="33" t="s">
        <v>93</v>
      </c>
      <c r="D23" s="221" t="s">
        <v>94</v>
      </c>
      <c r="E23" s="222"/>
      <c r="F23" s="85">
        <v>493000000</v>
      </c>
      <c r="G23" s="86">
        <f>F23/F17*100</f>
        <v>3.8564378325093109</v>
      </c>
      <c r="H23" s="87">
        <f t="shared" si="2"/>
        <v>58.700184787018252</v>
      </c>
      <c r="I23" s="37">
        <f t="shared" si="1"/>
        <v>2.2637361338794468</v>
      </c>
      <c r="J23" s="88">
        <f>83737992+10500000+60101711+24000000+49275198+8200000+53577010</f>
        <v>289391911</v>
      </c>
      <c r="K23" s="37">
        <f t="shared" si="0"/>
        <v>58.700184787018252</v>
      </c>
      <c r="L23" s="39">
        <f t="shared" si="3"/>
        <v>203608089</v>
      </c>
      <c r="M23" s="40">
        <f t="shared" si="4"/>
        <v>41.299815212981741</v>
      </c>
      <c r="N23" s="41"/>
      <c r="P23" s="150"/>
    </row>
    <row r="24" spans="2:16" ht="15" customHeight="1">
      <c r="B24" s="84" t="s">
        <v>25</v>
      </c>
      <c r="C24" s="108" t="s">
        <v>96</v>
      </c>
      <c r="D24" s="186" t="s">
        <v>97</v>
      </c>
      <c r="E24" s="186"/>
      <c r="F24" s="85">
        <v>416000000</v>
      </c>
      <c r="G24" s="86">
        <f>F24/F17*100</f>
        <v>3.2541138708394994</v>
      </c>
      <c r="H24" s="87">
        <f t="shared" si="2"/>
        <v>99.93990384615384</v>
      </c>
      <c r="I24" s="37">
        <f t="shared" si="1"/>
        <v>3.2521582735613506</v>
      </c>
      <c r="J24" s="88">
        <f>415230000+520000</f>
        <v>415750000</v>
      </c>
      <c r="K24" s="37">
        <f t="shared" si="0"/>
        <v>99.93990384615384</v>
      </c>
      <c r="L24" s="39">
        <f t="shared" si="3"/>
        <v>250000</v>
      </c>
      <c r="M24" s="40">
        <f t="shared" si="4"/>
        <v>6.0096153846153848E-2</v>
      </c>
      <c r="N24" s="41"/>
    </row>
    <row r="25" spans="2:16" ht="15" customHeight="1">
      <c r="B25" s="84" t="s">
        <v>26</v>
      </c>
      <c r="C25" s="108" t="s">
        <v>98</v>
      </c>
      <c r="D25" s="186" t="s">
        <v>99</v>
      </c>
      <c r="E25" s="186"/>
      <c r="F25" s="85">
        <v>439000000</v>
      </c>
      <c r="G25" s="86">
        <f>F25/F17*100</f>
        <v>3.4340288204291829</v>
      </c>
      <c r="H25" s="87">
        <f t="shared" si="2"/>
        <v>48.018223234624145</v>
      </c>
      <c r="I25" s="37">
        <f t="shared" si="1"/>
        <v>1.6489596249350154</v>
      </c>
      <c r="J25" s="88">
        <f>27300000+30700000+30700000+55700000+35700000+30700000</f>
        <v>210800000</v>
      </c>
      <c r="K25" s="37">
        <f t="shared" si="0"/>
        <v>48.018223234624145</v>
      </c>
      <c r="L25" s="39">
        <f t="shared" si="3"/>
        <v>228200000</v>
      </c>
      <c r="M25" s="40">
        <f t="shared" si="4"/>
        <v>51.981776765375855</v>
      </c>
      <c r="N25" s="41"/>
    </row>
    <row r="26" spans="2:16" ht="15" customHeight="1">
      <c r="B26" s="84" t="s">
        <v>27</v>
      </c>
      <c r="C26" s="108" t="s">
        <v>100</v>
      </c>
      <c r="D26" s="186" t="s">
        <v>101</v>
      </c>
      <c r="E26" s="186"/>
      <c r="F26" s="90">
        <v>80000000</v>
      </c>
      <c r="G26" s="86">
        <f>F26/F17*100</f>
        <v>0.62579112900759604</v>
      </c>
      <c r="H26" s="87">
        <f t="shared" si="2"/>
        <v>18.75</v>
      </c>
      <c r="I26" s="37">
        <f t="shared" si="1"/>
        <v>0.11733583668892425</v>
      </c>
      <c r="J26" s="88">
        <f>11000000+4000000</f>
        <v>15000000</v>
      </c>
      <c r="K26" s="37">
        <f t="shared" si="0"/>
        <v>18.75</v>
      </c>
      <c r="L26" s="39">
        <f t="shared" si="3"/>
        <v>65000000</v>
      </c>
      <c r="M26" s="40">
        <f t="shared" si="4"/>
        <v>81.25</v>
      </c>
      <c r="N26" s="41"/>
    </row>
    <row r="27" spans="2:16" ht="15" customHeight="1">
      <c r="B27" s="84" t="s">
        <v>28</v>
      </c>
      <c r="C27" s="108" t="s">
        <v>102</v>
      </c>
      <c r="D27" s="186" t="s">
        <v>87</v>
      </c>
      <c r="E27" s="186"/>
      <c r="F27" s="85">
        <v>50000000</v>
      </c>
      <c r="G27" s="86">
        <f>F27/F17*100</f>
        <v>0.39111945562974748</v>
      </c>
      <c r="H27" s="87">
        <f t="shared" si="2"/>
        <v>40.400000000000006</v>
      </c>
      <c r="I27" s="37">
        <f t="shared" si="1"/>
        <v>0.15801226007441799</v>
      </c>
      <c r="J27" s="88">
        <f>1250000+8350000+1250000+1250000+1250000+6850000</f>
        <v>20200000</v>
      </c>
      <c r="K27" s="37">
        <f t="shared" si="0"/>
        <v>40.400000000000006</v>
      </c>
      <c r="L27" s="39">
        <f t="shared" si="3"/>
        <v>29800000</v>
      </c>
      <c r="M27" s="40">
        <f t="shared" si="4"/>
        <v>59.599999999999994</v>
      </c>
      <c r="N27" s="41"/>
    </row>
    <row r="28" spans="2:16" ht="15" customHeight="1">
      <c r="B28" s="84" t="s">
        <v>29</v>
      </c>
      <c r="C28" s="108" t="s">
        <v>103</v>
      </c>
      <c r="D28" s="186" t="s">
        <v>31</v>
      </c>
      <c r="E28" s="186"/>
      <c r="F28" s="85">
        <v>45000000</v>
      </c>
      <c r="G28" s="86">
        <f>F28/F17*100</f>
        <v>0.35200751006677278</v>
      </c>
      <c r="H28" s="87">
        <f t="shared" si="2"/>
        <v>57.777777777777771</v>
      </c>
      <c r="I28" s="37">
        <f t="shared" si="1"/>
        <v>0.20338211692746871</v>
      </c>
      <c r="J28" s="88">
        <f>3500000+4000000+3500000+4000000+3500000+7500000</f>
        <v>26000000</v>
      </c>
      <c r="K28" s="37">
        <f t="shared" si="0"/>
        <v>57.777777777777771</v>
      </c>
      <c r="L28" s="39">
        <f t="shared" si="3"/>
        <v>19000000</v>
      </c>
      <c r="M28" s="40">
        <f t="shared" si="4"/>
        <v>42.222222222222221</v>
      </c>
      <c r="N28" s="41"/>
    </row>
    <row r="29" spans="2:16" ht="13.5" customHeight="1">
      <c r="B29" s="84" t="s">
        <v>30</v>
      </c>
      <c r="C29" s="108" t="s">
        <v>104</v>
      </c>
      <c r="D29" s="186" t="s">
        <v>105</v>
      </c>
      <c r="E29" s="186"/>
      <c r="F29" s="85">
        <v>290000000</v>
      </c>
      <c r="G29" s="86">
        <f>F29/F17*100</f>
        <v>2.2684928426525355</v>
      </c>
      <c r="H29" s="87">
        <f t="shared" si="2"/>
        <v>42.177820689655171</v>
      </c>
      <c r="I29" s="37">
        <f t="shared" si="1"/>
        <v>0.95680084353164785</v>
      </c>
      <c r="J29" s="88">
        <f>22471500+13444000+27950680+20412500+38037000</f>
        <v>122315680</v>
      </c>
      <c r="K29" s="37">
        <f t="shared" si="0"/>
        <v>42.177820689655171</v>
      </c>
      <c r="L29" s="39">
        <f t="shared" si="3"/>
        <v>167684320</v>
      </c>
      <c r="M29" s="40">
        <f t="shared" si="4"/>
        <v>57.822179310344822</v>
      </c>
      <c r="N29" s="41"/>
    </row>
    <row r="30" spans="2:16" ht="10.5" customHeight="1">
      <c r="B30" s="42"/>
      <c r="C30" s="91"/>
      <c r="D30" s="92"/>
      <c r="E30" s="93"/>
      <c r="F30" s="94"/>
      <c r="G30" s="95"/>
      <c r="H30" s="95"/>
      <c r="I30" s="37"/>
      <c r="J30" s="94"/>
      <c r="K30" s="94"/>
      <c r="L30" s="94"/>
      <c r="M30" s="96"/>
      <c r="N30" s="41"/>
      <c r="O30" s="150"/>
    </row>
    <row r="31" spans="2:16" ht="15" customHeight="1">
      <c r="B31" s="75">
        <v>2</v>
      </c>
      <c r="C31" s="165" t="s">
        <v>107</v>
      </c>
      <c r="D31" s="189" t="s">
        <v>108</v>
      </c>
      <c r="E31" s="189"/>
      <c r="F31" s="97">
        <f>F39+F40</f>
        <v>14000000</v>
      </c>
      <c r="G31" s="98">
        <f>F31/F17*100</f>
        <v>0.10951344757632932</v>
      </c>
      <c r="H31" s="79">
        <f t="shared" si="2"/>
        <v>68.228571428571428</v>
      </c>
      <c r="I31" s="80">
        <f t="shared" si="1"/>
        <v>7.4719460803506971E-2</v>
      </c>
      <c r="J31" s="97">
        <f>J39+J40</f>
        <v>9552000</v>
      </c>
      <c r="K31" s="80">
        <f t="shared" si="0"/>
        <v>68.228571428571428</v>
      </c>
      <c r="L31" s="99">
        <f t="shared" ref="L31:L41" si="5">F31-J31</f>
        <v>4448000</v>
      </c>
      <c r="M31" s="82">
        <f t="shared" ref="M31:M41" si="6">L31/F31*100</f>
        <v>31.771428571428572</v>
      </c>
      <c r="N31" s="83"/>
    </row>
    <row r="32" spans="2:16" hidden="1">
      <c r="B32" s="100"/>
      <c r="C32" s="33" t="s">
        <v>32</v>
      </c>
      <c r="D32" s="156" t="s">
        <v>33</v>
      </c>
      <c r="E32" s="101"/>
      <c r="F32" s="102">
        <v>0</v>
      </c>
      <c r="G32" s="103">
        <f>F32/F17*100</f>
        <v>0</v>
      </c>
      <c r="H32" s="87" t="e">
        <f t="shared" si="2"/>
        <v>#DIV/0!</v>
      </c>
      <c r="I32" s="37" t="e">
        <f t="shared" si="1"/>
        <v>#DIV/0!</v>
      </c>
      <c r="J32" s="104">
        <v>0</v>
      </c>
      <c r="K32" s="37" t="e">
        <f t="shared" si="0"/>
        <v>#DIV/0!</v>
      </c>
      <c r="L32" s="39">
        <f t="shared" si="5"/>
        <v>0</v>
      </c>
      <c r="M32" s="40" t="e">
        <f t="shared" si="6"/>
        <v>#DIV/0!</v>
      </c>
      <c r="N32" s="41"/>
    </row>
    <row r="33" spans="2:14" hidden="1">
      <c r="B33" s="84" t="s">
        <v>34</v>
      </c>
      <c r="C33" s="33" t="s">
        <v>35</v>
      </c>
      <c r="D33" s="224" t="s">
        <v>36</v>
      </c>
      <c r="E33" s="225"/>
      <c r="F33" s="102">
        <v>0</v>
      </c>
      <c r="G33" s="103">
        <f>F33/F17*100</f>
        <v>0</v>
      </c>
      <c r="H33" s="87" t="e">
        <f t="shared" si="2"/>
        <v>#DIV/0!</v>
      </c>
      <c r="I33" s="37" t="e">
        <f t="shared" si="1"/>
        <v>#DIV/0!</v>
      </c>
      <c r="J33" s="104"/>
      <c r="K33" s="37" t="e">
        <f t="shared" si="0"/>
        <v>#DIV/0!</v>
      </c>
      <c r="L33" s="39">
        <f t="shared" si="5"/>
        <v>0</v>
      </c>
      <c r="M33" s="40" t="e">
        <f t="shared" si="6"/>
        <v>#DIV/0!</v>
      </c>
      <c r="N33" s="41"/>
    </row>
    <row r="34" spans="2:14" ht="15" hidden="1" customHeight="1">
      <c r="B34" s="84" t="s">
        <v>37</v>
      </c>
      <c r="C34" s="33" t="s">
        <v>38</v>
      </c>
      <c r="D34" s="221" t="s">
        <v>39</v>
      </c>
      <c r="E34" s="222"/>
      <c r="F34" s="85">
        <v>0</v>
      </c>
      <c r="G34" s="103">
        <f>F34/F17*100</f>
        <v>0</v>
      </c>
      <c r="H34" s="87" t="e">
        <f t="shared" si="2"/>
        <v>#DIV/0!</v>
      </c>
      <c r="I34" s="37" t="e">
        <f t="shared" si="1"/>
        <v>#DIV/0!</v>
      </c>
      <c r="J34" s="104"/>
      <c r="K34" s="37" t="e">
        <f t="shared" si="0"/>
        <v>#DIV/0!</v>
      </c>
      <c r="L34" s="39">
        <f t="shared" si="5"/>
        <v>0</v>
      </c>
      <c r="M34" s="40" t="e">
        <f t="shared" si="6"/>
        <v>#DIV/0!</v>
      </c>
      <c r="N34" s="41"/>
    </row>
    <row r="35" spans="2:14" hidden="1">
      <c r="B35" s="84" t="s">
        <v>40</v>
      </c>
      <c r="C35" s="89" t="s">
        <v>41</v>
      </c>
      <c r="D35" s="226" t="s">
        <v>42</v>
      </c>
      <c r="E35" s="227"/>
      <c r="F35" s="85">
        <v>0</v>
      </c>
      <c r="G35" s="103">
        <f>F35/F17*100</f>
        <v>0</v>
      </c>
      <c r="H35" s="87" t="e">
        <f t="shared" si="2"/>
        <v>#DIV/0!</v>
      </c>
      <c r="I35" s="37" t="e">
        <f t="shared" si="1"/>
        <v>#DIV/0!</v>
      </c>
      <c r="J35" s="104"/>
      <c r="K35" s="37" t="e">
        <f t="shared" si="0"/>
        <v>#DIV/0!</v>
      </c>
      <c r="L35" s="39">
        <f t="shared" si="5"/>
        <v>0</v>
      </c>
      <c r="M35" s="40" t="e">
        <f t="shared" si="6"/>
        <v>#DIV/0!</v>
      </c>
      <c r="N35" s="41"/>
    </row>
    <row r="36" spans="2:14" hidden="1">
      <c r="B36" s="84" t="s">
        <v>43</v>
      </c>
      <c r="C36" s="89" t="s">
        <v>44</v>
      </c>
      <c r="D36" s="154" t="s">
        <v>45</v>
      </c>
      <c r="E36" s="155"/>
      <c r="F36" s="85">
        <v>0</v>
      </c>
      <c r="G36" s="103">
        <f>F36/F17*100</f>
        <v>0</v>
      </c>
      <c r="H36" s="87" t="e">
        <f t="shared" si="2"/>
        <v>#DIV/0!</v>
      </c>
      <c r="I36" s="37" t="e">
        <f t="shared" si="1"/>
        <v>#DIV/0!</v>
      </c>
      <c r="J36" s="104"/>
      <c r="K36" s="37" t="e">
        <f t="shared" si="0"/>
        <v>#DIV/0!</v>
      </c>
      <c r="L36" s="39">
        <f t="shared" si="5"/>
        <v>0</v>
      </c>
      <c r="M36" s="40" t="e">
        <f t="shared" si="6"/>
        <v>#DIV/0!</v>
      </c>
      <c r="N36" s="41"/>
    </row>
    <row r="37" spans="2:14" hidden="1">
      <c r="B37" s="84" t="s">
        <v>46</v>
      </c>
      <c r="C37" s="89" t="s">
        <v>41</v>
      </c>
      <c r="D37" s="221" t="s">
        <v>42</v>
      </c>
      <c r="E37" s="223"/>
      <c r="F37" s="85">
        <v>0</v>
      </c>
      <c r="G37" s="103">
        <f>F37/F17*100</f>
        <v>0</v>
      </c>
      <c r="H37" s="87" t="e">
        <f t="shared" si="2"/>
        <v>#DIV/0!</v>
      </c>
      <c r="I37" s="37" t="e">
        <f t="shared" si="1"/>
        <v>#DIV/0!</v>
      </c>
      <c r="J37" s="104"/>
      <c r="K37" s="37" t="e">
        <f t="shared" si="0"/>
        <v>#DIV/0!</v>
      </c>
      <c r="L37" s="39">
        <f t="shared" si="5"/>
        <v>0</v>
      </c>
      <c r="M37" s="40" t="e">
        <f t="shared" si="6"/>
        <v>#DIV/0!</v>
      </c>
      <c r="N37" s="41"/>
    </row>
    <row r="38" spans="2:14" hidden="1">
      <c r="B38" s="84" t="s">
        <v>47</v>
      </c>
      <c r="C38" s="89" t="s">
        <v>44</v>
      </c>
      <c r="D38" s="221" t="s">
        <v>86</v>
      </c>
      <c r="E38" s="223"/>
      <c r="F38" s="85">
        <v>0</v>
      </c>
      <c r="G38" s="103">
        <f>F38/F17*100</f>
        <v>0</v>
      </c>
      <c r="H38" s="87" t="e">
        <f>J38/F38*100</f>
        <v>#DIV/0!</v>
      </c>
      <c r="I38" s="37" t="e">
        <f t="shared" si="1"/>
        <v>#DIV/0!</v>
      </c>
      <c r="J38" s="104"/>
      <c r="K38" s="37" t="e">
        <f t="shared" si="0"/>
        <v>#DIV/0!</v>
      </c>
      <c r="L38" s="39">
        <f t="shared" si="5"/>
        <v>0</v>
      </c>
      <c r="M38" s="40" t="e">
        <f t="shared" si="6"/>
        <v>#DIV/0!</v>
      </c>
      <c r="N38" s="41"/>
    </row>
    <row r="39" spans="2:14" ht="15" customHeight="1">
      <c r="B39" s="84">
        <v>1</v>
      </c>
      <c r="C39" s="108" t="s">
        <v>109</v>
      </c>
      <c r="D39" s="185" t="s">
        <v>110</v>
      </c>
      <c r="E39" s="185"/>
      <c r="F39" s="85">
        <v>7000000</v>
      </c>
      <c r="G39" s="103">
        <f>F39/F17*100</f>
        <v>5.4756723788164659E-2</v>
      </c>
      <c r="H39" s="87">
        <f>J39/F39*100</f>
        <v>46.457142857142856</v>
      </c>
      <c r="I39" s="37"/>
      <c r="J39" s="104">
        <f>3252000</f>
        <v>3252000</v>
      </c>
      <c r="K39" s="37">
        <f t="shared" si="0"/>
        <v>46.457142857142856</v>
      </c>
      <c r="L39" s="39">
        <f t="shared" si="5"/>
        <v>3748000</v>
      </c>
      <c r="M39" s="40">
        <f t="shared" si="6"/>
        <v>53.542857142857144</v>
      </c>
      <c r="N39" s="41"/>
    </row>
    <row r="40" spans="2:14" ht="15" customHeight="1">
      <c r="B40" s="84">
        <v>2</v>
      </c>
      <c r="C40" s="108" t="s">
        <v>111</v>
      </c>
      <c r="D40" s="185" t="s">
        <v>112</v>
      </c>
      <c r="E40" s="185"/>
      <c r="F40" s="85">
        <v>7000000</v>
      </c>
      <c r="G40" s="103">
        <f>F40/F17*100</f>
        <v>5.4756723788164659E-2</v>
      </c>
      <c r="H40" s="87">
        <f t="shared" si="2"/>
        <v>90</v>
      </c>
      <c r="I40" s="37">
        <f t="shared" si="1"/>
        <v>4.9281051409348187E-2</v>
      </c>
      <c r="J40" s="104">
        <f>6300000</f>
        <v>6300000</v>
      </c>
      <c r="K40" s="37">
        <f t="shared" si="0"/>
        <v>90</v>
      </c>
      <c r="L40" s="39">
        <f t="shared" si="5"/>
        <v>700000</v>
      </c>
      <c r="M40" s="40">
        <f t="shared" si="6"/>
        <v>10</v>
      </c>
      <c r="N40" s="41"/>
    </row>
    <row r="41" spans="2:14" hidden="1">
      <c r="B41" s="84" t="s">
        <v>47</v>
      </c>
      <c r="C41" s="89" t="s">
        <v>48</v>
      </c>
      <c r="D41" s="154" t="s">
        <v>49</v>
      </c>
      <c r="E41" s="158"/>
      <c r="F41" s="105">
        <v>0</v>
      </c>
      <c r="G41" s="103">
        <f>F41/F17*100</f>
        <v>0</v>
      </c>
      <c r="H41" s="87" t="e">
        <f t="shared" si="2"/>
        <v>#DIV/0!</v>
      </c>
      <c r="I41" s="37" t="e">
        <f t="shared" si="1"/>
        <v>#DIV/0!</v>
      </c>
      <c r="J41" s="104"/>
      <c r="K41" s="37" t="e">
        <f t="shared" si="0"/>
        <v>#DIV/0!</v>
      </c>
      <c r="L41" s="39">
        <f t="shared" si="5"/>
        <v>0</v>
      </c>
      <c r="M41" s="40" t="e">
        <f t="shared" si="6"/>
        <v>#DIV/0!</v>
      </c>
      <c r="N41" s="41"/>
    </row>
    <row r="42" spans="2:14" ht="10.5" hidden="1" customHeight="1">
      <c r="B42" s="42"/>
      <c r="C42" s="91"/>
      <c r="D42" s="175"/>
      <c r="E42" s="176"/>
      <c r="F42" s="94"/>
      <c r="G42" s="95"/>
      <c r="H42" s="87"/>
      <c r="I42" s="37"/>
      <c r="J42" s="94"/>
      <c r="K42" s="94"/>
      <c r="L42" s="94"/>
      <c r="M42" s="96"/>
      <c r="N42" s="41"/>
    </row>
    <row r="43" spans="2:14" ht="14.25" hidden="1" customHeight="1">
      <c r="B43" s="75">
        <v>3</v>
      </c>
      <c r="C43" s="106" t="s">
        <v>85</v>
      </c>
      <c r="D43" s="179" t="s">
        <v>50</v>
      </c>
      <c r="E43" s="180"/>
      <c r="F43" s="99">
        <f>F44</f>
        <v>14640000</v>
      </c>
      <c r="G43" s="82">
        <f>F43/F17*100</f>
        <v>0.11451977660839006</v>
      </c>
      <c r="H43" s="79">
        <f>J43/F43*100</f>
        <v>100</v>
      </c>
      <c r="I43" s="80">
        <f t="shared" ref="I43:I44" si="7">G43*H43/100</f>
        <v>0.11451977660839006</v>
      </c>
      <c r="J43" s="97">
        <f>J44</f>
        <v>14640000</v>
      </c>
      <c r="K43" s="80">
        <f t="shared" ref="K43:K44" si="8">J43/F43*100</f>
        <v>100</v>
      </c>
      <c r="L43" s="99">
        <f t="shared" ref="L43:L44" si="9">F43-J43</f>
        <v>0</v>
      </c>
      <c r="M43" s="82">
        <f t="shared" ref="M43:M44" si="10">L43/F43*100</f>
        <v>0</v>
      </c>
      <c r="N43" s="83"/>
    </row>
    <row r="44" spans="2:14" ht="13.5" hidden="1" customHeight="1">
      <c r="B44" s="84" t="s">
        <v>46</v>
      </c>
      <c r="C44" s="89" t="s">
        <v>84</v>
      </c>
      <c r="D44" s="177" t="s">
        <v>51</v>
      </c>
      <c r="E44" s="178"/>
      <c r="F44" s="105">
        <v>14640000</v>
      </c>
      <c r="G44" s="107">
        <f>F44/F17*100</f>
        <v>0.11451977660839006</v>
      </c>
      <c r="H44" s="87">
        <f t="shared" ref="H44" si="11">J44/F44*100</f>
        <v>100</v>
      </c>
      <c r="I44" s="37">
        <f t="shared" si="7"/>
        <v>0.11451977660839006</v>
      </c>
      <c r="J44" s="88">
        <v>14640000</v>
      </c>
      <c r="K44" s="37">
        <f t="shared" si="8"/>
        <v>100</v>
      </c>
      <c r="L44" s="39">
        <f t="shared" si="9"/>
        <v>0</v>
      </c>
      <c r="M44" s="40">
        <f t="shared" si="10"/>
        <v>0</v>
      </c>
      <c r="N44" s="41"/>
    </row>
    <row r="45" spans="2:14" ht="10.5" customHeight="1">
      <c r="B45" s="42"/>
      <c r="C45" s="91"/>
      <c r="D45" s="175"/>
      <c r="E45" s="176"/>
      <c r="F45" s="94"/>
      <c r="G45" s="95"/>
      <c r="H45" s="87"/>
      <c r="I45" s="37"/>
      <c r="J45" s="94"/>
      <c r="K45" s="94"/>
      <c r="L45" s="94"/>
      <c r="M45" s="96"/>
      <c r="N45" s="41"/>
    </row>
    <row r="46" spans="2:14" ht="24.75" customHeight="1">
      <c r="B46" s="75">
        <v>3</v>
      </c>
      <c r="C46" s="165" t="s">
        <v>113</v>
      </c>
      <c r="D46" s="189" t="s">
        <v>114</v>
      </c>
      <c r="E46" s="189"/>
      <c r="F46" s="99">
        <f>F47+F48+F49+F50+F51</f>
        <v>330000000</v>
      </c>
      <c r="G46" s="82">
        <f>F46/F17*100</f>
        <v>2.5813884071563336</v>
      </c>
      <c r="H46" s="79">
        <f>J46/F46*100</f>
        <v>46.167575757575754</v>
      </c>
      <c r="I46" s="80">
        <f t="shared" si="1"/>
        <v>1.1917644484711785</v>
      </c>
      <c r="J46" s="97">
        <f>J47+J48+J49+J50+J51</f>
        <v>152353000</v>
      </c>
      <c r="K46" s="80">
        <f t="shared" si="0"/>
        <v>46.167575757575754</v>
      </c>
      <c r="L46" s="99">
        <f t="shared" ref="L46:L85" si="12">F46-J46</f>
        <v>177647000</v>
      </c>
      <c r="M46" s="82">
        <f t="shared" ref="M46:M51" si="13">L46/F46*100</f>
        <v>53.832424242424239</v>
      </c>
      <c r="N46" s="83"/>
    </row>
    <row r="47" spans="2:14" ht="15" customHeight="1">
      <c r="B47" s="84">
        <v>1</v>
      </c>
      <c r="C47" s="108" t="s">
        <v>115</v>
      </c>
      <c r="D47" s="186" t="s">
        <v>116</v>
      </c>
      <c r="E47" s="186"/>
      <c r="F47" s="85">
        <v>90000000</v>
      </c>
      <c r="G47" s="107">
        <f>F47/F17*100</f>
        <v>0.70401502013354555</v>
      </c>
      <c r="H47" s="87">
        <f t="shared" si="2"/>
        <v>67.24388888888889</v>
      </c>
      <c r="I47" s="37">
        <f t="shared" si="1"/>
        <v>0.47340707789969011</v>
      </c>
      <c r="J47" s="88">
        <f>15978000+8239500+6437000+29865000</f>
        <v>60519500</v>
      </c>
      <c r="K47" s="37">
        <f t="shared" si="0"/>
        <v>67.24388888888889</v>
      </c>
      <c r="L47" s="39">
        <f t="shared" si="12"/>
        <v>29480500</v>
      </c>
      <c r="M47" s="40">
        <f t="shared" si="13"/>
        <v>32.75611111111111</v>
      </c>
      <c r="N47" s="41"/>
    </row>
    <row r="48" spans="2:14" ht="15" customHeight="1">
      <c r="B48" s="84">
        <v>2</v>
      </c>
      <c r="C48" s="108" t="s">
        <v>117</v>
      </c>
      <c r="D48" s="186" t="s">
        <v>118</v>
      </c>
      <c r="E48" s="186"/>
      <c r="F48" s="85">
        <v>50000000</v>
      </c>
      <c r="G48" s="107">
        <f>F48/F17*100</f>
        <v>0.39111945562974748</v>
      </c>
      <c r="H48" s="87">
        <f t="shared" si="2"/>
        <v>49.364000000000004</v>
      </c>
      <c r="I48" s="37">
        <f t="shared" si="1"/>
        <v>0.19307220807706854</v>
      </c>
      <c r="J48" s="88">
        <f>14165000+4817000+5700000</f>
        <v>24682000</v>
      </c>
      <c r="K48" s="37">
        <f t="shared" si="0"/>
        <v>49.364000000000004</v>
      </c>
      <c r="L48" s="39">
        <f t="shared" si="12"/>
        <v>25318000</v>
      </c>
      <c r="M48" s="40">
        <f t="shared" si="13"/>
        <v>50.636000000000003</v>
      </c>
      <c r="N48" s="41"/>
    </row>
    <row r="49" spans="2:15" ht="15" customHeight="1">
      <c r="B49" s="84">
        <v>3</v>
      </c>
      <c r="C49" s="108" t="s">
        <v>119</v>
      </c>
      <c r="D49" s="185" t="s">
        <v>120</v>
      </c>
      <c r="E49" s="185"/>
      <c r="F49" s="105">
        <v>10000000</v>
      </c>
      <c r="G49" s="107">
        <f>F49/F17*100</f>
        <v>7.8223891125949505E-2</v>
      </c>
      <c r="H49" s="87">
        <f t="shared" si="2"/>
        <v>50</v>
      </c>
      <c r="I49" s="37">
        <f t="shared" si="1"/>
        <v>3.9111945562974752E-2</v>
      </c>
      <c r="J49" s="88">
        <f>5000000</f>
        <v>5000000</v>
      </c>
      <c r="K49" s="37">
        <f t="shared" si="0"/>
        <v>50</v>
      </c>
      <c r="L49" s="39">
        <f t="shared" si="12"/>
        <v>5000000</v>
      </c>
      <c r="M49" s="40">
        <f t="shared" si="13"/>
        <v>50</v>
      </c>
      <c r="N49" s="41"/>
    </row>
    <row r="50" spans="2:15" ht="15" customHeight="1">
      <c r="B50" s="84">
        <v>4</v>
      </c>
      <c r="C50" s="108" t="s">
        <v>121</v>
      </c>
      <c r="D50" s="186" t="s">
        <v>122</v>
      </c>
      <c r="E50" s="186"/>
      <c r="F50" s="105">
        <v>120000000</v>
      </c>
      <c r="G50" s="107">
        <f>F50/F17*100</f>
        <v>0.938686693511394</v>
      </c>
      <c r="H50" s="87">
        <f t="shared" si="2"/>
        <v>50.126250000000006</v>
      </c>
      <c r="I50" s="37">
        <f t="shared" si="1"/>
        <v>0.47052843870625516</v>
      </c>
      <c r="J50" s="88">
        <f>5600000+19265000+10986500+5600000+5700000+5600000+7400000</f>
        <v>60151500</v>
      </c>
      <c r="K50" s="37">
        <f t="shared" si="0"/>
        <v>50.126250000000006</v>
      </c>
      <c r="L50" s="39">
        <f t="shared" si="12"/>
        <v>59848500</v>
      </c>
      <c r="M50" s="40">
        <f t="shared" si="13"/>
        <v>49.873750000000001</v>
      </c>
      <c r="N50" s="41"/>
      <c r="O50" s="150">
        <f>J50-24865000</f>
        <v>35286500</v>
      </c>
    </row>
    <row r="51" spans="2:15" ht="15" customHeight="1">
      <c r="B51" s="84">
        <v>5</v>
      </c>
      <c r="C51" s="108" t="s">
        <v>123</v>
      </c>
      <c r="D51" s="186" t="s">
        <v>124</v>
      </c>
      <c r="E51" s="186"/>
      <c r="F51" s="105">
        <v>60000000</v>
      </c>
      <c r="G51" s="107">
        <f>F51/F17*100</f>
        <v>0.469343346755697</v>
      </c>
      <c r="H51" s="87">
        <f t="shared" si="2"/>
        <v>3.3333333333333335</v>
      </c>
      <c r="I51" s="37">
        <f t="shared" si="1"/>
        <v>1.5644778225189903E-2</v>
      </c>
      <c r="J51" s="88">
        <v>2000000</v>
      </c>
      <c r="K51" s="37">
        <f t="shared" si="0"/>
        <v>3.3333333333333335</v>
      </c>
      <c r="L51" s="39">
        <f t="shared" si="12"/>
        <v>58000000</v>
      </c>
      <c r="M51" s="40">
        <f t="shared" si="13"/>
        <v>96.666666666666671</v>
      </c>
      <c r="N51" s="41"/>
    </row>
    <row r="52" spans="2:15" ht="9.75" customHeight="1">
      <c r="B52" s="42"/>
      <c r="C52" s="109"/>
      <c r="D52" s="187"/>
      <c r="E52" s="188"/>
      <c r="F52" s="94"/>
      <c r="G52" s="95"/>
      <c r="H52" s="87"/>
      <c r="I52" s="37"/>
      <c r="J52" s="110"/>
      <c r="K52" s="110"/>
      <c r="L52" s="39">
        <f t="shared" si="12"/>
        <v>0</v>
      </c>
      <c r="M52" s="96"/>
      <c r="N52" s="41"/>
    </row>
    <row r="53" spans="2:15" hidden="1">
      <c r="B53" s="75">
        <v>5</v>
      </c>
      <c r="C53" s="106" t="s">
        <v>52</v>
      </c>
      <c r="D53" s="179" t="s">
        <v>53</v>
      </c>
      <c r="E53" s="190"/>
      <c r="F53" s="111">
        <f>F54</f>
        <v>0</v>
      </c>
      <c r="G53" s="82">
        <f>F53/F17*100</f>
        <v>0</v>
      </c>
      <c r="H53" s="79" t="e">
        <f t="shared" ref="H53:H54" si="14">J53/F53*100</f>
        <v>#DIV/0!</v>
      </c>
      <c r="I53" s="80" t="e">
        <f t="shared" ref="I53:I54" si="15">G53*H53/100</f>
        <v>#DIV/0!</v>
      </c>
      <c r="J53" s="97">
        <f>J54</f>
        <v>0</v>
      </c>
      <c r="K53" s="80" t="e">
        <f t="shared" ref="K53:K54" si="16">J53/F53*100</f>
        <v>#DIV/0!</v>
      </c>
      <c r="L53" s="99">
        <f t="shared" si="12"/>
        <v>0</v>
      </c>
      <c r="M53" s="82" t="e">
        <f t="shared" ref="M53:M54" si="17">L53/F53*100</f>
        <v>#DIV/0!</v>
      </c>
      <c r="N53" s="83"/>
    </row>
    <row r="54" spans="2:15" hidden="1">
      <c r="B54" s="84">
        <v>31</v>
      </c>
      <c r="C54" s="89" t="s">
        <v>54</v>
      </c>
      <c r="D54" s="226" t="s">
        <v>55</v>
      </c>
      <c r="E54" s="227"/>
      <c r="F54" s="112">
        <v>0</v>
      </c>
      <c r="G54" s="113">
        <f>F54/F17*100</f>
        <v>0</v>
      </c>
      <c r="H54" s="87" t="e">
        <f t="shared" si="14"/>
        <v>#DIV/0!</v>
      </c>
      <c r="I54" s="37" t="e">
        <f t="shared" si="15"/>
        <v>#DIV/0!</v>
      </c>
      <c r="J54" s="104"/>
      <c r="K54" s="37" t="e">
        <f t="shared" si="16"/>
        <v>#DIV/0!</v>
      </c>
      <c r="L54" s="39">
        <f t="shared" si="12"/>
        <v>0</v>
      </c>
      <c r="M54" s="40" t="e">
        <f t="shared" si="17"/>
        <v>#DIV/0!</v>
      </c>
      <c r="N54" s="41"/>
    </row>
    <row r="55" spans="2:15" hidden="1">
      <c r="B55" s="42"/>
      <c r="C55" s="91"/>
      <c r="D55" s="114"/>
      <c r="E55" s="115"/>
      <c r="F55" s="94"/>
      <c r="G55" s="95"/>
      <c r="H55" s="87"/>
      <c r="I55" s="37"/>
      <c r="J55" s="94"/>
      <c r="K55" s="94"/>
      <c r="L55" s="39"/>
      <c r="M55" s="96"/>
      <c r="N55" s="41"/>
    </row>
    <row r="56" spans="2:15" ht="15" customHeight="1">
      <c r="B56" s="75">
        <v>4</v>
      </c>
      <c r="C56" s="165" t="s">
        <v>125</v>
      </c>
      <c r="D56" s="189" t="s">
        <v>126</v>
      </c>
      <c r="E56" s="189"/>
      <c r="F56" s="111">
        <f>F57+F58+F59</f>
        <v>1930000000</v>
      </c>
      <c r="G56" s="82">
        <f>F56/F17*100</f>
        <v>15.097210987308255</v>
      </c>
      <c r="H56" s="79">
        <f t="shared" si="2"/>
        <v>15.977823834196892</v>
      </c>
      <c r="I56" s="80">
        <f t="shared" si="1"/>
        <v>2.4122057754291304</v>
      </c>
      <c r="J56" s="97">
        <f>J57+J58+J59</f>
        <v>308372000</v>
      </c>
      <c r="K56" s="80">
        <f t="shared" si="0"/>
        <v>15.977823834196892</v>
      </c>
      <c r="L56" s="99">
        <f t="shared" si="12"/>
        <v>1621628000</v>
      </c>
      <c r="M56" s="82">
        <f t="shared" ref="M56:M59" si="18">L56/F56*100</f>
        <v>84.022176165803103</v>
      </c>
      <c r="N56" s="83"/>
    </row>
    <row r="57" spans="2:15">
      <c r="B57" s="84">
        <v>1</v>
      </c>
      <c r="C57" s="108" t="s">
        <v>127</v>
      </c>
      <c r="D57" s="232" t="s">
        <v>128</v>
      </c>
      <c r="E57" s="232"/>
      <c r="F57" s="112">
        <v>1520000000</v>
      </c>
      <c r="G57" s="113">
        <f>F57/F17*100</f>
        <v>11.890031451144324</v>
      </c>
      <c r="H57" s="87">
        <f t="shared" si="2"/>
        <v>8.3200657894736842</v>
      </c>
      <c r="I57" s="37">
        <f t="shared" si="1"/>
        <v>0.98925843912432043</v>
      </c>
      <c r="J57" s="104">
        <f>30000000+96465000</f>
        <v>126465000</v>
      </c>
      <c r="K57" s="37">
        <f t="shared" si="0"/>
        <v>8.3200657894736842</v>
      </c>
      <c r="L57" s="39">
        <f t="shared" si="12"/>
        <v>1393535000</v>
      </c>
      <c r="M57" s="40">
        <f t="shared" si="18"/>
        <v>91.679934210526312</v>
      </c>
      <c r="N57" s="41"/>
    </row>
    <row r="58" spans="2:15">
      <c r="B58" s="84">
        <v>2</v>
      </c>
      <c r="C58" s="108" t="s">
        <v>129</v>
      </c>
      <c r="D58" s="232" t="s">
        <v>130</v>
      </c>
      <c r="E58" s="232"/>
      <c r="F58" s="112">
        <v>220000000</v>
      </c>
      <c r="G58" s="113">
        <f>F58/F17*100</f>
        <v>1.7209256047708892</v>
      </c>
      <c r="H58" s="87">
        <f t="shared" si="2"/>
        <v>60.555454545454545</v>
      </c>
      <c r="I58" s="37">
        <f t="shared" si="1"/>
        <v>1.0421143223581246</v>
      </c>
      <c r="J58" s="104">
        <f>66611000+66611000</f>
        <v>133222000</v>
      </c>
      <c r="K58" s="37">
        <f t="shared" si="0"/>
        <v>60.555454545454545</v>
      </c>
      <c r="L58" s="39">
        <f t="shared" si="12"/>
        <v>86778000</v>
      </c>
      <c r="M58" s="40">
        <f t="shared" si="18"/>
        <v>39.444545454545455</v>
      </c>
      <c r="N58" s="41"/>
    </row>
    <row r="59" spans="2:15" ht="15" customHeight="1">
      <c r="B59" s="84">
        <v>3</v>
      </c>
      <c r="C59" s="108" t="s">
        <v>131</v>
      </c>
      <c r="D59" s="233" t="s">
        <v>132</v>
      </c>
      <c r="E59" s="233"/>
      <c r="F59" s="116">
        <v>190000000</v>
      </c>
      <c r="G59" s="113">
        <f>F59/F17*100</f>
        <v>1.4862539313930405</v>
      </c>
      <c r="H59" s="87">
        <f t="shared" si="2"/>
        <v>25.623684210526314</v>
      </c>
      <c r="I59" s="37">
        <f t="shared" si="1"/>
        <v>0.38083301394668512</v>
      </c>
      <c r="J59" s="104">
        <f>48685000</f>
        <v>48685000</v>
      </c>
      <c r="K59" s="37">
        <f t="shared" si="0"/>
        <v>25.623684210526314</v>
      </c>
      <c r="L59" s="39">
        <f t="shared" si="12"/>
        <v>141315000</v>
      </c>
      <c r="M59" s="40">
        <f t="shared" si="18"/>
        <v>74.376315789473679</v>
      </c>
      <c r="N59" s="41"/>
    </row>
    <row r="60" spans="2:15">
      <c r="B60" s="100"/>
      <c r="C60" s="89"/>
      <c r="D60" s="157"/>
      <c r="E60" s="162"/>
      <c r="F60" s="105"/>
      <c r="G60" s="86"/>
      <c r="H60" s="87"/>
      <c r="I60" s="37"/>
      <c r="J60" s="88"/>
      <c r="K60" s="37"/>
      <c r="L60" s="39"/>
      <c r="M60" s="40"/>
      <c r="N60" s="41"/>
    </row>
    <row r="61" spans="2:15" ht="15" customHeight="1">
      <c r="B61" s="75">
        <v>5</v>
      </c>
      <c r="C61" s="106" t="s">
        <v>133</v>
      </c>
      <c r="D61" s="179" t="s">
        <v>134</v>
      </c>
      <c r="E61" s="190"/>
      <c r="F61" s="111">
        <f>F62+F63+F67+F68</f>
        <v>1710000000</v>
      </c>
      <c r="G61" s="82">
        <f>F61/F17*100</f>
        <v>13.376285382537365</v>
      </c>
      <c r="H61" s="79">
        <f t="shared" si="2"/>
        <v>71.56690058479532</v>
      </c>
      <c r="I61" s="80">
        <f t="shared" si="1"/>
        <v>9.5729928616590243</v>
      </c>
      <c r="J61" s="117">
        <f>J62+J63+J67+J68</f>
        <v>1223794000</v>
      </c>
      <c r="K61" s="80">
        <f t="shared" si="0"/>
        <v>71.56690058479532</v>
      </c>
      <c r="L61" s="99">
        <f t="shared" si="12"/>
        <v>486206000</v>
      </c>
      <c r="M61" s="82">
        <f>L61/F61*100</f>
        <v>28.433099415204676</v>
      </c>
      <c r="N61" s="83"/>
    </row>
    <row r="62" spans="2:15">
      <c r="B62" s="84">
        <v>1</v>
      </c>
      <c r="C62" s="89" t="s">
        <v>135</v>
      </c>
      <c r="D62" s="181" t="s">
        <v>136</v>
      </c>
      <c r="E62" s="182"/>
      <c r="F62" s="118">
        <v>60000000</v>
      </c>
      <c r="G62" s="113">
        <f>F62/F17*100</f>
        <v>0.469343346755697</v>
      </c>
      <c r="H62" s="87">
        <f t="shared" si="2"/>
        <v>100</v>
      </c>
      <c r="I62" s="37">
        <f t="shared" si="1"/>
        <v>0.469343346755697</v>
      </c>
      <c r="J62" s="88">
        <v>60000000</v>
      </c>
      <c r="K62" s="37">
        <f>J62/F62*100</f>
        <v>100</v>
      </c>
      <c r="L62" s="39">
        <f t="shared" si="12"/>
        <v>0</v>
      </c>
      <c r="M62" s="40">
        <f>L62/F62*100</f>
        <v>0</v>
      </c>
      <c r="N62" s="41"/>
    </row>
    <row r="63" spans="2:15">
      <c r="B63" s="84">
        <v>2</v>
      </c>
      <c r="C63" s="89" t="s">
        <v>137</v>
      </c>
      <c r="D63" s="183" t="s">
        <v>138</v>
      </c>
      <c r="E63" s="184"/>
      <c r="F63" s="118">
        <v>600000000</v>
      </c>
      <c r="G63" s="113">
        <f>F63/F17*100</f>
        <v>4.6934334675569707</v>
      </c>
      <c r="H63" s="87">
        <f t="shared" si="2"/>
        <v>100</v>
      </c>
      <c r="I63" s="37">
        <f t="shared" si="1"/>
        <v>4.6934334675569707</v>
      </c>
      <c r="J63" s="88">
        <f>237500000+362500000</f>
        <v>600000000</v>
      </c>
      <c r="K63" s="37">
        <f>J63/F63*100</f>
        <v>100</v>
      </c>
      <c r="L63" s="39">
        <f t="shared" si="12"/>
        <v>0</v>
      </c>
      <c r="M63" s="40">
        <f>L63/F63*100</f>
        <v>0</v>
      </c>
      <c r="N63" s="41"/>
    </row>
    <row r="64" spans="2:15" ht="14.25" hidden="1" customHeight="1">
      <c r="B64" s="84">
        <v>3</v>
      </c>
      <c r="C64" s="89"/>
      <c r="D64" s="159"/>
      <c r="E64" s="160"/>
      <c r="F64" s="119"/>
      <c r="G64" s="113" t="e">
        <f t="shared" ref="G64:G68" si="19">F64/F18*100</f>
        <v>#DIV/0!</v>
      </c>
      <c r="H64" s="87" t="e">
        <f t="shared" si="2"/>
        <v>#DIV/0!</v>
      </c>
      <c r="I64" s="37" t="e">
        <f t="shared" si="1"/>
        <v>#DIV/0!</v>
      </c>
      <c r="J64" s="88"/>
      <c r="K64" s="37" t="e">
        <f t="shared" ref="K64:K68" si="20">J64/F64*100</f>
        <v>#DIV/0!</v>
      </c>
      <c r="L64" s="39">
        <f t="shared" si="12"/>
        <v>0</v>
      </c>
      <c r="M64" s="40" t="e">
        <f t="shared" ref="M64:M68" si="21">L64/F64*100</f>
        <v>#DIV/0!</v>
      </c>
      <c r="N64" s="41"/>
    </row>
    <row r="65" spans="2:14" ht="15" hidden="1" customHeight="1">
      <c r="B65" s="84">
        <v>4</v>
      </c>
      <c r="C65" s="106" t="s">
        <v>59</v>
      </c>
      <c r="D65" s="228" t="s">
        <v>60</v>
      </c>
      <c r="E65" s="229"/>
      <c r="F65" s="120">
        <f>F66</f>
        <v>48030000</v>
      </c>
      <c r="G65" s="113">
        <f t="shared" si="19"/>
        <v>1.279725658024722</v>
      </c>
      <c r="H65" s="87">
        <f t="shared" si="2"/>
        <v>99.583593587341241</v>
      </c>
      <c r="I65" s="37">
        <f t="shared" si="1"/>
        <v>1.2743967983202675</v>
      </c>
      <c r="J65" s="117">
        <f>J66</f>
        <v>47830000</v>
      </c>
      <c r="K65" s="37">
        <f t="shared" si="20"/>
        <v>99.583593587341241</v>
      </c>
      <c r="L65" s="39">
        <f t="shared" si="12"/>
        <v>200000</v>
      </c>
      <c r="M65" s="40">
        <f t="shared" si="21"/>
        <v>0.416406412658755</v>
      </c>
      <c r="N65" s="83"/>
    </row>
    <row r="66" spans="2:14" ht="1.5" hidden="1" customHeight="1">
      <c r="B66" s="84">
        <v>5</v>
      </c>
      <c r="C66" s="89" t="s">
        <v>62</v>
      </c>
      <c r="D66" s="230" t="s">
        <v>63</v>
      </c>
      <c r="E66" s="231"/>
      <c r="F66" s="112">
        <v>48030000</v>
      </c>
      <c r="G66" s="113" t="e">
        <f t="shared" si="19"/>
        <v>#DIV/0!</v>
      </c>
      <c r="H66" s="87">
        <f t="shared" si="2"/>
        <v>99.583593587341241</v>
      </c>
      <c r="I66" s="37" t="e">
        <f t="shared" si="1"/>
        <v>#DIV/0!</v>
      </c>
      <c r="J66" s="88">
        <v>47830000</v>
      </c>
      <c r="K66" s="37">
        <f t="shared" si="20"/>
        <v>99.583593587341241</v>
      </c>
      <c r="L66" s="39">
        <f t="shared" si="12"/>
        <v>200000</v>
      </c>
      <c r="M66" s="40">
        <f t="shared" si="21"/>
        <v>0.416406412658755</v>
      </c>
      <c r="N66" s="41"/>
    </row>
    <row r="67" spans="2:14" ht="15" customHeight="1">
      <c r="B67" s="84">
        <v>3</v>
      </c>
      <c r="C67" s="89" t="s">
        <v>139</v>
      </c>
      <c r="D67" s="181" t="s">
        <v>140</v>
      </c>
      <c r="E67" s="182"/>
      <c r="F67" s="112">
        <v>200000000</v>
      </c>
      <c r="G67" s="113">
        <f t="shared" si="19"/>
        <v>2.2146751016259039</v>
      </c>
      <c r="H67" s="87">
        <f t="shared" si="2"/>
        <v>69.89</v>
      </c>
      <c r="I67" s="37">
        <f t="shared" si="1"/>
        <v>1.5478364285263442</v>
      </c>
      <c r="J67" s="88">
        <f>12860000+12860000+56610000+57450000</f>
        <v>139780000</v>
      </c>
      <c r="K67" s="37">
        <f t="shared" si="20"/>
        <v>69.89</v>
      </c>
      <c r="L67" s="39">
        <f t="shared" si="12"/>
        <v>60220000</v>
      </c>
      <c r="M67" s="40">
        <f t="shared" si="21"/>
        <v>30.11</v>
      </c>
      <c r="N67" s="41"/>
    </row>
    <row r="68" spans="2:14" ht="15" customHeight="1">
      <c r="B68" s="84">
        <v>4</v>
      </c>
      <c r="C68" s="89" t="s">
        <v>141</v>
      </c>
      <c r="D68" s="183" t="s">
        <v>142</v>
      </c>
      <c r="E68" s="184"/>
      <c r="F68" s="112">
        <v>850000000</v>
      </c>
      <c r="G68" s="113">
        <f t="shared" si="19"/>
        <v>46.883618312189739</v>
      </c>
      <c r="H68" s="87">
        <f t="shared" si="2"/>
        <v>49.884</v>
      </c>
      <c r="I68" s="37">
        <f t="shared" si="1"/>
        <v>23.387424158852728</v>
      </c>
      <c r="J68" s="88">
        <f>103185000+69307000+39515000+106327000+60635000+8200000+36845000</f>
        <v>424014000</v>
      </c>
      <c r="K68" s="37">
        <f t="shared" si="20"/>
        <v>49.884</v>
      </c>
      <c r="L68" s="39">
        <f t="shared" si="12"/>
        <v>425986000</v>
      </c>
      <c r="M68" s="40">
        <f t="shared" si="21"/>
        <v>50.116000000000007</v>
      </c>
      <c r="N68" s="41"/>
    </row>
    <row r="69" spans="2:14" ht="9.75" customHeight="1">
      <c r="B69" s="122"/>
      <c r="C69" s="91"/>
      <c r="D69" s="123"/>
      <c r="E69" s="124"/>
      <c r="F69" s="125"/>
      <c r="G69" s="126"/>
      <c r="H69" s="87"/>
      <c r="I69" s="37"/>
      <c r="J69" s="127"/>
      <c r="K69" s="127"/>
      <c r="L69" s="39"/>
      <c r="M69" s="96"/>
      <c r="N69" s="41"/>
    </row>
    <row r="70" spans="2:14" hidden="1">
      <c r="B70" s="128">
        <v>9</v>
      </c>
      <c r="C70" s="106" t="s">
        <v>64</v>
      </c>
      <c r="D70" s="179" t="s">
        <v>65</v>
      </c>
      <c r="E70" s="190"/>
      <c r="F70" s="111">
        <f>F71+F72</f>
        <v>0</v>
      </c>
      <c r="G70" s="82">
        <f>F70/F17*100</f>
        <v>0</v>
      </c>
      <c r="H70" s="79" t="e">
        <f t="shared" ref="H70:H72" si="22">J70/F70*100</f>
        <v>#DIV/0!</v>
      </c>
      <c r="I70" s="80" t="e">
        <f t="shared" ref="I70:I72" si="23">G70*H70/100</f>
        <v>#DIV/0!</v>
      </c>
      <c r="J70" s="97">
        <f>J71+J72</f>
        <v>0</v>
      </c>
      <c r="K70" s="80" t="e">
        <f>J70/F70*100</f>
        <v>#DIV/0!</v>
      </c>
      <c r="L70" s="99">
        <f t="shared" ref="L70:L72" si="24">F70-J70</f>
        <v>0</v>
      </c>
      <c r="M70" s="82" t="e">
        <f>L70/F70*100</f>
        <v>#DIV/0!</v>
      </c>
      <c r="N70" s="83"/>
    </row>
    <row r="71" spans="2:14" hidden="1">
      <c r="B71" s="129" t="s">
        <v>58</v>
      </c>
      <c r="C71" s="130" t="s">
        <v>66</v>
      </c>
      <c r="D71" s="226" t="s">
        <v>67</v>
      </c>
      <c r="E71" s="234"/>
      <c r="F71" s="105">
        <v>0</v>
      </c>
      <c r="G71" s="113">
        <f>F71/F17*100</f>
        <v>0</v>
      </c>
      <c r="H71" s="87" t="e">
        <f t="shared" si="22"/>
        <v>#DIV/0!</v>
      </c>
      <c r="I71" s="37" t="e">
        <f t="shared" si="23"/>
        <v>#DIV/0!</v>
      </c>
      <c r="J71" s="88"/>
      <c r="K71" s="37" t="e">
        <f>J71/F71*100</f>
        <v>#DIV/0!</v>
      </c>
      <c r="L71" s="39">
        <f t="shared" si="24"/>
        <v>0</v>
      </c>
      <c r="M71" s="40" t="e">
        <f>L71/F71*100</f>
        <v>#DIV/0!</v>
      </c>
      <c r="N71" s="41"/>
    </row>
    <row r="72" spans="2:14" hidden="1">
      <c r="B72" s="129" t="s">
        <v>61</v>
      </c>
      <c r="C72" s="130" t="s">
        <v>68</v>
      </c>
      <c r="D72" s="226" t="s">
        <v>69</v>
      </c>
      <c r="E72" s="234"/>
      <c r="F72" s="105">
        <v>0</v>
      </c>
      <c r="G72" s="113">
        <f>F72/F17*100</f>
        <v>0</v>
      </c>
      <c r="H72" s="87" t="e">
        <f t="shared" si="22"/>
        <v>#DIV/0!</v>
      </c>
      <c r="I72" s="37" t="e">
        <f t="shared" si="23"/>
        <v>#DIV/0!</v>
      </c>
      <c r="J72" s="88"/>
      <c r="K72" s="37" t="e">
        <f>J72/F72*100</f>
        <v>#DIV/0!</v>
      </c>
      <c r="L72" s="39">
        <f t="shared" si="24"/>
        <v>0</v>
      </c>
      <c r="M72" s="40" t="e">
        <f>L72/F72*100</f>
        <v>#DIV/0!</v>
      </c>
      <c r="N72" s="41"/>
    </row>
    <row r="73" spans="2:14" hidden="1">
      <c r="B73" s="122"/>
      <c r="C73" s="91"/>
      <c r="D73" s="154"/>
      <c r="E73" s="158"/>
      <c r="F73" s="105"/>
      <c r="G73" s="126"/>
      <c r="H73" s="87"/>
      <c r="I73" s="37"/>
      <c r="J73" s="127"/>
      <c r="K73" s="127"/>
      <c r="L73" s="39"/>
      <c r="M73" s="96"/>
      <c r="N73" s="41"/>
    </row>
    <row r="74" spans="2:14" ht="15" customHeight="1">
      <c r="B74" s="75">
        <v>6</v>
      </c>
      <c r="C74" s="106" t="s">
        <v>143</v>
      </c>
      <c r="D74" s="179" t="s">
        <v>144</v>
      </c>
      <c r="E74" s="190"/>
      <c r="F74" s="111">
        <f>F75+F76+F78</f>
        <v>1580000000</v>
      </c>
      <c r="G74" s="82">
        <f>F74/F17*100</f>
        <v>12.359374797900022</v>
      </c>
      <c r="H74" s="79">
        <f t="shared" si="2"/>
        <v>59.669886075949364</v>
      </c>
      <c r="I74" s="80">
        <f t="shared" si="1"/>
        <v>7.3748248616065402</v>
      </c>
      <c r="J74" s="97">
        <f>J75+J76+J78</f>
        <v>942784200</v>
      </c>
      <c r="K74" s="80">
        <f t="shared" ref="K74:K80" si="25">J74/F74*100</f>
        <v>59.669886075949364</v>
      </c>
      <c r="L74" s="99">
        <f t="shared" si="12"/>
        <v>637215800</v>
      </c>
      <c r="M74" s="82">
        <f t="shared" ref="M74:M80" si="26">L74/F74*100</f>
        <v>40.330113924050629</v>
      </c>
      <c r="N74" s="83"/>
    </row>
    <row r="75" spans="2:14" ht="15" customHeight="1">
      <c r="B75" s="121">
        <v>1</v>
      </c>
      <c r="C75" s="89" t="s">
        <v>145</v>
      </c>
      <c r="D75" s="185" t="s">
        <v>146</v>
      </c>
      <c r="E75" s="185"/>
      <c r="F75" s="112">
        <v>980000000</v>
      </c>
      <c r="G75" s="113">
        <f>F75/F17*100</f>
        <v>7.6659413303430508</v>
      </c>
      <c r="H75" s="87">
        <f t="shared" si="2"/>
        <v>58.191673469387752</v>
      </c>
      <c r="I75" s="37">
        <f t="shared" si="1"/>
        <v>4.4609395473080671</v>
      </c>
      <c r="J75" s="104">
        <f>12000000+12000000+39578400+278550000+12000000+5000000+211150000</f>
        <v>570278400</v>
      </c>
      <c r="K75" s="37">
        <f t="shared" si="25"/>
        <v>58.191673469387752</v>
      </c>
      <c r="L75" s="39">
        <f t="shared" si="12"/>
        <v>409721600</v>
      </c>
      <c r="M75" s="40">
        <f t="shared" si="26"/>
        <v>41.808326530612241</v>
      </c>
      <c r="N75" s="41"/>
    </row>
    <row r="76" spans="2:14" ht="15" customHeight="1">
      <c r="B76" s="121">
        <v>2</v>
      </c>
      <c r="C76" s="89" t="s">
        <v>147</v>
      </c>
      <c r="D76" s="177" t="s">
        <v>148</v>
      </c>
      <c r="E76" s="178"/>
      <c r="F76" s="112">
        <v>400000000</v>
      </c>
      <c r="G76" s="113">
        <f>F76/F17*100</f>
        <v>3.1289556450379798</v>
      </c>
      <c r="H76" s="87">
        <f t="shared" si="2"/>
        <v>81.3125</v>
      </c>
      <c r="I76" s="37">
        <f t="shared" si="1"/>
        <v>2.5442320588715073</v>
      </c>
      <c r="J76" s="104">
        <f>190000000+135250000</f>
        <v>325250000</v>
      </c>
      <c r="K76" s="37">
        <f t="shared" si="25"/>
        <v>81.3125</v>
      </c>
      <c r="L76" s="39">
        <f t="shared" si="12"/>
        <v>74750000</v>
      </c>
      <c r="M76" s="40">
        <f t="shared" si="26"/>
        <v>18.6875</v>
      </c>
      <c r="N76" s="41"/>
    </row>
    <row r="77" spans="2:14" hidden="1">
      <c r="B77" s="121">
        <v>3</v>
      </c>
      <c r="C77" s="89" t="s">
        <v>70</v>
      </c>
      <c r="D77" s="177" t="s">
        <v>71</v>
      </c>
      <c r="E77" s="178"/>
      <c r="F77" s="112">
        <v>0</v>
      </c>
      <c r="G77" s="113">
        <f>F77/F17*100</f>
        <v>0</v>
      </c>
      <c r="H77" s="87" t="e">
        <f t="shared" si="2"/>
        <v>#DIV/0!</v>
      </c>
      <c r="I77" s="37" t="e">
        <f t="shared" ref="I77:I85" si="27">G77*H77/100</f>
        <v>#DIV/0!</v>
      </c>
      <c r="J77" s="88"/>
      <c r="K77" s="37" t="e">
        <f t="shared" si="25"/>
        <v>#DIV/0!</v>
      </c>
      <c r="L77" s="39">
        <f t="shared" si="12"/>
        <v>0</v>
      </c>
      <c r="M77" s="40" t="e">
        <f t="shared" si="26"/>
        <v>#DIV/0!</v>
      </c>
      <c r="N77" s="41"/>
    </row>
    <row r="78" spans="2:14" ht="15.75" customHeight="1">
      <c r="B78" s="121">
        <v>3</v>
      </c>
      <c r="C78" s="89" t="s">
        <v>149</v>
      </c>
      <c r="D78" s="177" t="s">
        <v>150</v>
      </c>
      <c r="E78" s="178"/>
      <c r="F78" s="112">
        <v>200000000</v>
      </c>
      <c r="G78" s="113">
        <f>F78/F17*100</f>
        <v>1.5644778225189899</v>
      </c>
      <c r="H78" s="87">
        <f t="shared" ref="H78:H85" si="28">J78/F78*100</f>
        <v>23.6279</v>
      </c>
      <c r="I78" s="37">
        <f t="shared" si="27"/>
        <v>0.36965325542696442</v>
      </c>
      <c r="J78" s="88">
        <f>47255800</f>
        <v>47255800</v>
      </c>
      <c r="K78" s="37">
        <f t="shared" si="25"/>
        <v>23.6279</v>
      </c>
      <c r="L78" s="39">
        <f t="shared" si="12"/>
        <v>152744200</v>
      </c>
      <c r="M78" s="40">
        <f t="shared" si="26"/>
        <v>76.372100000000003</v>
      </c>
      <c r="N78" s="41"/>
    </row>
    <row r="79" spans="2:14" ht="27" hidden="1" customHeight="1">
      <c r="B79" s="121" t="s">
        <v>56</v>
      </c>
      <c r="C79" s="89" t="s">
        <v>72</v>
      </c>
      <c r="D79" s="230" t="s">
        <v>88</v>
      </c>
      <c r="E79" s="231"/>
      <c r="F79" s="112">
        <v>116682000</v>
      </c>
      <c r="G79" s="113">
        <f>F79/F17*100</f>
        <v>0.91273200643580388</v>
      </c>
      <c r="H79" s="87">
        <f t="shared" si="28"/>
        <v>100</v>
      </c>
      <c r="I79" s="37">
        <f t="shared" si="27"/>
        <v>0.91273200643580377</v>
      </c>
      <c r="J79" s="104">
        <v>116682000</v>
      </c>
      <c r="K79" s="37">
        <f t="shared" si="25"/>
        <v>100</v>
      </c>
      <c r="L79" s="39">
        <f t="shared" si="12"/>
        <v>0</v>
      </c>
      <c r="M79" s="40">
        <f t="shared" si="26"/>
        <v>0</v>
      </c>
      <c r="N79" s="41"/>
    </row>
    <row r="80" spans="2:14" hidden="1">
      <c r="B80" s="121" t="s">
        <v>57</v>
      </c>
      <c r="C80" s="89" t="s">
        <v>73</v>
      </c>
      <c r="D80" s="230" t="s">
        <v>74</v>
      </c>
      <c r="E80" s="231"/>
      <c r="F80" s="112">
        <v>97480000</v>
      </c>
      <c r="G80" s="113">
        <f>F80/F17*100</f>
        <v>0.76252649069575573</v>
      </c>
      <c r="H80" s="87">
        <f t="shared" si="28"/>
        <v>100</v>
      </c>
      <c r="I80" s="37">
        <f t="shared" si="27"/>
        <v>0.76252649069575573</v>
      </c>
      <c r="J80" s="104">
        <v>97480000</v>
      </c>
      <c r="K80" s="37">
        <f t="shared" si="25"/>
        <v>100</v>
      </c>
      <c r="L80" s="39">
        <f t="shared" si="12"/>
        <v>0</v>
      </c>
      <c r="M80" s="40">
        <f t="shared" si="26"/>
        <v>0</v>
      </c>
      <c r="N80" s="41"/>
    </row>
    <row r="81" spans="2:15">
      <c r="B81" s="42"/>
      <c r="C81" s="91"/>
      <c r="D81" s="123"/>
      <c r="E81" s="131"/>
      <c r="F81" s="94"/>
      <c r="G81" s="95"/>
      <c r="H81" s="87"/>
      <c r="I81" s="37"/>
      <c r="J81" s="127"/>
      <c r="K81" s="127"/>
      <c r="L81" s="39"/>
      <c r="M81" s="96"/>
      <c r="N81" s="41"/>
    </row>
    <row r="82" spans="2:15">
      <c r="B82" s="75">
        <v>7</v>
      </c>
      <c r="C82" s="106"/>
      <c r="D82" s="179"/>
      <c r="E82" s="190"/>
      <c r="F82" s="111">
        <f>F83+F84+F85</f>
        <v>752170000</v>
      </c>
      <c r="G82" s="82">
        <f>F82/F17*100</f>
        <v>5.8837664188205432</v>
      </c>
      <c r="H82" s="79">
        <f t="shared" si="28"/>
        <v>0</v>
      </c>
      <c r="I82" s="80">
        <f t="shared" si="27"/>
        <v>0</v>
      </c>
      <c r="J82" s="117">
        <f>J83+J84+J85</f>
        <v>0</v>
      </c>
      <c r="K82" s="80">
        <f>J82/F82*100</f>
        <v>0</v>
      </c>
      <c r="L82" s="99">
        <f t="shared" si="12"/>
        <v>752170000</v>
      </c>
      <c r="M82" s="82">
        <f>L82/F82*100</f>
        <v>100</v>
      </c>
      <c r="N82" s="83"/>
    </row>
    <row r="83" spans="2:15">
      <c r="B83" s="132">
        <v>1</v>
      </c>
      <c r="C83" s="89" t="s">
        <v>152</v>
      </c>
      <c r="D83" s="177" t="s">
        <v>151</v>
      </c>
      <c r="E83" s="178"/>
      <c r="F83" s="112">
        <v>200000000</v>
      </c>
      <c r="G83" s="113">
        <f>F83/F17*100</f>
        <v>1.5644778225189899</v>
      </c>
      <c r="H83" s="87">
        <f t="shared" si="28"/>
        <v>0</v>
      </c>
      <c r="I83" s="37">
        <f t="shared" si="27"/>
        <v>0</v>
      </c>
      <c r="J83" s="88">
        <f>0</f>
        <v>0</v>
      </c>
      <c r="K83" s="37">
        <f>J83/F83*100</f>
        <v>0</v>
      </c>
      <c r="L83" s="39">
        <f t="shared" si="12"/>
        <v>200000000</v>
      </c>
      <c r="M83" s="40">
        <f>L83/F83*100</f>
        <v>100</v>
      </c>
      <c r="N83" s="41"/>
    </row>
    <row r="84" spans="2:15" ht="12.75" customHeight="1">
      <c r="B84" s="132">
        <v>2</v>
      </c>
      <c r="C84" s="89" t="s">
        <v>154</v>
      </c>
      <c r="D84" s="177" t="s">
        <v>153</v>
      </c>
      <c r="E84" s="178"/>
      <c r="F84" s="112">
        <v>400000000</v>
      </c>
      <c r="G84" s="113">
        <f>F84/F17*100</f>
        <v>3.1289556450379798</v>
      </c>
      <c r="H84" s="87">
        <f t="shared" si="28"/>
        <v>0</v>
      </c>
      <c r="I84" s="37">
        <f t="shared" si="27"/>
        <v>0</v>
      </c>
      <c r="J84" s="88">
        <f>0</f>
        <v>0</v>
      </c>
      <c r="K84" s="37">
        <f>J84/F84*100</f>
        <v>0</v>
      </c>
      <c r="L84" s="39">
        <f t="shared" si="12"/>
        <v>400000000</v>
      </c>
      <c r="M84" s="40">
        <f>L84/F84*100</f>
        <v>100</v>
      </c>
      <c r="N84" s="41"/>
      <c r="O84" s="149"/>
    </row>
    <row r="85" spans="2:15" ht="12.75" customHeight="1">
      <c r="B85" s="132">
        <v>3</v>
      </c>
      <c r="C85" s="89" t="s">
        <v>156</v>
      </c>
      <c r="D85" s="177" t="s">
        <v>155</v>
      </c>
      <c r="E85" s="235"/>
      <c r="F85" s="105">
        <v>152170000</v>
      </c>
      <c r="G85" s="113">
        <f>F85/F17*100</f>
        <v>1.1903329512635736</v>
      </c>
      <c r="H85" s="87">
        <f t="shared" si="28"/>
        <v>0</v>
      </c>
      <c r="I85" s="37">
        <f t="shared" si="27"/>
        <v>0</v>
      </c>
      <c r="J85" s="88">
        <f>0</f>
        <v>0</v>
      </c>
      <c r="K85" s="37">
        <f>J85/F85*100</f>
        <v>0</v>
      </c>
      <c r="L85" s="39">
        <f t="shared" si="12"/>
        <v>152170000</v>
      </c>
      <c r="M85" s="40">
        <f>L85/F85*100</f>
        <v>100</v>
      </c>
      <c r="N85" s="41"/>
      <c r="O85" s="149"/>
    </row>
    <row r="86" spans="2:15" ht="13.5" customHeight="1">
      <c r="B86" s="132"/>
      <c r="C86" s="89"/>
      <c r="D86" s="157"/>
      <c r="E86" s="162"/>
      <c r="F86" s="112"/>
      <c r="G86" s="113"/>
      <c r="H86" s="87"/>
      <c r="I86" s="37"/>
      <c r="J86" s="88"/>
      <c r="K86" s="37"/>
      <c r="L86" s="39"/>
      <c r="M86" s="40"/>
      <c r="N86" s="41"/>
    </row>
    <row r="87" spans="2:15" ht="15" customHeight="1">
      <c r="B87" s="75">
        <v>8</v>
      </c>
      <c r="C87" s="106" t="s">
        <v>157</v>
      </c>
      <c r="D87" s="179" t="s">
        <v>158</v>
      </c>
      <c r="E87" s="190"/>
      <c r="F87" s="111">
        <f>F88+F89+F90+F91</f>
        <v>901500000</v>
      </c>
      <c r="G87" s="82">
        <f>F87/F17*100</f>
        <v>7.0518837850043479</v>
      </c>
      <c r="H87" s="79">
        <f t="shared" ref="H87:H91" si="29">J87/F87*100</f>
        <v>51.423738214087635</v>
      </c>
      <c r="I87" s="80">
        <f t="shared" ref="I87:I91" si="30">G87*H87/100</f>
        <v>3.6263422567623302</v>
      </c>
      <c r="J87" s="111">
        <f>J88+J89+J90+J91</f>
        <v>463585000</v>
      </c>
      <c r="K87" s="80">
        <f t="shared" ref="K87:K91" si="31">J87/F87*100</f>
        <v>51.423738214087635</v>
      </c>
      <c r="L87" s="99">
        <f t="shared" ref="L87:L91" si="32">F87-J87</f>
        <v>437915000</v>
      </c>
      <c r="M87" s="82">
        <f t="shared" ref="M87:M91" si="33">L87/F87*100</f>
        <v>48.576261785912365</v>
      </c>
      <c r="N87" s="83"/>
    </row>
    <row r="88" spans="2:15" ht="15" customHeight="1">
      <c r="B88" s="132">
        <v>1</v>
      </c>
      <c r="C88" s="89" t="s">
        <v>159</v>
      </c>
      <c r="D88" s="177" t="s">
        <v>75</v>
      </c>
      <c r="E88" s="235"/>
      <c r="F88" s="112">
        <v>155000000</v>
      </c>
      <c r="G88" s="113">
        <f>F88/F17*100</f>
        <v>1.2124703124522174</v>
      </c>
      <c r="H88" s="87">
        <f t="shared" si="29"/>
        <v>25.951612903225808</v>
      </c>
      <c r="I88" s="37">
        <f t="shared" si="30"/>
        <v>0.3146556020541319</v>
      </c>
      <c r="J88" s="88">
        <f>31110000+9115000</f>
        <v>40225000</v>
      </c>
      <c r="K88" s="37">
        <f t="shared" si="31"/>
        <v>25.951612903225808</v>
      </c>
      <c r="L88" s="39">
        <f t="shared" si="32"/>
        <v>114775000</v>
      </c>
      <c r="M88" s="40">
        <f t="shared" si="33"/>
        <v>74.048387096774192</v>
      </c>
      <c r="N88" s="41"/>
    </row>
    <row r="89" spans="2:15" ht="15" customHeight="1">
      <c r="B89" s="132">
        <v>2</v>
      </c>
      <c r="C89" s="89" t="s">
        <v>160</v>
      </c>
      <c r="D89" s="177" t="s">
        <v>77</v>
      </c>
      <c r="E89" s="178"/>
      <c r="F89" s="112">
        <v>100000000</v>
      </c>
      <c r="G89" s="113">
        <f>F89/F17*100</f>
        <v>0.78223891125949496</v>
      </c>
      <c r="H89" s="87">
        <f t="shared" si="29"/>
        <v>0</v>
      </c>
      <c r="I89" s="37">
        <f t="shared" si="30"/>
        <v>0</v>
      </c>
      <c r="J89" s="88">
        <f>0</f>
        <v>0</v>
      </c>
      <c r="K89" s="37">
        <f t="shared" si="31"/>
        <v>0</v>
      </c>
      <c r="L89" s="39">
        <f t="shared" si="32"/>
        <v>100000000</v>
      </c>
      <c r="M89" s="40">
        <f t="shared" si="33"/>
        <v>100</v>
      </c>
      <c r="N89" s="41"/>
    </row>
    <row r="90" spans="2:15" ht="15" customHeight="1">
      <c r="B90" s="132">
        <v>3</v>
      </c>
      <c r="C90" s="89" t="s">
        <v>161</v>
      </c>
      <c r="D90" s="177" t="s">
        <v>76</v>
      </c>
      <c r="E90" s="178"/>
      <c r="F90" s="112">
        <v>526500000</v>
      </c>
      <c r="G90" s="113">
        <f>F90/F17*100</f>
        <v>4.1184878677812415</v>
      </c>
      <c r="H90" s="87">
        <f t="shared" si="29"/>
        <v>69.128205128205138</v>
      </c>
      <c r="I90" s="37">
        <f t="shared" si="30"/>
        <v>2.8470367414200588</v>
      </c>
      <c r="J90" s="88">
        <f>25100000+39580000+299280000</f>
        <v>363960000</v>
      </c>
      <c r="K90" s="37">
        <f t="shared" si="31"/>
        <v>69.128205128205138</v>
      </c>
      <c r="L90" s="39">
        <f t="shared" si="32"/>
        <v>162540000</v>
      </c>
      <c r="M90" s="40">
        <f t="shared" si="33"/>
        <v>30.871794871794872</v>
      </c>
      <c r="N90" s="41"/>
    </row>
    <row r="91" spans="2:15" ht="15" customHeight="1">
      <c r="B91" s="132">
        <v>4</v>
      </c>
      <c r="C91" s="89" t="s">
        <v>162</v>
      </c>
      <c r="D91" s="177" t="s">
        <v>78</v>
      </c>
      <c r="E91" s="178"/>
      <c r="F91" s="112">
        <v>120000000</v>
      </c>
      <c r="G91" s="113">
        <f>F91/F17*100</f>
        <v>0.938686693511394</v>
      </c>
      <c r="H91" s="87">
        <f t="shared" si="29"/>
        <v>49.5</v>
      </c>
      <c r="I91" s="37">
        <f t="shared" si="30"/>
        <v>0.46464991328814004</v>
      </c>
      <c r="J91" s="88">
        <f>59400000</f>
        <v>59400000</v>
      </c>
      <c r="K91" s="37">
        <f t="shared" si="31"/>
        <v>49.5</v>
      </c>
      <c r="L91" s="39">
        <f t="shared" si="32"/>
        <v>60600000</v>
      </c>
      <c r="M91" s="40">
        <f t="shared" si="33"/>
        <v>50.5</v>
      </c>
      <c r="N91" s="41"/>
    </row>
    <row r="92" spans="2:15" ht="15" hidden="1" customHeight="1">
      <c r="B92" s="121" t="s">
        <v>89</v>
      </c>
      <c r="C92" s="89" t="s">
        <v>79</v>
      </c>
      <c r="D92" s="177" t="s">
        <v>80</v>
      </c>
      <c r="E92" s="178"/>
      <c r="F92" s="105">
        <v>0</v>
      </c>
      <c r="G92" s="113">
        <f>F92/F17*100</f>
        <v>0</v>
      </c>
      <c r="H92" s="87" t="e">
        <f t="shared" ref="H92" si="34">J92/F92*100</f>
        <v>#DIV/0!</v>
      </c>
      <c r="I92" s="37" t="e">
        <f t="shared" ref="I92" si="35">G92*H92/100</f>
        <v>#DIV/0!</v>
      </c>
      <c r="J92" s="88"/>
      <c r="K92" s="37" t="e">
        <f t="shared" ref="K92" si="36">J92/F92*100</f>
        <v>#DIV/0!</v>
      </c>
      <c r="L92" s="39">
        <f t="shared" ref="L92:L93" si="37">F92-J92</f>
        <v>0</v>
      </c>
      <c r="M92" s="40" t="e">
        <f t="shared" ref="M92:M93" si="38">L92/F92*100</f>
        <v>#DIV/0!</v>
      </c>
      <c r="N92" s="41"/>
    </row>
    <row r="93" spans="2:15" hidden="1">
      <c r="B93" s="121">
        <v>59</v>
      </c>
      <c r="C93" s="89" t="s">
        <v>81</v>
      </c>
      <c r="D93" s="177" t="s">
        <v>82</v>
      </c>
      <c r="E93" s="178"/>
      <c r="F93" s="105">
        <v>0</v>
      </c>
      <c r="G93" s="113">
        <f>F93/F17*100</f>
        <v>0</v>
      </c>
      <c r="H93" s="87" t="e">
        <f>J93/F93*100</f>
        <v>#DIV/0!</v>
      </c>
      <c r="I93" s="37" t="e">
        <f>G93*H93/100</f>
        <v>#DIV/0!</v>
      </c>
      <c r="J93" s="88"/>
      <c r="K93" s="37" t="e">
        <f>J93/F93*100</f>
        <v>#DIV/0!</v>
      </c>
      <c r="L93" s="39">
        <f t="shared" si="37"/>
        <v>0</v>
      </c>
      <c r="M93" s="40" t="e">
        <f t="shared" si="38"/>
        <v>#DIV/0!</v>
      </c>
      <c r="N93" s="41"/>
    </row>
    <row r="94" spans="2:15" ht="8.25" customHeight="1">
      <c r="B94" s="133"/>
      <c r="C94" s="134"/>
      <c r="D94" s="135"/>
      <c r="E94" s="135"/>
      <c r="F94" s="136"/>
      <c r="G94" s="136"/>
      <c r="H94" s="137"/>
      <c r="I94" s="137"/>
      <c r="J94" s="137"/>
      <c r="K94" s="137"/>
      <c r="L94" s="137"/>
      <c r="M94" s="137"/>
      <c r="N94" s="138"/>
    </row>
    <row r="95" spans="2:15" ht="15" customHeight="1">
      <c r="B95" s="133"/>
      <c r="C95" s="134"/>
      <c r="D95" s="135"/>
      <c r="E95" s="135"/>
      <c r="F95" s="136"/>
      <c r="G95" s="136"/>
      <c r="H95" s="242" t="s">
        <v>171</v>
      </c>
      <c r="I95" s="242"/>
      <c r="J95" s="242"/>
      <c r="K95" s="242"/>
      <c r="L95" s="242"/>
      <c r="M95" s="242"/>
      <c r="N95" s="242"/>
    </row>
    <row r="96" spans="2:15">
      <c r="B96" s="139"/>
      <c r="C96" s="140"/>
      <c r="D96" s="140"/>
      <c r="E96" s="140"/>
      <c r="F96" s="141"/>
      <c r="G96" s="141"/>
      <c r="H96" s="236" t="s">
        <v>167</v>
      </c>
      <c r="I96" s="236"/>
      <c r="J96" s="236"/>
      <c r="K96" s="236"/>
      <c r="L96" s="236"/>
      <c r="M96" s="236"/>
      <c r="N96" s="236"/>
    </row>
    <row r="97" spans="2:14">
      <c r="B97" s="139"/>
      <c r="C97" s="140"/>
      <c r="D97" s="140"/>
      <c r="E97" s="140"/>
      <c r="F97" s="141"/>
      <c r="G97" s="141"/>
      <c r="H97" s="236" t="s">
        <v>90</v>
      </c>
      <c r="I97" s="236"/>
      <c r="J97" s="236"/>
      <c r="K97" s="236"/>
      <c r="L97" s="236"/>
      <c r="M97" s="236"/>
      <c r="N97" s="236"/>
    </row>
    <row r="98" spans="2:14">
      <c r="B98" s="139"/>
      <c r="C98" s="142"/>
      <c r="D98" s="142"/>
      <c r="E98" s="142"/>
      <c r="F98" s="142"/>
      <c r="G98" s="142"/>
      <c r="H98" s="237" t="s">
        <v>83</v>
      </c>
      <c r="I98" s="237"/>
      <c r="J98" s="237"/>
      <c r="K98" s="237"/>
      <c r="L98" s="237"/>
      <c r="M98" s="237"/>
      <c r="N98" s="237"/>
    </row>
    <row r="99" spans="2:14" ht="54.75" customHeight="1">
      <c r="B99" s="139"/>
      <c r="C99" s="143"/>
      <c r="D99" s="143"/>
      <c r="E99" s="143"/>
      <c r="F99" s="143"/>
      <c r="G99" s="143"/>
      <c r="H99" s="144"/>
      <c r="I99" s="238"/>
      <c r="J99" s="238"/>
      <c r="K99" s="238"/>
      <c r="L99" s="238"/>
      <c r="M99" s="238"/>
      <c r="N99" s="238"/>
    </row>
    <row r="100" spans="2:14" ht="12" customHeight="1">
      <c r="B100" s="139"/>
      <c r="C100" s="145"/>
      <c r="D100" s="145"/>
      <c r="E100" s="145"/>
      <c r="F100" s="146"/>
      <c r="G100" s="146"/>
      <c r="H100" s="239" t="s">
        <v>168</v>
      </c>
      <c r="I100" s="239"/>
      <c r="J100" s="239"/>
      <c r="K100" s="239"/>
      <c r="L100" s="239"/>
      <c r="M100" s="239"/>
      <c r="N100" s="239"/>
    </row>
    <row r="101" spans="2:14" ht="15" customHeight="1">
      <c r="B101" s="139"/>
      <c r="C101" s="240"/>
      <c r="D101" s="240"/>
      <c r="E101" s="240"/>
      <c r="F101" s="240"/>
      <c r="G101" s="161"/>
      <c r="H101" s="241" t="s">
        <v>166</v>
      </c>
      <c r="I101" s="241"/>
      <c r="J101" s="241"/>
      <c r="K101" s="241"/>
      <c r="L101" s="241"/>
      <c r="M101" s="241"/>
      <c r="N101" s="241"/>
    </row>
    <row r="102" spans="2:14" ht="9.75" customHeight="1"/>
  </sheetData>
  <mergeCells count="91">
    <mergeCell ref="C101:F101"/>
    <mergeCell ref="H101:N101"/>
    <mergeCell ref="D92:E92"/>
    <mergeCell ref="D93:E93"/>
    <mergeCell ref="H95:N95"/>
    <mergeCell ref="H96:N96"/>
    <mergeCell ref="D91:E91"/>
    <mergeCell ref="H97:N97"/>
    <mergeCell ref="H98:N98"/>
    <mergeCell ref="I99:N99"/>
    <mergeCell ref="H100:N100"/>
    <mergeCell ref="D84:E84"/>
    <mergeCell ref="D87:E87"/>
    <mergeCell ref="D88:E88"/>
    <mergeCell ref="D89:E89"/>
    <mergeCell ref="D90:E90"/>
    <mergeCell ref="D85:E85"/>
    <mergeCell ref="D83:E83"/>
    <mergeCell ref="D70:E70"/>
    <mergeCell ref="D71:E71"/>
    <mergeCell ref="D72:E72"/>
    <mergeCell ref="D74:E74"/>
    <mergeCell ref="D75:E75"/>
    <mergeCell ref="D76:E76"/>
    <mergeCell ref="D77:E77"/>
    <mergeCell ref="D78:E78"/>
    <mergeCell ref="D79:E79"/>
    <mergeCell ref="D80:E80"/>
    <mergeCell ref="D82:E82"/>
    <mergeCell ref="D65:E65"/>
    <mergeCell ref="D66:E66"/>
    <mergeCell ref="D53:E53"/>
    <mergeCell ref="D54:E54"/>
    <mergeCell ref="D56:E56"/>
    <mergeCell ref="D57:E57"/>
    <mergeCell ref="D58:E58"/>
    <mergeCell ref="D59:E59"/>
    <mergeCell ref="D38:E38"/>
    <mergeCell ref="D40:E40"/>
    <mergeCell ref="D31:E31"/>
    <mergeCell ref="D33:E33"/>
    <mergeCell ref="D34:E34"/>
    <mergeCell ref="D35:E35"/>
    <mergeCell ref="D37:E37"/>
    <mergeCell ref="D39:E39"/>
    <mergeCell ref="D27:E27"/>
    <mergeCell ref="D28:E28"/>
    <mergeCell ref="D29:E29"/>
    <mergeCell ref="D22:E22"/>
    <mergeCell ref="D23:E23"/>
    <mergeCell ref="D24:E24"/>
    <mergeCell ref="D25:E25"/>
    <mergeCell ref="D26:E26"/>
    <mergeCell ref="D19:E19"/>
    <mergeCell ref="L5:L7"/>
    <mergeCell ref="M5:M7"/>
    <mergeCell ref="N5:N7"/>
    <mergeCell ref="H6:I6"/>
    <mergeCell ref="J6:J7"/>
    <mergeCell ref="D8:E8"/>
    <mergeCell ref="D10:E10"/>
    <mergeCell ref="D11:E11"/>
    <mergeCell ref="D13:E13"/>
    <mergeCell ref="D17:E17"/>
    <mergeCell ref="B3:N3"/>
    <mergeCell ref="B1:N1"/>
    <mergeCell ref="B5:B7"/>
    <mergeCell ref="C5:C7"/>
    <mergeCell ref="D5:E7"/>
    <mergeCell ref="F5:F7"/>
    <mergeCell ref="G5:G6"/>
    <mergeCell ref="H5:J5"/>
    <mergeCell ref="K5:K7"/>
    <mergeCell ref="B2:N2"/>
    <mergeCell ref="B4:N4"/>
    <mergeCell ref="D42:E42"/>
    <mergeCell ref="D44:E44"/>
    <mergeCell ref="D43:E43"/>
    <mergeCell ref="D67:E67"/>
    <mergeCell ref="D68:E68"/>
    <mergeCell ref="D49:E49"/>
    <mergeCell ref="D50:E50"/>
    <mergeCell ref="D51:E51"/>
    <mergeCell ref="D52:E52"/>
    <mergeCell ref="D45:E45"/>
    <mergeCell ref="D46:E46"/>
    <mergeCell ref="D47:E47"/>
    <mergeCell ref="D48:E48"/>
    <mergeCell ref="D61:E61"/>
    <mergeCell ref="D62:E62"/>
    <mergeCell ref="D63:E63"/>
  </mergeCells>
  <printOptions horizontalCentered="1"/>
  <pageMargins left="0.55118110236220474" right="0.39370078740157483" top="0.52" bottom="0.51181102362204722" header="0.31496062992125984" footer="0.31496062992125984"/>
  <pageSetup paperSize="119" scale="94" fitToHeight="2" orientation="landscape" r:id="rId1"/>
  <rowBreaks count="2" manualBreakCount="2">
    <brk id="3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</vt:lpstr>
      <vt:lpstr>JULI!Print_Area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 8.1</dc:creator>
  <cp:lastModifiedBy>User</cp:lastModifiedBy>
  <cp:lastPrinted>2019-07-23T01:09:46Z</cp:lastPrinted>
  <dcterms:created xsi:type="dcterms:W3CDTF">2017-03-10T19:24:03Z</dcterms:created>
  <dcterms:modified xsi:type="dcterms:W3CDTF">2019-09-12T07:19:43Z</dcterms:modified>
</cp:coreProperties>
</file>