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0730" windowHeight="11760"/>
  </bookViews>
  <sheets>
    <sheet name="Sheet2" sheetId="2" r:id="rId1"/>
  </sheets>
  <definedNames>
    <definedName name="_xlnm.Print_Titles" localSheetId="0">Sheet2!$5:$7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1" i="2"/>
  <c r="L43" l="1"/>
  <c r="T143" l="1"/>
  <c r="V143" s="1"/>
  <c r="S143"/>
  <c r="U143" s="1"/>
  <c r="W143" l="1"/>
  <c r="Y143" s="1"/>
  <c r="X143"/>
  <c r="Z143" s="1"/>
  <c r="J61"/>
  <c r="K315" l="1"/>
  <c r="K314"/>
  <c r="K313"/>
  <c r="K312"/>
  <c r="K311"/>
  <c r="M110"/>
  <c r="M108"/>
  <c r="M107"/>
  <c r="N444" l="1"/>
  <c r="N443"/>
  <c r="N442"/>
  <c r="N417"/>
  <c r="N414"/>
  <c r="N413"/>
  <c r="N411"/>
  <c r="N410"/>
  <c r="N408"/>
  <c r="N407"/>
  <c r="N406"/>
  <c r="N405"/>
  <c r="N404"/>
  <c r="N403"/>
  <c r="N402"/>
  <c r="N401"/>
  <c r="N400"/>
  <c r="N380"/>
  <c r="N311"/>
  <c r="N213"/>
  <c r="N185"/>
  <c r="N176"/>
  <c r="N169"/>
  <c r="N168"/>
  <c r="N167"/>
  <c r="N165"/>
  <c r="N164"/>
  <c r="N140"/>
  <c r="N57" l="1"/>
  <c r="N56"/>
  <c r="N36"/>
  <c r="N35"/>
  <c r="N34"/>
  <c r="N21"/>
  <c r="N11"/>
  <c r="T11" l="1"/>
  <c r="X54" l="1"/>
  <c r="X53"/>
  <c r="X52"/>
  <c r="X51"/>
  <c r="X50"/>
  <c r="X49"/>
  <c r="X48"/>
  <c r="X47"/>
  <c r="X46"/>
  <c r="R43"/>
  <c r="P43"/>
  <c r="N43"/>
  <c r="J43"/>
  <c r="H43"/>
  <c r="F43"/>
  <c r="R8" l="1"/>
  <c r="P8"/>
  <c r="N8"/>
  <c r="L8"/>
  <c r="J8"/>
  <c r="H8"/>
  <c r="F8"/>
  <c r="R38"/>
  <c r="P38"/>
  <c r="N38"/>
  <c r="L38"/>
  <c r="J38"/>
  <c r="H38"/>
  <c r="F38"/>
  <c r="T57"/>
  <c r="S57"/>
  <c r="W57" s="1"/>
  <c r="Y57" s="1"/>
  <c r="T56"/>
  <c r="S56"/>
  <c r="W56" s="1"/>
  <c r="Y56" s="1"/>
  <c r="T55"/>
  <c r="S55"/>
  <c r="W55" s="1"/>
  <c r="Y55" s="1"/>
  <c r="T45"/>
  <c r="S45"/>
  <c r="W45" s="1"/>
  <c r="Y45" s="1"/>
  <c r="S44"/>
  <c r="U44" s="1"/>
  <c r="T43"/>
  <c r="S43"/>
  <c r="U43" s="1"/>
  <c r="T41"/>
  <c r="X41" s="1"/>
  <c r="Z41" s="1"/>
  <c r="S41"/>
  <c r="W41" s="1"/>
  <c r="Y41" s="1"/>
  <c r="T40"/>
  <c r="X40" s="1"/>
  <c r="Z40" s="1"/>
  <c r="S40"/>
  <c r="W40" s="1"/>
  <c r="Y40" s="1"/>
  <c r="S39"/>
  <c r="W39" s="1"/>
  <c r="Y39" s="1"/>
  <c r="S38"/>
  <c r="W38" s="1"/>
  <c r="Y38" s="1"/>
  <c r="T36"/>
  <c r="V36" s="1"/>
  <c r="S36"/>
  <c r="W36" s="1"/>
  <c r="Y36" s="1"/>
  <c r="T35"/>
  <c r="X35" s="1"/>
  <c r="Z35" s="1"/>
  <c r="S35"/>
  <c r="W35" s="1"/>
  <c r="Y35" s="1"/>
  <c r="T34"/>
  <c r="X34" s="1"/>
  <c r="Z34" s="1"/>
  <c r="S34"/>
  <c r="W34" s="1"/>
  <c r="Y34" s="1"/>
  <c r="I34"/>
  <c r="S33"/>
  <c r="W33" s="1"/>
  <c r="Y33" s="1"/>
  <c r="S32"/>
  <c r="W32" s="1"/>
  <c r="Y32" s="1"/>
  <c r="S31"/>
  <c r="W31" s="1"/>
  <c r="Y31" s="1"/>
  <c r="T30"/>
  <c r="X30" s="1"/>
  <c r="S30"/>
  <c r="W30" s="1"/>
  <c r="Y30" s="1"/>
  <c r="T29"/>
  <c r="X29" s="1"/>
  <c r="Z29" s="1"/>
  <c r="S29"/>
  <c r="W29" s="1"/>
  <c r="Y29" s="1"/>
  <c r="S28"/>
  <c r="U28" s="1"/>
  <c r="S27"/>
  <c r="U27" s="1"/>
  <c r="T26"/>
  <c r="X26" s="1"/>
  <c r="S26"/>
  <c r="U26" s="1"/>
  <c r="T25"/>
  <c r="X25" s="1"/>
  <c r="S25"/>
  <c r="W25" s="1"/>
  <c r="S24"/>
  <c r="S23"/>
  <c r="W23" s="1"/>
  <c r="S22"/>
  <c r="T21"/>
  <c r="X21" s="1"/>
  <c r="Z21" s="1"/>
  <c r="S21"/>
  <c r="W21" s="1"/>
  <c r="T20"/>
  <c r="V20" s="1"/>
  <c r="S20"/>
  <c r="W20" s="1"/>
  <c r="Y20" s="1"/>
  <c r="S19"/>
  <c r="W19" s="1"/>
  <c r="Y19" s="1"/>
  <c r="S18"/>
  <c r="W18" s="1"/>
  <c r="Y18" s="1"/>
  <c r="S17"/>
  <c r="W17" s="1"/>
  <c r="Y17" s="1"/>
  <c r="S16"/>
  <c r="W16" s="1"/>
  <c r="Y16" s="1"/>
  <c r="S15"/>
  <c r="W15" s="1"/>
  <c r="Y15" s="1"/>
  <c r="S14"/>
  <c r="W14" s="1"/>
  <c r="Y14" s="1"/>
  <c r="S13"/>
  <c r="U13" s="1"/>
  <c r="S12"/>
  <c r="W12" s="1"/>
  <c r="Y12" s="1"/>
  <c r="X11"/>
  <c r="Z11" s="1"/>
  <c r="S11"/>
  <c r="U11" s="1"/>
  <c r="S10"/>
  <c r="W10" s="1"/>
  <c r="Y10" s="1"/>
  <c r="S9"/>
  <c r="W9" s="1"/>
  <c r="Y9" s="1"/>
  <c r="S8"/>
  <c r="W8" s="1"/>
  <c r="Y8" s="1"/>
  <c r="R438"/>
  <c r="P438"/>
  <c r="N438"/>
  <c r="L438"/>
  <c r="J438"/>
  <c r="H438"/>
  <c r="F438"/>
  <c r="R343"/>
  <c r="P343"/>
  <c r="N343"/>
  <c r="L343"/>
  <c r="J343"/>
  <c r="H343"/>
  <c r="F343"/>
  <c r="R189"/>
  <c r="P189"/>
  <c r="N189"/>
  <c r="L189"/>
  <c r="J189"/>
  <c r="H189"/>
  <c r="F189"/>
  <c r="U250"/>
  <c r="Y60" l="1"/>
  <c r="T8"/>
  <c r="V8" s="1"/>
  <c r="L60"/>
  <c r="V56"/>
  <c r="X56"/>
  <c r="Z56" s="1"/>
  <c r="Y42"/>
  <c r="J60"/>
  <c r="R60"/>
  <c r="Y58"/>
  <c r="T38"/>
  <c r="X38" s="1"/>
  <c r="Z38" s="1"/>
  <c r="H60"/>
  <c r="P60"/>
  <c r="X57"/>
  <c r="Z57" s="1"/>
  <c r="V57"/>
  <c r="F60"/>
  <c r="N60"/>
  <c r="X55"/>
  <c r="Z55" s="1"/>
  <c r="V55"/>
  <c r="X43"/>
  <c r="Z43" s="1"/>
  <c r="V43"/>
  <c r="Z42"/>
  <c r="V45"/>
  <c r="X45"/>
  <c r="Z45" s="1"/>
  <c r="U39"/>
  <c r="V21"/>
  <c r="U36"/>
  <c r="Y21"/>
  <c r="W24"/>
  <c r="Y24" s="1"/>
  <c r="W22"/>
  <c r="Y22" s="1"/>
  <c r="Y23"/>
  <c r="V11"/>
  <c r="U41"/>
  <c r="U14"/>
  <c r="U18"/>
  <c r="W26"/>
  <c r="Y26" s="1"/>
  <c r="U23"/>
  <c r="U12"/>
  <c r="U16"/>
  <c r="U20"/>
  <c r="W28"/>
  <c r="Y28" s="1"/>
  <c r="U34"/>
  <c r="V40"/>
  <c r="V41"/>
  <c r="U10"/>
  <c r="U21"/>
  <c r="U35"/>
  <c r="U40"/>
  <c r="W11"/>
  <c r="Y11" s="1"/>
  <c r="W13"/>
  <c r="Y13" s="1"/>
  <c r="X36"/>
  <c r="Z36" s="1"/>
  <c r="U8"/>
  <c r="U9"/>
  <c r="U15"/>
  <c r="U17"/>
  <c r="U19"/>
  <c r="U22"/>
  <c r="U24"/>
  <c r="W27"/>
  <c r="Y27" s="1"/>
  <c r="V29"/>
  <c r="U38"/>
  <c r="X20"/>
  <c r="Z20" s="1"/>
  <c r="U29"/>
  <c r="V34"/>
  <c r="V35"/>
  <c r="U45"/>
  <c r="U55"/>
  <c r="U56"/>
  <c r="U57"/>
  <c r="Z37" l="1"/>
  <c r="U42"/>
  <c r="Z58"/>
  <c r="Z59" s="1"/>
  <c r="U60"/>
  <c r="V58"/>
  <c r="T60"/>
  <c r="V38"/>
  <c r="V60" s="1"/>
  <c r="X8"/>
  <c r="U58"/>
  <c r="V42"/>
  <c r="U37"/>
  <c r="Y37"/>
  <c r="Y59" s="1"/>
  <c r="V37"/>
  <c r="Z8" l="1"/>
  <c r="Z60" s="1"/>
  <c r="X60"/>
  <c r="U59"/>
  <c r="V59"/>
  <c r="Y250" l="1"/>
  <c r="R145"/>
  <c r="P145"/>
  <c r="N145"/>
  <c r="L145"/>
  <c r="F61"/>
  <c r="S142"/>
  <c r="U142" s="1"/>
  <c r="T142"/>
  <c r="V142" s="1"/>
  <c r="T140"/>
  <c r="V140" s="1"/>
  <c r="S140"/>
  <c r="U140" s="1"/>
  <c r="S139"/>
  <c r="U139" s="1"/>
  <c r="S138"/>
  <c r="U138" s="1"/>
  <c r="S137"/>
  <c r="U137" s="1"/>
  <c r="S136"/>
  <c r="U136" s="1"/>
  <c r="S135"/>
  <c r="U135" s="1"/>
  <c r="S134"/>
  <c r="U134" s="1"/>
  <c r="T133"/>
  <c r="X133" s="1"/>
  <c r="Z133" s="1"/>
  <c r="S133"/>
  <c r="W133" s="1"/>
  <c r="S132"/>
  <c r="U132" s="1"/>
  <c r="S131"/>
  <c r="U131" s="1"/>
  <c r="S130"/>
  <c r="U130" s="1"/>
  <c r="S129"/>
  <c r="U129" s="1"/>
  <c r="S128"/>
  <c r="U128" s="1"/>
  <c r="S127"/>
  <c r="U127" s="1"/>
  <c r="S126"/>
  <c r="U126" s="1"/>
  <c r="S125"/>
  <c r="U125" s="1"/>
  <c r="T124"/>
  <c r="X124" s="1"/>
  <c r="Z124" s="1"/>
  <c r="S124"/>
  <c r="U124" s="1"/>
  <c r="S123"/>
  <c r="W123" s="1"/>
  <c r="Y123" s="1"/>
  <c r="T122"/>
  <c r="V122" s="1"/>
  <c r="S122"/>
  <c r="W122" s="1"/>
  <c r="Y122" s="1"/>
  <c r="S121"/>
  <c r="W121" s="1"/>
  <c r="Y121" s="1"/>
  <c r="S120"/>
  <c r="W120" s="1"/>
  <c r="Y120" s="1"/>
  <c r="T119"/>
  <c r="X119" s="1"/>
  <c r="Z119" s="1"/>
  <c r="S119"/>
  <c r="W119" s="1"/>
  <c r="Y119" s="1"/>
  <c r="S118"/>
  <c r="W118" s="1"/>
  <c r="Y118" s="1"/>
  <c r="S117"/>
  <c r="W117" s="1"/>
  <c r="Y117" s="1"/>
  <c r="T116"/>
  <c r="X116" s="1"/>
  <c r="Z116" s="1"/>
  <c r="S116"/>
  <c r="W116" s="1"/>
  <c r="Y116" s="1"/>
  <c r="S115"/>
  <c r="W115" s="1"/>
  <c r="Y115" s="1"/>
  <c r="S114"/>
  <c r="W114" s="1"/>
  <c r="Y114" s="1"/>
  <c r="S113"/>
  <c r="W113" s="1"/>
  <c r="Y113" s="1"/>
  <c r="S112"/>
  <c r="W112" s="1"/>
  <c r="Y112" s="1"/>
  <c r="S111"/>
  <c r="W111" s="1"/>
  <c r="Y111" s="1"/>
  <c r="S110"/>
  <c r="U110" s="1"/>
  <c r="S109"/>
  <c r="W109" s="1"/>
  <c r="S108"/>
  <c r="U108" s="1"/>
  <c r="S107"/>
  <c r="U107" s="1"/>
  <c r="S106"/>
  <c r="U106" s="1"/>
  <c r="S105"/>
  <c r="U105" s="1"/>
  <c r="S104"/>
  <c r="U104" s="1"/>
  <c r="T103"/>
  <c r="X103" s="1"/>
  <c r="Z103" s="1"/>
  <c r="S103"/>
  <c r="W103" s="1"/>
  <c r="T102"/>
  <c r="X102" s="1"/>
  <c r="Z102" s="1"/>
  <c r="S102"/>
  <c r="U102" s="1"/>
  <c r="S101"/>
  <c r="U101" s="1"/>
  <c r="S100"/>
  <c r="U100" s="1"/>
  <c r="S99"/>
  <c r="U99" s="1"/>
  <c r="S98"/>
  <c r="U98" s="1"/>
  <c r="T97"/>
  <c r="X97" s="1"/>
  <c r="Z97" s="1"/>
  <c r="S97"/>
  <c r="W97" s="1"/>
  <c r="Y97" s="1"/>
  <c r="T96"/>
  <c r="V96" s="1"/>
  <c r="S96"/>
  <c r="U96" s="1"/>
  <c r="T95"/>
  <c r="V95" s="1"/>
  <c r="S95"/>
  <c r="U95" s="1"/>
  <c r="S94"/>
  <c r="U94" s="1"/>
  <c r="T93"/>
  <c r="X93" s="1"/>
  <c r="Z93" s="1"/>
  <c r="S93"/>
  <c r="U93" s="1"/>
  <c r="S92"/>
  <c r="U92" s="1"/>
  <c r="T91"/>
  <c r="X91" s="1"/>
  <c r="Z91" s="1"/>
  <c r="S91"/>
  <c r="U91" s="1"/>
  <c r="T175"/>
  <c r="X175" s="1"/>
  <c r="Z175" s="1"/>
  <c r="S175"/>
  <c r="U175" s="1"/>
  <c r="T163"/>
  <c r="X163" s="1"/>
  <c r="Z163" s="1"/>
  <c r="S163"/>
  <c r="W163" s="1"/>
  <c r="Y163" s="1"/>
  <c r="T186"/>
  <c r="X186" s="1"/>
  <c r="Z186" s="1"/>
  <c r="S186"/>
  <c r="T185"/>
  <c r="V185" s="1"/>
  <c r="S185"/>
  <c r="U185" s="1"/>
  <c r="T182"/>
  <c r="V182" s="1"/>
  <c r="S182"/>
  <c r="U182" s="1"/>
  <c r="F182"/>
  <c r="S181"/>
  <c r="W181" s="1"/>
  <c r="Y181" s="1"/>
  <c r="S180"/>
  <c r="W180" s="1"/>
  <c r="Y180" s="1"/>
  <c r="S179"/>
  <c r="W179" s="1"/>
  <c r="Y179" s="1"/>
  <c r="S178"/>
  <c r="U178" s="1"/>
  <c r="T177"/>
  <c r="S177"/>
  <c r="W177" s="1"/>
  <c r="Y177" s="1"/>
  <c r="T176"/>
  <c r="X176" s="1"/>
  <c r="Z176" s="1"/>
  <c r="S176"/>
  <c r="W176" s="1"/>
  <c r="Y176" s="1"/>
  <c r="T174"/>
  <c r="X174" s="1"/>
  <c r="S174"/>
  <c r="W174" s="1"/>
  <c r="Y174" s="1"/>
  <c r="F174"/>
  <c r="S173"/>
  <c r="W173" s="1"/>
  <c r="Y173" s="1"/>
  <c r="S172"/>
  <c r="U172" s="1"/>
  <c r="S171"/>
  <c r="U171" s="1"/>
  <c r="S170"/>
  <c r="U170" s="1"/>
  <c r="T169"/>
  <c r="X169" s="1"/>
  <c r="Z169" s="1"/>
  <c r="S169"/>
  <c r="W169" s="1"/>
  <c r="Y169" s="1"/>
  <c r="T168"/>
  <c r="V168" s="1"/>
  <c r="S168"/>
  <c r="U168" s="1"/>
  <c r="T167"/>
  <c r="X167" s="1"/>
  <c r="Z167" s="1"/>
  <c r="U167"/>
  <c r="T166"/>
  <c r="X166" s="1"/>
  <c r="Z166" s="1"/>
  <c r="S166"/>
  <c r="U166" s="1"/>
  <c r="T165"/>
  <c r="X165" s="1"/>
  <c r="Z165" s="1"/>
  <c r="S165"/>
  <c r="U165" s="1"/>
  <c r="T164"/>
  <c r="V164" s="1"/>
  <c r="S164"/>
  <c r="W164" s="1"/>
  <c r="Y164" s="1"/>
  <c r="T162"/>
  <c r="X162" s="1"/>
  <c r="Z162" s="1"/>
  <c r="S162"/>
  <c r="W162" s="1"/>
  <c r="Y162" s="1"/>
  <c r="T161"/>
  <c r="X161" s="1"/>
  <c r="Z161" s="1"/>
  <c r="S161"/>
  <c r="W161" s="1"/>
  <c r="Y161" s="1"/>
  <c r="T160"/>
  <c r="X160" s="1"/>
  <c r="Z160" s="1"/>
  <c r="S160"/>
  <c r="U160" s="1"/>
  <c r="T159"/>
  <c r="X159" s="1"/>
  <c r="Z159" s="1"/>
  <c r="S159"/>
  <c r="W159" s="1"/>
  <c r="Y159" s="1"/>
  <c r="T158"/>
  <c r="X158" s="1"/>
  <c r="Z158" s="1"/>
  <c r="S158"/>
  <c r="W158" s="1"/>
  <c r="Y158" s="1"/>
  <c r="W186" l="1"/>
  <c r="Y186" s="1"/>
  <c r="U186"/>
  <c r="F145"/>
  <c r="F448" s="1"/>
  <c r="F450" s="1"/>
  <c r="W142"/>
  <c r="Y142" s="1"/>
  <c r="W108"/>
  <c r="X142"/>
  <c r="Z142" s="1"/>
  <c r="W139"/>
  <c r="Y139" s="1"/>
  <c r="W135"/>
  <c r="Y135" s="1"/>
  <c r="W137"/>
  <c r="Y137" s="1"/>
  <c r="X140"/>
  <c r="Z140" s="1"/>
  <c r="W140"/>
  <c r="Y140" s="1"/>
  <c r="W134"/>
  <c r="Y134" s="1"/>
  <c r="W138"/>
  <c r="Y138" s="1"/>
  <c r="W136"/>
  <c r="Y136" s="1"/>
  <c r="U117"/>
  <c r="U119"/>
  <c r="W124"/>
  <c r="Y124" s="1"/>
  <c r="V124"/>
  <c r="W125"/>
  <c r="Y125" s="1"/>
  <c r="W126"/>
  <c r="Y126" s="1"/>
  <c r="W127"/>
  <c r="Y127" s="1"/>
  <c r="W128"/>
  <c r="Y128" s="1"/>
  <c r="W129"/>
  <c r="Y129" s="1"/>
  <c r="W130"/>
  <c r="Y130" s="1"/>
  <c r="W131"/>
  <c r="Y131" s="1"/>
  <c r="W132"/>
  <c r="Y132" s="1"/>
  <c r="V97"/>
  <c r="W106"/>
  <c r="Y106" s="1"/>
  <c r="X122"/>
  <c r="Z122" s="1"/>
  <c r="U122"/>
  <c r="W107"/>
  <c r="Y107" s="1"/>
  <c r="U109"/>
  <c r="V103"/>
  <c r="W110"/>
  <c r="Y110" s="1"/>
  <c r="V116"/>
  <c r="U103"/>
  <c r="U116"/>
  <c r="W104"/>
  <c r="Y104" s="1"/>
  <c r="W105"/>
  <c r="Y105" s="1"/>
  <c r="W102"/>
  <c r="Y102" s="1"/>
  <c r="U97"/>
  <c r="W98"/>
  <c r="Y98" s="1"/>
  <c r="W99"/>
  <c r="Y99" s="1"/>
  <c r="W100"/>
  <c r="Y100" s="1"/>
  <c r="W101"/>
  <c r="Y101" s="1"/>
  <c r="X95"/>
  <c r="Z95" s="1"/>
  <c r="X96"/>
  <c r="Z96" s="1"/>
  <c r="W95"/>
  <c r="Y95" s="1"/>
  <c r="W96"/>
  <c r="Y96" s="1"/>
  <c r="W93"/>
  <c r="Y93" s="1"/>
  <c r="V93"/>
  <c r="W94"/>
  <c r="Y94" s="1"/>
  <c r="W91"/>
  <c r="Y91" s="1"/>
  <c r="V91"/>
  <c r="W92"/>
  <c r="Y92" s="1"/>
  <c r="W175"/>
  <c r="Y175" s="1"/>
  <c r="U163"/>
  <c r="V186"/>
  <c r="U177"/>
  <c r="U173"/>
  <c r="X185"/>
  <c r="Z185" s="1"/>
  <c r="W185"/>
  <c r="Y185" s="1"/>
  <c r="W178"/>
  <c r="Y178" s="1"/>
  <c r="X182"/>
  <c r="Z182" s="1"/>
  <c r="W182"/>
  <c r="Y182" s="1"/>
  <c r="Z174"/>
  <c r="V176"/>
  <c r="X177"/>
  <c r="Z177" s="1"/>
  <c r="U176"/>
  <c r="V174"/>
  <c r="U174"/>
  <c r="W171"/>
  <c r="Y171" s="1"/>
  <c r="V169"/>
  <c r="W170"/>
  <c r="Y170" s="1"/>
  <c r="W172"/>
  <c r="Y172" s="1"/>
  <c r="U169"/>
  <c r="X168"/>
  <c r="Z168" s="1"/>
  <c r="W168"/>
  <c r="Y168" s="1"/>
  <c r="W166"/>
  <c r="Y166" s="1"/>
  <c r="W167"/>
  <c r="Y167" s="1"/>
  <c r="V165"/>
  <c r="V166"/>
  <c r="V167"/>
  <c r="W165"/>
  <c r="Y165" s="1"/>
  <c r="U164"/>
  <c r="V161"/>
  <c r="U161"/>
  <c r="U162"/>
  <c r="X164"/>
  <c r="Z164" s="1"/>
  <c r="V162"/>
  <c r="W160"/>
  <c r="Y160" s="1"/>
  <c r="V160"/>
  <c r="V159"/>
  <c r="U159"/>
  <c r="V158"/>
  <c r="U158"/>
  <c r="H61" l="1"/>
  <c r="H448" s="1"/>
  <c r="H450" s="1"/>
  <c r="R61"/>
  <c r="R448" s="1"/>
  <c r="R450" s="1"/>
  <c r="P61"/>
  <c r="P448" s="1"/>
  <c r="P450" s="1"/>
  <c r="N61"/>
  <c r="N448" s="1"/>
  <c r="N450" s="1"/>
  <c r="L61"/>
  <c r="L448" s="1"/>
  <c r="L450" s="1"/>
  <c r="S434" l="1"/>
  <c r="U434" s="1"/>
  <c r="T445"/>
  <c r="T444"/>
  <c r="X444" s="1"/>
  <c r="Z444" s="1"/>
  <c r="T443"/>
  <c r="X443" s="1"/>
  <c r="Z443" s="1"/>
  <c r="T442"/>
  <c r="X442" s="1"/>
  <c r="Z442" s="1"/>
  <c r="J145"/>
  <c r="J448" s="1"/>
  <c r="J450" s="1"/>
  <c r="T434"/>
  <c r="V434" s="1"/>
  <c r="T433"/>
  <c r="X433" s="1"/>
  <c r="Z433" s="1"/>
  <c r="T432"/>
  <c r="X432" s="1"/>
  <c r="Z432" s="1"/>
  <c r="T431"/>
  <c r="X431" s="1"/>
  <c r="Z431" s="1"/>
  <c r="T430"/>
  <c r="X430" s="1"/>
  <c r="Z430" s="1"/>
  <c r="T429"/>
  <c r="X429" s="1"/>
  <c r="Z429" s="1"/>
  <c r="T428"/>
  <c r="X428" s="1"/>
  <c r="Z428" s="1"/>
  <c r="T427"/>
  <c r="X427" s="1"/>
  <c r="Z427" s="1"/>
  <c r="T426"/>
  <c r="X426" s="1"/>
  <c r="Z426" s="1"/>
  <c r="T425"/>
  <c r="X425" s="1"/>
  <c r="Z425" s="1"/>
  <c r="T424"/>
  <c r="X424" s="1"/>
  <c r="Z424" s="1"/>
  <c r="T423"/>
  <c r="X423" s="1"/>
  <c r="Z423" s="1"/>
  <c r="T422"/>
  <c r="X422" s="1"/>
  <c r="Z422" s="1"/>
  <c r="T421"/>
  <c r="X421" s="1"/>
  <c r="Z421" s="1"/>
  <c r="T420"/>
  <c r="X420" s="1"/>
  <c r="Z420" s="1"/>
  <c r="T419"/>
  <c r="X419" s="1"/>
  <c r="Z419" s="1"/>
  <c r="T418"/>
  <c r="X418" s="1"/>
  <c r="Z418" s="1"/>
  <c r="T417"/>
  <c r="X417" s="1"/>
  <c r="Z417" s="1"/>
  <c r="T416"/>
  <c r="X416" s="1"/>
  <c r="Z416" s="1"/>
  <c r="T415"/>
  <c r="X415" s="1"/>
  <c r="Z415" s="1"/>
  <c r="T414"/>
  <c r="X414" s="1"/>
  <c r="Z414" s="1"/>
  <c r="T413"/>
  <c r="X413" s="1"/>
  <c r="Z413" s="1"/>
  <c r="T412"/>
  <c r="X412" s="1"/>
  <c r="Z412" s="1"/>
  <c r="T411"/>
  <c r="X411" s="1"/>
  <c r="Z411" s="1"/>
  <c r="T410"/>
  <c r="X410" s="1"/>
  <c r="Z410" s="1"/>
  <c r="T409"/>
  <c r="X409" s="1"/>
  <c r="Z409" s="1"/>
  <c r="T408"/>
  <c r="X408" s="1"/>
  <c r="Z408" s="1"/>
  <c r="T407"/>
  <c r="X407" s="1"/>
  <c r="Z407" s="1"/>
  <c r="T406"/>
  <c r="X406" s="1"/>
  <c r="Z406" s="1"/>
  <c r="T405"/>
  <c r="X405" s="1"/>
  <c r="Z405" s="1"/>
  <c r="T404"/>
  <c r="X404" s="1"/>
  <c r="Z404" s="1"/>
  <c r="T403"/>
  <c r="X403" s="1"/>
  <c r="Z403" s="1"/>
  <c r="T402"/>
  <c r="X402" s="1"/>
  <c r="Z402" s="1"/>
  <c r="T401"/>
  <c r="X401" s="1"/>
  <c r="Z401" s="1"/>
  <c r="T400"/>
  <c r="X400" s="1"/>
  <c r="Z400" s="1"/>
  <c r="T399"/>
  <c r="X399" s="1"/>
  <c r="Z399" s="1"/>
  <c r="T398"/>
  <c r="X398" s="1"/>
  <c r="Z398" s="1"/>
  <c r="T394"/>
  <c r="X394" s="1"/>
  <c r="Z394" s="1"/>
  <c r="T380"/>
  <c r="X380" s="1"/>
  <c r="Z380" s="1"/>
  <c r="T379"/>
  <c r="X379" s="1"/>
  <c r="Z379" s="1"/>
  <c r="T353"/>
  <c r="X353" s="1"/>
  <c r="Z353" s="1"/>
  <c r="T341"/>
  <c r="X341" s="1"/>
  <c r="Z341" s="1"/>
  <c r="T306"/>
  <c r="X306" s="1"/>
  <c r="Z306" s="1"/>
  <c r="T265"/>
  <c r="X265" s="1"/>
  <c r="Z265" s="1"/>
  <c r="T187"/>
  <c r="X187" s="1"/>
  <c r="Z187" s="1"/>
  <c r="T184"/>
  <c r="X184" s="1"/>
  <c r="Z184" s="1"/>
  <c r="T183"/>
  <c r="V183" s="1"/>
  <c r="T157"/>
  <c r="X157" s="1"/>
  <c r="Z157" s="1"/>
  <c r="T141"/>
  <c r="T69"/>
  <c r="X69" s="1"/>
  <c r="Z69" s="1"/>
  <c r="S445"/>
  <c r="W445" s="1"/>
  <c r="Y445" s="1"/>
  <c r="S444"/>
  <c r="W444" s="1"/>
  <c r="Y444" s="1"/>
  <c r="S443"/>
  <c r="W443" s="1"/>
  <c r="Y443" s="1"/>
  <c r="S442"/>
  <c r="W442" s="1"/>
  <c r="Y442" s="1"/>
  <c r="S433"/>
  <c r="W433" s="1"/>
  <c r="Y433" s="1"/>
  <c r="S432"/>
  <c r="W432" s="1"/>
  <c r="Y432" s="1"/>
  <c r="S431"/>
  <c r="U431" s="1"/>
  <c r="S430"/>
  <c r="W430" s="1"/>
  <c r="Y430" s="1"/>
  <c r="S429"/>
  <c r="W429" s="1"/>
  <c r="Y429" s="1"/>
  <c r="S428"/>
  <c r="W428" s="1"/>
  <c r="Y428" s="1"/>
  <c r="S427"/>
  <c r="W427" s="1"/>
  <c r="Y427" s="1"/>
  <c r="S426"/>
  <c r="W426" s="1"/>
  <c r="Y426" s="1"/>
  <c r="S425"/>
  <c r="W425" s="1"/>
  <c r="Y425" s="1"/>
  <c r="S424"/>
  <c r="W424" s="1"/>
  <c r="Y424" s="1"/>
  <c r="S423"/>
  <c r="U423" s="1"/>
  <c r="S422"/>
  <c r="W422" s="1"/>
  <c r="Y422" s="1"/>
  <c r="S421"/>
  <c r="W421" s="1"/>
  <c r="Y421" s="1"/>
  <c r="S420"/>
  <c r="W420" s="1"/>
  <c r="Y420" s="1"/>
  <c r="S419"/>
  <c r="W419" s="1"/>
  <c r="Y419" s="1"/>
  <c r="S418"/>
  <c r="W418" s="1"/>
  <c r="Y418" s="1"/>
  <c r="S417"/>
  <c r="W417" s="1"/>
  <c r="Y417" s="1"/>
  <c r="S416"/>
  <c r="W416" s="1"/>
  <c r="Y416" s="1"/>
  <c r="S415"/>
  <c r="U415" s="1"/>
  <c r="S414"/>
  <c r="W414" s="1"/>
  <c r="Y414" s="1"/>
  <c r="S413"/>
  <c r="W413" s="1"/>
  <c r="Y413" s="1"/>
  <c r="S412"/>
  <c r="W412" s="1"/>
  <c r="Y412" s="1"/>
  <c r="S411"/>
  <c r="W411" s="1"/>
  <c r="Y411" s="1"/>
  <c r="S410"/>
  <c r="W410" s="1"/>
  <c r="Y410" s="1"/>
  <c r="S409"/>
  <c r="W409" s="1"/>
  <c r="Y409" s="1"/>
  <c r="S408"/>
  <c r="W408" s="1"/>
  <c r="Y408" s="1"/>
  <c r="S407"/>
  <c r="U407" s="1"/>
  <c r="S406"/>
  <c r="W406" s="1"/>
  <c r="Y406" s="1"/>
  <c r="S405"/>
  <c r="W405" s="1"/>
  <c r="Y405" s="1"/>
  <c r="S404"/>
  <c r="W404" s="1"/>
  <c r="Y404" s="1"/>
  <c r="S403"/>
  <c r="W403" s="1"/>
  <c r="Y403" s="1"/>
  <c r="S402"/>
  <c r="W402" s="1"/>
  <c r="Y402" s="1"/>
  <c r="S401"/>
  <c r="W401" s="1"/>
  <c r="Y401" s="1"/>
  <c r="S400"/>
  <c r="W400" s="1"/>
  <c r="E400"/>
  <c r="S399"/>
  <c r="W399" s="1"/>
  <c r="Y399" s="1"/>
  <c r="S398"/>
  <c r="W398" s="1"/>
  <c r="Y398" s="1"/>
  <c r="S394"/>
  <c r="W394" s="1"/>
  <c r="Y394" s="1"/>
  <c r="S380"/>
  <c r="W380" s="1"/>
  <c r="Y380" s="1"/>
  <c r="S379"/>
  <c r="W379" s="1"/>
  <c r="Y379" s="1"/>
  <c r="S353"/>
  <c r="W353" s="1"/>
  <c r="Y353" s="1"/>
  <c r="S341"/>
  <c r="S306"/>
  <c r="S265"/>
  <c r="S187"/>
  <c r="S184"/>
  <c r="W184" s="1"/>
  <c r="Y184" s="1"/>
  <c r="S183"/>
  <c r="W183" s="1"/>
  <c r="Y183" s="1"/>
  <c r="S157"/>
  <c r="U157" s="1"/>
  <c r="S141"/>
  <c r="S69"/>
  <c r="W69" s="1"/>
  <c r="Y69" s="1"/>
  <c r="I221"/>
  <c r="I223"/>
  <c r="I202"/>
  <c r="S441"/>
  <c r="W441" s="1"/>
  <c r="Y441" s="1"/>
  <c r="S440"/>
  <c r="W440" s="1"/>
  <c r="Y440" s="1"/>
  <c r="S439"/>
  <c r="W439" s="1"/>
  <c r="Y439" s="1"/>
  <c r="T438"/>
  <c r="S438"/>
  <c r="W438" s="1"/>
  <c r="Y438" s="1"/>
  <c r="S436"/>
  <c r="W436" s="1"/>
  <c r="Y436" s="1"/>
  <c r="S435"/>
  <c r="U435" s="1"/>
  <c r="S397"/>
  <c r="S396"/>
  <c r="T395"/>
  <c r="S395"/>
  <c r="S378"/>
  <c r="W378" s="1"/>
  <c r="Y378" s="1"/>
  <c r="S377"/>
  <c r="W377" s="1"/>
  <c r="Y377" s="1"/>
  <c r="S376"/>
  <c r="W376" s="1"/>
  <c r="Y376" s="1"/>
  <c r="S375"/>
  <c r="W375" s="1"/>
  <c r="Y375" s="1"/>
  <c r="S374"/>
  <c r="W374" s="1"/>
  <c r="Y374" s="1"/>
  <c r="S373"/>
  <c r="W373" s="1"/>
  <c r="Y373" s="1"/>
  <c r="S372"/>
  <c r="W372" s="1"/>
  <c r="Y372" s="1"/>
  <c r="S371"/>
  <c r="W371" s="1"/>
  <c r="Y371" s="1"/>
  <c r="S370"/>
  <c r="W370" s="1"/>
  <c r="Y370" s="1"/>
  <c r="S369"/>
  <c r="W369" s="1"/>
  <c r="Y369" s="1"/>
  <c r="S368"/>
  <c r="W368" s="1"/>
  <c r="Y368" s="1"/>
  <c r="S367"/>
  <c r="W367" s="1"/>
  <c r="Y367" s="1"/>
  <c r="S366"/>
  <c r="W366" s="1"/>
  <c r="Y366" s="1"/>
  <c r="S365"/>
  <c r="W365" s="1"/>
  <c r="Y365" s="1"/>
  <c r="S364"/>
  <c r="W364" s="1"/>
  <c r="Y364" s="1"/>
  <c r="S363"/>
  <c r="W363" s="1"/>
  <c r="Y363" s="1"/>
  <c r="S362"/>
  <c r="W362" s="1"/>
  <c r="Y362" s="1"/>
  <c r="S361"/>
  <c r="W361" s="1"/>
  <c r="Y361" s="1"/>
  <c r="S360"/>
  <c r="W360" s="1"/>
  <c r="Y360" s="1"/>
  <c r="S359"/>
  <c r="W359" s="1"/>
  <c r="Y359" s="1"/>
  <c r="S358"/>
  <c r="W358" s="1"/>
  <c r="Y358" s="1"/>
  <c r="S357"/>
  <c r="W357" s="1"/>
  <c r="Y357" s="1"/>
  <c r="S356"/>
  <c r="W356" s="1"/>
  <c r="Y356" s="1"/>
  <c r="S355"/>
  <c r="T354"/>
  <c r="S354"/>
  <c r="S352"/>
  <c r="S351"/>
  <c r="S350"/>
  <c r="W350" s="1"/>
  <c r="Y350" s="1"/>
  <c r="T349"/>
  <c r="S349"/>
  <c r="W349" s="1"/>
  <c r="Y349" s="1"/>
  <c r="S348"/>
  <c r="S347"/>
  <c r="S346"/>
  <c r="S345"/>
  <c r="S344"/>
  <c r="T343"/>
  <c r="S343"/>
  <c r="S340"/>
  <c r="W340" s="1"/>
  <c r="Y340" s="1"/>
  <c r="S339"/>
  <c r="W339" s="1"/>
  <c r="Y339" s="1"/>
  <c r="S338"/>
  <c r="W338" s="1"/>
  <c r="Y338" s="1"/>
  <c r="S337"/>
  <c r="W337" s="1"/>
  <c r="Y337" s="1"/>
  <c r="S336"/>
  <c r="W336" s="1"/>
  <c r="Y336" s="1"/>
  <c r="S335"/>
  <c r="W335" s="1"/>
  <c r="Y335" s="1"/>
  <c r="S334"/>
  <c r="W334" s="1"/>
  <c r="Y334" s="1"/>
  <c r="S333"/>
  <c r="W333" s="1"/>
  <c r="S332"/>
  <c r="W332" s="1"/>
  <c r="Y332" s="1"/>
  <c r="S331"/>
  <c r="W331" s="1"/>
  <c r="Y331" s="1"/>
  <c r="S330"/>
  <c r="W330" s="1"/>
  <c r="S329"/>
  <c r="W329" s="1"/>
  <c r="Y329" s="1"/>
  <c r="S328"/>
  <c r="W328" s="1"/>
  <c r="S327"/>
  <c r="W327" s="1"/>
  <c r="Y327" s="1"/>
  <c r="S326"/>
  <c r="W326" s="1"/>
  <c r="Y326" s="1"/>
  <c r="S325"/>
  <c r="W325" s="1"/>
  <c r="S324"/>
  <c r="W324" s="1"/>
  <c r="Y324" s="1"/>
  <c r="S323"/>
  <c r="W323" s="1"/>
  <c r="Y323" s="1"/>
  <c r="S322"/>
  <c r="W322" s="1"/>
  <c r="Y322" s="1"/>
  <c r="S321"/>
  <c r="W321" s="1"/>
  <c r="Y321" s="1"/>
  <c r="S320"/>
  <c r="W320" s="1"/>
  <c r="Y320" s="1"/>
  <c r="S319"/>
  <c r="S318"/>
  <c r="S317"/>
  <c r="S316"/>
  <c r="S315"/>
  <c r="S314"/>
  <c r="S313"/>
  <c r="S312"/>
  <c r="T311"/>
  <c r="S311"/>
  <c r="S310"/>
  <c r="U310" s="1"/>
  <c r="S309"/>
  <c r="U309" s="1"/>
  <c r="S308"/>
  <c r="U308" s="1"/>
  <c r="T307"/>
  <c r="S307"/>
  <c r="U307" s="1"/>
  <c r="S305"/>
  <c r="U305" s="1"/>
  <c r="S304"/>
  <c r="W304" s="1"/>
  <c r="Y304" s="1"/>
  <c r="S303"/>
  <c r="U303" s="1"/>
  <c r="S302"/>
  <c r="W302" s="1"/>
  <c r="Y302" s="1"/>
  <c r="S301"/>
  <c r="U301" s="1"/>
  <c r="T300"/>
  <c r="S300"/>
  <c r="U300" s="1"/>
  <c r="S299"/>
  <c r="W299" s="1"/>
  <c r="Y299" s="1"/>
  <c r="S298"/>
  <c r="W298" s="1"/>
  <c r="Y298" s="1"/>
  <c r="S297"/>
  <c r="U297" s="1"/>
  <c r="S296"/>
  <c r="W296" s="1"/>
  <c r="Y296" s="1"/>
  <c r="S295"/>
  <c r="U295" s="1"/>
  <c r="S294"/>
  <c r="U294" s="1"/>
  <c r="T293"/>
  <c r="S293"/>
  <c r="U293" s="1"/>
  <c r="S292"/>
  <c r="W292" s="1"/>
  <c r="Y292" s="1"/>
  <c r="S291"/>
  <c r="W291" s="1"/>
  <c r="Y291" s="1"/>
  <c r="S290"/>
  <c r="W290" s="1"/>
  <c r="Y290" s="1"/>
  <c r="S289"/>
  <c r="U289" s="1"/>
  <c r="S288"/>
  <c r="U288" s="1"/>
  <c r="S287"/>
  <c r="U287" s="1"/>
  <c r="S286"/>
  <c r="U286" s="1"/>
  <c r="S285"/>
  <c r="U285" s="1"/>
  <c r="S284"/>
  <c r="U284" s="1"/>
  <c r="S283"/>
  <c r="U283" s="1"/>
  <c r="S282"/>
  <c r="U282" s="1"/>
  <c r="S281"/>
  <c r="U281" s="1"/>
  <c r="S280"/>
  <c r="U280" s="1"/>
  <c r="T279"/>
  <c r="S279"/>
  <c r="U279" s="1"/>
  <c r="S278"/>
  <c r="W278" s="1"/>
  <c r="Y278" s="1"/>
  <c r="S277"/>
  <c r="W277" s="1"/>
  <c r="Y277" s="1"/>
  <c r="S276"/>
  <c r="W276" s="1"/>
  <c r="Y276" s="1"/>
  <c r="S275"/>
  <c r="U275" s="1"/>
  <c r="S274"/>
  <c r="W274" s="1"/>
  <c r="Y274" s="1"/>
  <c r="S273"/>
  <c r="W273" s="1"/>
  <c r="Y273" s="1"/>
  <c r="S272"/>
  <c r="U272" s="1"/>
  <c r="S271"/>
  <c r="W271" s="1"/>
  <c r="Y271" s="1"/>
  <c r="S270"/>
  <c r="W270" s="1"/>
  <c r="Y270" s="1"/>
  <c r="S269"/>
  <c r="U269" s="1"/>
  <c r="S268"/>
  <c r="W268" s="1"/>
  <c r="Y268" s="1"/>
  <c r="S267"/>
  <c r="W267" s="1"/>
  <c r="Y267" s="1"/>
  <c r="T266"/>
  <c r="S266"/>
  <c r="W266" s="1"/>
  <c r="Y266" s="1"/>
  <c r="S264"/>
  <c r="S263"/>
  <c r="S262"/>
  <c r="S261"/>
  <c r="S260"/>
  <c r="S259"/>
  <c r="S258"/>
  <c r="S257"/>
  <c r="S256"/>
  <c r="S255"/>
  <c r="S254"/>
  <c r="S253"/>
  <c r="S252"/>
  <c r="S251"/>
  <c r="S249"/>
  <c r="U249" s="1"/>
  <c r="S248"/>
  <c r="U248" s="1"/>
  <c r="S247"/>
  <c r="U247" s="1"/>
  <c r="S246"/>
  <c r="U246" s="1"/>
  <c r="S245"/>
  <c r="U245" s="1"/>
  <c r="S244"/>
  <c r="U244" s="1"/>
  <c r="S243"/>
  <c r="U243" s="1"/>
  <c r="S242"/>
  <c r="U242" s="1"/>
  <c r="S241"/>
  <c r="U241" s="1"/>
  <c r="T240"/>
  <c r="S240"/>
  <c r="U240" s="1"/>
  <c r="S239"/>
  <c r="W239" s="1"/>
  <c r="Y239" s="1"/>
  <c r="S238"/>
  <c r="W238" s="1"/>
  <c r="Y238" s="1"/>
  <c r="S237"/>
  <c r="W237" s="1"/>
  <c r="Y237" s="1"/>
  <c r="S236"/>
  <c r="W236" s="1"/>
  <c r="Y236" s="1"/>
  <c r="S235"/>
  <c r="W235" s="1"/>
  <c r="Y235" s="1"/>
  <c r="S234"/>
  <c r="W234" s="1"/>
  <c r="Y234" s="1"/>
  <c r="S233"/>
  <c r="W233" s="1"/>
  <c r="Y233" s="1"/>
  <c r="S232"/>
  <c r="U232" s="1"/>
  <c r="S231"/>
  <c r="U231" s="1"/>
  <c r="S230"/>
  <c r="U230" s="1"/>
  <c r="T229"/>
  <c r="S229"/>
  <c r="S228"/>
  <c r="W228" s="1"/>
  <c r="Y228" s="1"/>
  <c r="S227"/>
  <c r="W227" s="1"/>
  <c r="Y227" s="1"/>
  <c r="S226"/>
  <c r="U226" s="1"/>
  <c r="T225"/>
  <c r="S225"/>
  <c r="U225" s="1"/>
  <c r="S224"/>
  <c r="W224" s="1"/>
  <c r="Y224" s="1"/>
  <c r="S223"/>
  <c r="S222"/>
  <c r="U222" s="1"/>
  <c r="S221"/>
  <c r="S220"/>
  <c r="U220" s="1"/>
  <c r="S219"/>
  <c r="U219" s="1"/>
  <c r="S218"/>
  <c r="U218" s="1"/>
  <c r="S217"/>
  <c r="U217" s="1"/>
  <c r="S216"/>
  <c r="U216" s="1"/>
  <c r="S215"/>
  <c r="U215" s="1"/>
  <c r="S214"/>
  <c r="U214" s="1"/>
  <c r="T213"/>
  <c r="S213"/>
  <c r="U213" s="1"/>
  <c r="S212"/>
  <c r="W212" s="1"/>
  <c r="Y212" s="1"/>
  <c r="S211"/>
  <c r="W211" s="1"/>
  <c r="Y211" s="1"/>
  <c r="S210"/>
  <c r="W210" s="1"/>
  <c r="Y210" s="1"/>
  <c r="S209"/>
  <c r="W209" s="1"/>
  <c r="Y209" s="1"/>
  <c r="S208"/>
  <c r="W208" s="1"/>
  <c r="Y208" s="1"/>
  <c r="S207"/>
  <c r="U207" s="1"/>
  <c r="S206"/>
  <c r="U206" s="1"/>
  <c r="S205"/>
  <c r="U205" s="1"/>
  <c r="S204"/>
  <c r="U204" s="1"/>
  <c r="S203"/>
  <c r="U203" s="1"/>
  <c r="T202"/>
  <c r="S202"/>
  <c r="S201"/>
  <c r="W201" s="1"/>
  <c r="Y201" s="1"/>
  <c r="S200"/>
  <c r="W200" s="1"/>
  <c r="Y200" s="1"/>
  <c r="S199"/>
  <c r="W199" s="1"/>
  <c r="Y199" s="1"/>
  <c r="S198"/>
  <c r="W198" s="1"/>
  <c r="Y198" s="1"/>
  <c r="S197"/>
  <c r="U197" s="1"/>
  <c r="T196"/>
  <c r="S196"/>
  <c r="U196" s="1"/>
  <c r="S195"/>
  <c r="S194"/>
  <c r="S193"/>
  <c r="S192"/>
  <c r="S191"/>
  <c r="S190"/>
  <c r="T189"/>
  <c r="S189"/>
  <c r="S156"/>
  <c r="S155"/>
  <c r="S154"/>
  <c r="S153"/>
  <c r="S152"/>
  <c r="S151"/>
  <c r="I151"/>
  <c r="S150"/>
  <c r="S149"/>
  <c r="I149"/>
  <c r="S148"/>
  <c r="S147"/>
  <c r="S146"/>
  <c r="T145"/>
  <c r="S145"/>
  <c r="S90"/>
  <c r="W90" s="1"/>
  <c r="Y90" s="1"/>
  <c r="S89"/>
  <c r="T88"/>
  <c r="S88"/>
  <c r="S87"/>
  <c r="W87" s="1"/>
  <c r="Y87" s="1"/>
  <c r="S86"/>
  <c r="S85"/>
  <c r="S84"/>
  <c r="T83"/>
  <c r="S83"/>
  <c r="S82"/>
  <c r="W82" s="1"/>
  <c r="Y82" s="1"/>
  <c r="S81"/>
  <c r="S80"/>
  <c r="S79"/>
  <c r="S78"/>
  <c r="T77"/>
  <c r="S77"/>
  <c r="S76"/>
  <c r="W76" s="1"/>
  <c r="Y76" s="1"/>
  <c r="S75"/>
  <c r="W75" s="1"/>
  <c r="Y75" s="1"/>
  <c r="S74"/>
  <c r="W74" s="1"/>
  <c r="Y74" s="1"/>
  <c r="S73"/>
  <c r="S72"/>
  <c r="S71"/>
  <c r="U71" s="1"/>
  <c r="T70"/>
  <c r="S70"/>
  <c r="T68"/>
  <c r="S68"/>
  <c r="U68" s="1"/>
  <c r="T67"/>
  <c r="S67"/>
  <c r="T66"/>
  <c r="S66"/>
  <c r="T65"/>
  <c r="S65"/>
  <c r="T64"/>
  <c r="S64"/>
  <c r="U64" s="1"/>
  <c r="T63"/>
  <c r="S63"/>
  <c r="T62"/>
  <c r="S62"/>
  <c r="T61"/>
  <c r="S61"/>
  <c r="U61" s="1"/>
  <c r="Y446" l="1"/>
  <c r="T448"/>
  <c r="T450" s="1"/>
  <c r="X445"/>
  <c r="Z445" s="1"/>
  <c r="X438"/>
  <c r="Z438" s="1"/>
  <c r="V438"/>
  <c r="U395"/>
  <c r="W395"/>
  <c r="Y395" s="1"/>
  <c r="U397"/>
  <c r="W397"/>
  <c r="Y397" s="1"/>
  <c r="U396"/>
  <c r="W396"/>
  <c r="Y396" s="1"/>
  <c r="V395"/>
  <c r="X395"/>
  <c r="Z395" s="1"/>
  <c r="V354"/>
  <c r="X354"/>
  <c r="Z354" s="1"/>
  <c r="U354"/>
  <c r="W354"/>
  <c r="Y354" s="1"/>
  <c r="U355"/>
  <c r="W355"/>
  <c r="Y355" s="1"/>
  <c r="U346"/>
  <c r="W346"/>
  <c r="Y346" s="1"/>
  <c r="U348"/>
  <c r="W348"/>
  <c r="Y348" s="1"/>
  <c r="V343"/>
  <c r="X343"/>
  <c r="Z343" s="1"/>
  <c r="W343"/>
  <c r="Y343" s="1"/>
  <c r="U343"/>
  <c r="W345"/>
  <c r="Y345" s="1"/>
  <c r="U345"/>
  <c r="W347"/>
  <c r="Y347" s="1"/>
  <c r="U347"/>
  <c r="W352"/>
  <c r="Y352" s="1"/>
  <c r="U352"/>
  <c r="W351"/>
  <c r="Y351" s="1"/>
  <c r="U351"/>
  <c r="U344"/>
  <c r="W344"/>
  <c r="Y344" s="1"/>
  <c r="X349"/>
  <c r="Z349" s="1"/>
  <c r="V349"/>
  <c r="U202"/>
  <c r="W221"/>
  <c r="Y221" s="1"/>
  <c r="U221"/>
  <c r="X311"/>
  <c r="Z311" s="1"/>
  <c r="V311"/>
  <c r="U315"/>
  <c r="W315"/>
  <c r="Y315" s="1"/>
  <c r="U319"/>
  <c r="W319"/>
  <c r="Y319" s="1"/>
  <c r="W341"/>
  <c r="Y341" s="1"/>
  <c r="U341"/>
  <c r="W311"/>
  <c r="Y311" s="1"/>
  <c r="U311"/>
  <c r="U314"/>
  <c r="W314"/>
  <c r="Y314" s="1"/>
  <c r="U318"/>
  <c r="W318"/>
  <c r="Y318" s="1"/>
  <c r="W306"/>
  <c r="Y306" s="1"/>
  <c r="U306"/>
  <c r="W223"/>
  <c r="Y223" s="1"/>
  <c r="U223"/>
  <c r="U313"/>
  <c r="W313"/>
  <c r="Y313" s="1"/>
  <c r="U317"/>
  <c r="W317"/>
  <c r="Y317" s="1"/>
  <c r="W265"/>
  <c r="Y265" s="1"/>
  <c r="U265"/>
  <c r="W229"/>
  <c r="Y229" s="1"/>
  <c r="U229"/>
  <c r="W312"/>
  <c r="Y312" s="1"/>
  <c r="U312"/>
  <c r="W316"/>
  <c r="Y316" s="1"/>
  <c r="U316"/>
  <c r="W187"/>
  <c r="Y187" s="1"/>
  <c r="U187"/>
  <c r="W307"/>
  <c r="Y307" s="1"/>
  <c r="W310"/>
  <c r="Y310" s="1"/>
  <c r="V307"/>
  <c r="X307"/>
  <c r="Z307" s="1"/>
  <c r="W309"/>
  <c r="Y309" s="1"/>
  <c r="W308"/>
  <c r="Y308" s="1"/>
  <c r="X300"/>
  <c r="Z300" s="1"/>
  <c r="V300"/>
  <c r="W300"/>
  <c r="Y300" s="1"/>
  <c r="W303"/>
  <c r="Y303" s="1"/>
  <c r="W301"/>
  <c r="Y301" s="1"/>
  <c r="W305"/>
  <c r="Y305" s="1"/>
  <c r="V293"/>
  <c r="X293"/>
  <c r="Z293" s="1"/>
  <c r="W297"/>
  <c r="Y297" s="1"/>
  <c r="W293"/>
  <c r="Y293" s="1"/>
  <c r="W295"/>
  <c r="Y295" s="1"/>
  <c r="W294"/>
  <c r="Y294" s="1"/>
  <c r="X279"/>
  <c r="Z279" s="1"/>
  <c r="V279"/>
  <c r="W289"/>
  <c r="Y289" s="1"/>
  <c r="W284"/>
  <c r="Y284" s="1"/>
  <c r="W272"/>
  <c r="Y272" s="1"/>
  <c r="W275"/>
  <c r="Y275" s="1"/>
  <c r="X266"/>
  <c r="Z266" s="1"/>
  <c r="V266"/>
  <c r="W247"/>
  <c r="Y247" s="1"/>
  <c r="W253"/>
  <c r="Y253" s="1"/>
  <c r="W255"/>
  <c r="Y255" s="1"/>
  <c r="W257"/>
  <c r="Y257" s="1"/>
  <c r="W259"/>
  <c r="Y259" s="1"/>
  <c r="W261"/>
  <c r="Y261" s="1"/>
  <c r="W263"/>
  <c r="Y263" s="1"/>
  <c r="X240"/>
  <c r="Z240" s="1"/>
  <c r="V240"/>
  <c r="W251"/>
  <c r="Y251" s="1"/>
  <c r="W252"/>
  <c r="Y252" s="1"/>
  <c r="W254"/>
  <c r="Y254" s="1"/>
  <c r="W256"/>
  <c r="Y256" s="1"/>
  <c r="W258"/>
  <c r="Y258" s="1"/>
  <c r="W260"/>
  <c r="Y260" s="1"/>
  <c r="W262"/>
  <c r="Y262" s="1"/>
  <c r="W264"/>
  <c r="Y264" s="1"/>
  <c r="W230"/>
  <c r="Y230" s="1"/>
  <c r="X229"/>
  <c r="Z229" s="1"/>
  <c r="V229"/>
  <c r="W232"/>
  <c r="Y232" s="1"/>
  <c r="W231"/>
  <c r="Y231" s="1"/>
  <c r="W225"/>
  <c r="Y225" s="1"/>
  <c r="W226"/>
  <c r="Y226" s="1"/>
  <c r="X225"/>
  <c r="Z225" s="1"/>
  <c r="V225"/>
  <c r="W215"/>
  <c r="Y215" s="1"/>
  <c r="W219"/>
  <c r="Y219" s="1"/>
  <c r="W214"/>
  <c r="Y214" s="1"/>
  <c r="W218"/>
  <c r="Y218" s="1"/>
  <c r="W222"/>
  <c r="Y222" s="1"/>
  <c r="X213"/>
  <c r="Z213" s="1"/>
  <c r="V213"/>
  <c r="W217"/>
  <c r="Y217" s="1"/>
  <c r="W216"/>
  <c r="Y216" s="1"/>
  <c r="W220"/>
  <c r="Y220" s="1"/>
  <c r="W213"/>
  <c r="Y213" s="1"/>
  <c r="X196"/>
  <c r="Z196" s="1"/>
  <c r="V196"/>
  <c r="W203"/>
  <c r="Y203" s="1"/>
  <c r="W207"/>
  <c r="Y207" s="1"/>
  <c r="W192"/>
  <c r="Y192" s="1"/>
  <c r="U192"/>
  <c r="X202"/>
  <c r="Z202" s="1"/>
  <c r="V202"/>
  <c r="W206"/>
  <c r="Y206" s="1"/>
  <c r="X189"/>
  <c r="Z189" s="1"/>
  <c r="V189"/>
  <c r="W202"/>
  <c r="Y202" s="1"/>
  <c r="W205"/>
  <c r="Y205" s="1"/>
  <c r="W190"/>
  <c r="Y190" s="1"/>
  <c r="U190"/>
  <c r="W194"/>
  <c r="Y194" s="1"/>
  <c r="U194"/>
  <c r="W189"/>
  <c r="Y189" s="1"/>
  <c r="U189"/>
  <c r="W191"/>
  <c r="Y191" s="1"/>
  <c r="U191"/>
  <c r="W193"/>
  <c r="Y193" s="1"/>
  <c r="U193"/>
  <c r="W195"/>
  <c r="Y195" s="1"/>
  <c r="U195"/>
  <c r="W197"/>
  <c r="Y197" s="1"/>
  <c r="W204"/>
  <c r="Y204" s="1"/>
  <c r="V419"/>
  <c r="V306"/>
  <c r="V415"/>
  <c r="V407"/>
  <c r="V431"/>
  <c r="V380"/>
  <c r="V423"/>
  <c r="W150"/>
  <c r="Y150" s="1"/>
  <c r="U150"/>
  <c r="W154"/>
  <c r="Y154" s="1"/>
  <c r="U154"/>
  <c r="W156"/>
  <c r="Y156" s="1"/>
  <c r="U156"/>
  <c r="W146"/>
  <c r="Y146" s="1"/>
  <c r="U146"/>
  <c r="W148"/>
  <c r="Y148" s="1"/>
  <c r="U148"/>
  <c r="W151"/>
  <c r="Y151" s="1"/>
  <c r="U151"/>
  <c r="X145"/>
  <c r="Z145" s="1"/>
  <c r="V145"/>
  <c r="W149"/>
  <c r="Y149" s="1"/>
  <c r="U149"/>
  <c r="W153"/>
  <c r="Y153" s="1"/>
  <c r="U153"/>
  <c r="W155"/>
  <c r="Y155" s="1"/>
  <c r="U155"/>
  <c r="W145"/>
  <c r="Y145" s="1"/>
  <c r="U145"/>
  <c r="W147"/>
  <c r="Y147" s="1"/>
  <c r="U147"/>
  <c r="W152"/>
  <c r="Y152" s="1"/>
  <c r="U152"/>
  <c r="W65"/>
  <c r="Y65" s="1"/>
  <c r="U65"/>
  <c r="W70"/>
  <c r="Y70" s="1"/>
  <c r="U70"/>
  <c r="W77"/>
  <c r="Y77" s="1"/>
  <c r="U77"/>
  <c r="W141"/>
  <c r="Y141" s="1"/>
  <c r="U141"/>
  <c r="W72"/>
  <c r="Y72" s="1"/>
  <c r="U72"/>
  <c r="W79"/>
  <c r="Y79" s="1"/>
  <c r="U79"/>
  <c r="W83"/>
  <c r="Y83" s="1"/>
  <c r="U83"/>
  <c r="W86"/>
  <c r="Y86" s="1"/>
  <c r="U86"/>
  <c r="W89"/>
  <c r="Y89" s="1"/>
  <c r="U89"/>
  <c r="W62"/>
  <c r="Y62" s="1"/>
  <c r="U62"/>
  <c r="W66"/>
  <c r="Y66" s="1"/>
  <c r="U66"/>
  <c r="W78"/>
  <c r="Y78" s="1"/>
  <c r="U78"/>
  <c r="W85"/>
  <c r="Y85" s="1"/>
  <c r="U85"/>
  <c r="W63"/>
  <c r="Y63" s="1"/>
  <c r="U63"/>
  <c r="W67"/>
  <c r="Y67" s="1"/>
  <c r="U67"/>
  <c r="W73"/>
  <c r="Y73" s="1"/>
  <c r="U73"/>
  <c r="W80"/>
  <c r="Y80" s="1"/>
  <c r="U80"/>
  <c r="W81"/>
  <c r="Y81" s="1"/>
  <c r="U81"/>
  <c r="W84"/>
  <c r="Y84" s="1"/>
  <c r="U84"/>
  <c r="W88"/>
  <c r="Y88" s="1"/>
  <c r="U88"/>
  <c r="X141"/>
  <c r="Z141" s="1"/>
  <c r="V141"/>
  <c r="X88"/>
  <c r="Z88" s="1"/>
  <c r="V88"/>
  <c r="X83"/>
  <c r="Z83" s="1"/>
  <c r="V83"/>
  <c r="X77"/>
  <c r="Z77" s="1"/>
  <c r="V77"/>
  <c r="X70"/>
  <c r="Z70" s="1"/>
  <c r="V70"/>
  <c r="X61"/>
  <c r="V61"/>
  <c r="V445"/>
  <c r="V442"/>
  <c r="V410"/>
  <c r="U427"/>
  <c r="U411"/>
  <c r="V420"/>
  <c r="U404"/>
  <c r="U413"/>
  <c r="V398"/>
  <c r="V418"/>
  <c r="V353"/>
  <c r="V404"/>
  <c r="V412"/>
  <c r="V428"/>
  <c r="V444"/>
  <c r="U425"/>
  <c r="V424"/>
  <c r="U398"/>
  <c r="U421"/>
  <c r="V157"/>
  <c r="V394"/>
  <c r="V408"/>
  <c r="V416"/>
  <c r="V432"/>
  <c r="W434"/>
  <c r="Y434" s="1"/>
  <c r="U409"/>
  <c r="U420"/>
  <c r="V422"/>
  <c r="V430"/>
  <c r="U405"/>
  <c r="U417"/>
  <c r="V433"/>
  <c r="U400"/>
  <c r="U408"/>
  <c r="U416"/>
  <c r="U424"/>
  <c r="V401"/>
  <c r="U430"/>
  <c r="V421"/>
  <c r="V425"/>
  <c r="U401"/>
  <c r="U184"/>
  <c r="U380"/>
  <c r="U414"/>
  <c r="U428"/>
  <c r="U412"/>
  <c r="U432"/>
  <c r="U353"/>
  <c r="U403"/>
  <c r="U419"/>
  <c r="U429"/>
  <c r="U444"/>
  <c r="X183"/>
  <c r="Z183" s="1"/>
  <c r="Z188" s="1"/>
  <c r="U394"/>
  <c r="U406"/>
  <c r="U422"/>
  <c r="U433"/>
  <c r="V341"/>
  <c r="V400"/>
  <c r="W243"/>
  <c r="Y243" s="1"/>
  <c r="U436"/>
  <c r="W196"/>
  <c r="Y196" s="1"/>
  <c r="U440"/>
  <c r="W68"/>
  <c r="Y68" s="1"/>
  <c r="W249"/>
  <c r="Y249" s="1"/>
  <c r="W435"/>
  <c r="Y435" s="1"/>
  <c r="V411"/>
  <c r="V427"/>
  <c r="W157"/>
  <c r="Y157" s="1"/>
  <c r="W407"/>
  <c r="Y407" s="1"/>
  <c r="W415"/>
  <c r="Y415" s="1"/>
  <c r="W431"/>
  <c r="Y431" s="1"/>
  <c r="X434"/>
  <c r="Z434" s="1"/>
  <c r="U379"/>
  <c r="U402"/>
  <c r="U410"/>
  <c r="U418"/>
  <c r="U426"/>
  <c r="U445"/>
  <c r="V184"/>
  <c r="V265"/>
  <c r="V379"/>
  <c r="V405"/>
  <c r="V409"/>
  <c r="V413"/>
  <c r="V417"/>
  <c r="V429"/>
  <c r="V443"/>
  <c r="Y400"/>
  <c r="W245"/>
  <c r="Y245" s="1"/>
  <c r="W269"/>
  <c r="Y269" s="1"/>
  <c r="U443"/>
  <c r="V403"/>
  <c r="W423"/>
  <c r="Y423" s="1"/>
  <c r="W64"/>
  <c r="Y64" s="1"/>
  <c r="W241"/>
  <c r="Y241" s="1"/>
  <c r="U399"/>
  <c r="U442"/>
  <c r="V187"/>
  <c r="V399"/>
  <c r="V402"/>
  <c r="V406"/>
  <c r="V414"/>
  <c r="V426"/>
  <c r="W61"/>
  <c r="Y61" s="1"/>
  <c r="W240"/>
  <c r="Y240" s="1"/>
  <c r="W244"/>
  <c r="Y244" s="1"/>
  <c r="W283"/>
  <c r="Y283" s="1"/>
  <c r="W71"/>
  <c r="Y71" s="1"/>
  <c r="W246"/>
  <c r="Y246" s="1"/>
  <c r="W248"/>
  <c r="Y248" s="1"/>
  <c r="W281"/>
  <c r="Y281" s="1"/>
  <c r="W287"/>
  <c r="Y287" s="1"/>
  <c r="W242"/>
  <c r="Y242" s="1"/>
  <c r="W279"/>
  <c r="Y279" s="1"/>
  <c r="W285"/>
  <c r="Y285" s="1"/>
  <c r="W280"/>
  <c r="Y280" s="1"/>
  <c r="W282"/>
  <c r="Y282" s="1"/>
  <c r="W286"/>
  <c r="Y286" s="1"/>
  <c r="W288"/>
  <c r="Y288" s="1"/>
  <c r="U438"/>
  <c r="U441"/>
  <c r="U183"/>
  <c r="U439"/>
  <c r="Y448" l="1"/>
  <c r="Y450" s="1"/>
  <c r="V448"/>
  <c r="V450" s="1"/>
  <c r="U448"/>
  <c r="U450" s="1"/>
  <c r="U446"/>
  <c r="V446"/>
  <c r="Z61"/>
  <c r="Z448" s="1"/>
  <c r="Z450" s="1"/>
  <c r="X448"/>
  <c r="X450" s="1"/>
  <c r="Z446"/>
  <c r="Y437"/>
  <c r="V437"/>
  <c r="U437"/>
  <c r="Z437"/>
  <c r="Y188"/>
  <c r="U188"/>
  <c r="V342"/>
  <c r="Y342"/>
  <c r="Z342"/>
  <c r="V188"/>
  <c r="U144"/>
  <c r="Y144"/>
  <c r="Z144"/>
  <c r="V144"/>
  <c r="Y447" l="1"/>
  <c r="Y449" s="1"/>
  <c r="V447"/>
  <c r="V449" s="1"/>
  <c r="Z447"/>
  <c r="Z449" s="1"/>
  <c r="U342" l="1"/>
  <c r="U447" s="1"/>
  <c r="U449" s="1"/>
</calcChain>
</file>

<file path=xl/sharedStrings.xml><?xml version="1.0" encoding="utf-8"?>
<sst xmlns="http://schemas.openxmlformats.org/spreadsheetml/2006/main" count="1194" uniqueCount="755">
  <si>
    <t>EVALUASI HASIL CAPAIAN RENJA OPD</t>
  </si>
  <si>
    <t>OPD DINAS KESEHATAN KOTA SERANG</t>
  </si>
  <si>
    <t>Kode Rekening</t>
  </si>
  <si>
    <t>Urusan / Bidang Urusan Pemerintahan Daerah dan Program / Kegiatan</t>
  </si>
  <si>
    <t>Indikator Kinerja Program (outcome)/Kegiatan (output)</t>
  </si>
  <si>
    <t>Satuan</t>
  </si>
  <si>
    <t>Target Renstra Perubahan OPD pada Tahun 2023 (Akhir Periode Renstra OPD)</t>
  </si>
  <si>
    <t xml:space="preserve">Realisasi Capaian Kinerja Renstra OPD Tahun Lalu (2018) baseline </t>
  </si>
  <si>
    <t>Target Kinerja dan Anggaran Renja OPD Tahun Berjalan yang Dievaluasi (Tahun 2019)</t>
  </si>
  <si>
    <t>Realisasi Kinerja Pada Triwulan</t>
  </si>
  <si>
    <t>Realisasi Capaian Kinerja Dan Anggaran Renja OPD yang Dievaluasi (2019)</t>
  </si>
  <si>
    <t>Tingkat Capaian Kinerja dan Realisasi Anggaran Renja OPD Tahun 2019 (%)</t>
  </si>
  <si>
    <t>Realisasi Kinerja Dan Anggaran Renstra OPD s/d Tahun 2023 (Akhir  Pelaksanaan Renstra OPD Tahun 2019 - 2023</t>
  </si>
  <si>
    <t>Tingkat Capaian Kinerja dan Realisasi Anggaran Renstra OPD s/d Tahun 2019 (%)</t>
  </si>
  <si>
    <t>Penanggung jawab</t>
  </si>
  <si>
    <t>I</t>
  </si>
  <si>
    <t>II</t>
  </si>
  <si>
    <t>III</t>
  </si>
  <si>
    <t>IV</t>
  </si>
  <si>
    <t>19  = 11+13+15+17</t>
  </si>
  <si>
    <t>20 =12+14+16+18</t>
  </si>
  <si>
    <t>21 =19/9*100</t>
  </si>
  <si>
    <t>22 =20/10*100</t>
  </si>
  <si>
    <t>23 =19</t>
  </si>
  <si>
    <t>24 =20</t>
  </si>
  <si>
    <t>25 =23/5*100</t>
  </si>
  <si>
    <t>26 =24/6*100</t>
  </si>
  <si>
    <t>%</t>
  </si>
  <si>
    <t>orang</t>
  </si>
  <si>
    <t>1.67</t>
  </si>
  <si>
    <t>1102.11</t>
  </si>
  <si>
    <t xml:space="preserve">Program Kesehatan Masyarakat </t>
  </si>
  <si>
    <t xml:space="preserve">Cakupan pelayanan kesehatan ibu hamil; </t>
  </si>
  <si>
    <t>78.97</t>
  </si>
  <si>
    <t xml:space="preserve">Cakupan pelayanan kesehatan ibu bersalin; </t>
  </si>
  <si>
    <t>93.74</t>
  </si>
  <si>
    <t xml:space="preserve">Cakupan pelayanan kesehatan bayi baru lahir; </t>
  </si>
  <si>
    <t xml:space="preserve">Cakupan pelayanan kesehatan balita; </t>
  </si>
  <si>
    <t xml:space="preserve">Cakupan pelayanan kesehatan pada usia pendidikan dasar; </t>
  </si>
  <si>
    <t xml:space="preserve">Cakupan Pelayanan kesehatan pada usia lanjut; </t>
  </si>
  <si>
    <t>Prevalensi balita gizi Kurang</t>
  </si>
  <si>
    <t>2.68</t>
  </si>
  <si>
    <t>2.08</t>
  </si>
  <si>
    <t>2.72</t>
  </si>
  <si>
    <t>Persentase Kelurahan yang melaksanakan STBM</t>
  </si>
  <si>
    <t>1102.11.001</t>
  </si>
  <si>
    <t>Penyuluhan Kesehatan Anak Balita</t>
  </si>
  <si>
    <t>pelayanan anak balita</t>
  </si>
  <si>
    <t>Org</t>
  </si>
  <si>
    <t>1102.11.002</t>
  </si>
  <si>
    <t>org</t>
  </si>
  <si>
    <t>Jumlah Peserta Sosialisasi Deteksi Dini Tumbuh Kembang</t>
  </si>
  <si>
    <t>Jumlah Petugas dalam Peningkatan Kapasitas pelaksanaan kelas ibu Balita</t>
  </si>
  <si>
    <t>Jumlah petugas kesehatan dalam Peningkatan Kapasitas pelaksanaan SHK (skrining Hipotiroid Kongenital)</t>
  </si>
  <si>
    <t>Jumlah Petugas kesehatan dalam Peningkatan Kapasitas penangganan neonatus essensial terstandar</t>
  </si>
  <si>
    <t xml:space="preserve">Jumlah kelas balita yang disupervisi </t>
  </si>
  <si>
    <t>Jumlah</t>
  </si>
  <si>
    <t>Jumlah Pembentukan PKM dan RS Menuju ramah Anak</t>
  </si>
  <si>
    <t>Jumlah PKM dan RS</t>
  </si>
  <si>
    <t>Jumlah Puskesmas yang dibina dalam peningkatan kapasitas penanganan neonatus essensial tersandar</t>
  </si>
  <si>
    <t xml:space="preserve">Jumlah PKM </t>
  </si>
  <si>
    <t>1102.11.003</t>
  </si>
  <si>
    <t>Supervisi Fasilitatif Kesehatan Lansia</t>
  </si>
  <si>
    <t>Bimbingan Teknis ke posbindu</t>
  </si>
  <si>
    <t>jumlah tenaga kesehatan yang memiliki kapasitas pelayanan kesehatan santun lanjut usia</t>
  </si>
  <si>
    <t>jumlah tenaga kesehatan dalam peningkatan kapasitas geriatri terpadu</t>
  </si>
  <si>
    <t>Peningkatan Kapasitas bagi Lansia</t>
  </si>
  <si>
    <t>Jumlah Pembentukan PKM Santun Lansia</t>
  </si>
  <si>
    <t>1102.11.004</t>
  </si>
  <si>
    <t>Kemitraan Alih Teknologi Kedokteran dan Kesehatan</t>
  </si>
  <si>
    <t xml:space="preserve">AMP Medis Tk. Kota </t>
  </si>
  <si>
    <t>orang tim AMP 2 kali kegiatan</t>
  </si>
  <si>
    <t>tindak lanjut AMP di tingkat kecamatan</t>
  </si>
  <si>
    <t>Evaluasi Surveilans kematian maternal dan perinatal tk. Kota</t>
  </si>
  <si>
    <t>Jumlah Bidan dalam Sosialisasi Hasil AMP Tk. Kota</t>
  </si>
  <si>
    <t>Jumlah pelayanan ANC terpadu oleh  dr Spesialis Kebidanan di 6 PKM Kecamatan</t>
  </si>
  <si>
    <t>Kec</t>
  </si>
  <si>
    <t>1102.11.005</t>
  </si>
  <si>
    <t>Monitoring Evaluasi dan Pelaporan</t>
  </si>
  <si>
    <t>Pertemuan Monitoring dan evaluasi sistem Pelaporan Kesehatan Ibu dan Anak berbasis aplikasi</t>
  </si>
  <si>
    <t>Jumlah PKM Poned yang di supervisi fasilitatif</t>
  </si>
  <si>
    <t>Keg</t>
  </si>
  <si>
    <t>1102.11.022</t>
  </si>
  <si>
    <t>Persalinan bagi ibu dari keluarga kurang mampu</t>
  </si>
  <si>
    <t>Bln</t>
  </si>
  <si>
    <t>1102.11.019</t>
  </si>
  <si>
    <t>Manajemen Program Kesehatan Ibu</t>
  </si>
  <si>
    <t>Surveilans Kematian Maternal dan Perinatal bagi Kader</t>
  </si>
  <si>
    <t>Jumlah Bidan PKM dalam Pembinaan Bidan PKM Tk. Kota Serang</t>
  </si>
  <si>
    <t>Jumlah Bidan Desa dalam Pembinaan Bidan Desa Tk. Kota</t>
  </si>
  <si>
    <t>Jumlah Kader dan pemerhati KIA yang memiliki pengetahuan  terhadap penggunaan Buku KIA</t>
  </si>
  <si>
    <t>Kampanye Buku KIA dan P4K</t>
  </si>
  <si>
    <t>Workshop Pemanfaatan Kelas Ibu</t>
  </si>
  <si>
    <t>Workshop Pemanfaatan Buku KIA dan P4K</t>
  </si>
  <si>
    <t>pertemuan akselerasi penurunan AKI, AKN, AKB, dan AKBAL</t>
  </si>
  <si>
    <t>Edukasi Pengembangan Akselerasi Penurunan AKI, AKB, dan AKBAL</t>
  </si>
  <si>
    <t>1102.11.007</t>
  </si>
  <si>
    <t>Pendidikan dan Pelatihan Keterampilan Petugas Kesehatan</t>
  </si>
  <si>
    <t>88.92</t>
  </si>
  <si>
    <t>On Job Training Kegawatdaruratan Maternal dan Neonatal</t>
  </si>
  <si>
    <t>PKM</t>
  </si>
  <si>
    <t>Jumlah Pettugas dalam On Job Training Penangganan Maternal dan Neonatal dengan Komplikasi</t>
  </si>
  <si>
    <t xml:space="preserve"> 1102.11.020</t>
  </si>
  <si>
    <t>Penyusunan Peta Informasi Masyarakat Kurang Gizi</t>
  </si>
  <si>
    <t>Ibu Hamil yang mendapatkan Tablet Tambah Darah (TTD) 90 Tablet selama masa kehamilan</t>
  </si>
  <si>
    <t>Pemberian makan pendamping ASI pada anak usia 6-24 bulan keluarga miskin</t>
  </si>
  <si>
    <t>Monev bulan penimbangan, pemberian TTD,pemberian PMT  dan  E-PPGBM</t>
  </si>
  <si>
    <t>Bayi usia kurang dari 6 bulan yang mendapatkan ASI eklusif</t>
  </si>
  <si>
    <t>Bayi baru lahir mendapat Inisiasi Menyusu Dini [ IMD }</t>
  </si>
  <si>
    <t>Balita Gizi Buruk mendapat Perawatan</t>
  </si>
  <si>
    <t>Ibu hamil yang mendapatkan Tablet Tambah Darah [ TTD ]</t>
  </si>
  <si>
    <t xml:space="preserve"> 1102.11.008</t>
  </si>
  <si>
    <t xml:space="preserve">Pemberian Tambahan Makanan dan Vitamin </t>
  </si>
  <si>
    <t>Ibu hamil KEK yang mendapat makanan tambahan</t>
  </si>
  <si>
    <t>Balita kurus yang mendapat makanan tambahan</t>
  </si>
  <si>
    <t xml:space="preserve"> 1102.11.009</t>
  </si>
  <si>
    <t>Penanggulangan Kurang Energy Protein, (KEP), Anemia Gizi Besi, Gangguan Akibat Kurang Yodium (GAKY), Kekurangan Vitamin A, Kekurangan Zat Mikro Lainnya</t>
  </si>
  <si>
    <t>KEC</t>
  </si>
  <si>
    <t>1102.11.010</t>
  </si>
  <si>
    <t>Pemberdayaan Masyarakat Untuk Pencapaian Keluarga Sadar Gizi</t>
  </si>
  <si>
    <t>Pembentukan posyandu remaja,HGN,Monev program kegiatan gizi ke PKM,RS, Fasyankes,Instansi dan lembaga</t>
  </si>
  <si>
    <t>Puskesmas</t>
  </si>
  <si>
    <t>1102.11.021</t>
  </si>
  <si>
    <t>Pemberdayaan Kadarzi</t>
  </si>
  <si>
    <t>Pengadaan Sarana dan prasarana Penunjang Gizi</t>
  </si>
  <si>
    <t>1102.11.023</t>
  </si>
  <si>
    <t>Penanggulangan Stunting (DAK Fisik)</t>
  </si>
  <si>
    <t>Prevalensi balita stunting</t>
  </si>
  <si>
    <t>NA</t>
  </si>
  <si>
    <t xml:space="preserve"> 1102.11.013</t>
  </si>
  <si>
    <t xml:space="preserve"> Pembinaan Usaha Kesehatan Sekolah</t>
  </si>
  <si>
    <t>Monev UKS</t>
  </si>
  <si>
    <t>bln</t>
  </si>
  <si>
    <t>Presentase remaja putri yang mendapat Tablet Tambah Darah</t>
  </si>
  <si>
    <t>Sosialisasi Perogram kegiatan UKS</t>
  </si>
  <si>
    <t>pkm</t>
  </si>
  <si>
    <t>Sosialisasi PKPR</t>
  </si>
  <si>
    <t xml:space="preserve">Pembinaan UKS </t>
  </si>
  <si>
    <t>1102.11.014</t>
  </si>
  <si>
    <t>Upaya Peningkatan dan Pemulihan Kesehatan Gigi Masyarakat</t>
  </si>
  <si>
    <t>1102.11.015</t>
  </si>
  <si>
    <t>Pengkajian Pengembangan Lingkungan Sehat</t>
  </si>
  <si>
    <t>Jumlah kelurahan yang melaksanakan STBM pilar ke 1 (satu)</t>
  </si>
  <si>
    <t xml:space="preserve">Jumlah desa/kelurahan yang Open Defecation Free (ODF)/ Stop Buang Air Besar Sembarangan (SBS). </t>
  </si>
  <si>
    <t>kelurahan</t>
  </si>
  <si>
    <t>Jumlah Sarana Pembinaan dan Pengawasan Peningkatan Kapasitas Laboratorium Pengawasan Obat dan Makanan (Damiu, TPM/PIRT, Makjan, Pasar)</t>
  </si>
  <si>
    <t>sarana</t>
  </si>
  <si>
    <t>Jumlah Sarana pembinaan dan Pemantauan 16 PKM, 3 RS Pemerintah, 7 RS swasta, - Orientasi tempat-tempat umum, - Evaluasi Kesling)</t>
  </si>
  <si>
    <t>unit</t>
  </si>
  <si>
    <t>1102.11.016</t>
  </si>
  <si>
    <t xml:space="preserve"> Penyuluhan Menciptakan Lingkungan Sehat</t>
  </si>
  <si>
    <t>1102.11.017</t>
  </si>
  <si>
    <t>Pelayanan Kesehatan Kerja</t>
  </si>
  <si>
    <t>Orang</t>
  </si>
  <si>
    <t>Sarana</t>
  </si>
  <si>
    <t>1102.11.018</t>
  </si>
  <si>
    <t xml:space="preserve"> Peningkatan Kesehatan Olah Raga</t>
  </si>
  <si>
    <t>1102.13</t>
  </si>
  <si>
    <t>rasio rumah sakit per satuan penduduk</t>
  </si>
  <si>
    <t>cakupan puskesmas</t>
  </si>
  <si>
    <t>Rasio Puskesmas, Poliklinik, Pustu persatuan penduduk</t>
  </si>
  <si>
    <t>Rasio</t>
  </si>
  <si>
    <t>0.0467</t>
  </si>
  <si>
    <t xml:space="preserve">cakupan puskesmas pembantu </t>
  </si>
  <si>
    <t>19.79</t>
  </si>
  <si>
    <t>Cakupan pelayanan kesehatan dasar kategori Utama</t>
  </si>
  <si>
    <t>Cakupan Pelayanan gawat darurat level 1  yang harus diberikan sarana kesehatan (RS)</t>
  </si>
  <si>
    <t>Persentase Puskesmas Rawat Inap Mampu PONED</t>
  </si>
  <si>
    <t>Persentasi Ketersediaan Obat Kesehatan</t>
  </si>
  <si>
    <t xml:space="preserve">Cakupan Pengawasan Obat dan Makanan </t>
  </si>
  <si>
    <t>Persentasi Ketersediaan Alat  Kesehatan</t>
  </si>
  <si>
    <t>Cakupan Pelayanan Kesehatan Rujukan</t>
  </si>
  <si>
    <t>Cakupan Pelayanan Kesehatan Tradisional</t>
  </si>
  <si>
    <t>SEKSI YANKES PRIMER</t>
  </si>
  <si>
    <t>1102.13.001</t>
  </si>
  <si>
    <t xml:space="preserve">Kegiatan Pelayanan Kesehatan Hari Raya / Besar </t>
  </si>
  <si>
    <t xml:space="preserve">Pemantauan Pelayanan Kesehatan Pada Arus Mudik / Hari Raya Besar </t>
  </si>
  <si>
    <t>keg</t>
  </si>
  <si>
    <t>1102.13.025</t>
  </si>
  <si>
    <t>Akrediatsi Puskesmas (DAK NON FISIK</t>
  </si>
  <si>
    <t>Puskesmas Terakreditasi</t>
  </si>
  <si>
    <t>1102.13.004</t>
  </si>
  <si>
    <t>Kegiatan Evaluasi dan Pengembangan Standar Pelayanan Kesehatan</t>
  </si>
  <si>
    <t xml:space="preserve">Jumlah FKTP dalam Kegiatan Penilaian Lomba FKTP (fasilitas kesehatan tingkat pertama) Berprestasi </t>
  </si>
  <si>
    <t>FKTP TK PERTAMA</t>
  </si>
  <si>
    <t>1102.13.005</t>
  </si>
  <si>
    <t>Kegiatan monitoring, Evaluasi dan Pelaporan Program Kesehatan</t>
  </si>
  <si>
    <t>Terlaksananya monitoring, Evaluasi dan Pelaporan Program Kesehatan</t>
  </si>
  <si>
    <t>1102.13.023</t>
  </si>
  <si>
    <t>Pembangunan Pusk. Ciracas ( DAK Fisik)</t>
  </si>
  <si>
    <t>Unit</t>
  </si>
  <si>
    <t>Pembangunan Pusk taktakan (gedung Aula) (DAK Fisik)</t>
  </si>
  <si>
    <t>Pembangunan Pusk Banten Girang</t>
  </si>
  <si>
    <t xml:space="preserve">Pembangunan Pusk Rau (Relokasi) </t>
  </si>
  <si>
    <t xml:space="preserve">Pembangunan Pusk Unyur (Relokasi) </t>
  </si>
  <si>
    <t>1102.13.008</t>
  </si>
  <si>
    <t>Jumlah Puskesmas dan jaringannya yang akan direhabilitasi</t>
  </si>
  <si>
    <t>20.90</t>
  </si>
  <si>
    <t>1102.13.026</t>
  </si>
  <si>
    <t>Kegiatan Rehabilitasi Sedang / Berat Puskesmas dan jaringannya (DAK FISIK)</t>
  </si>
  <si>
    <t>Rehab Puskesmas dan Jaringannya  (Bantuan Keuangan)</t>
  </si>
  <si>
    <t>1102.13.009</t>
  </si>
  <si>
    <t>Kegiatan Pelayanan Operasi Katarak</t>
  </si>
  <si>
    <t xml:space="preserve">Jumlah orang yang mendapatkan Pelayanan Operasi Katarak  </t>
  </si>
  <si>
    <t>1102.13.010</t>
  </si>
  <si>
    <t>Kegiatan Pelayanan Sunatan Massal</t>
  </si>
  <si>
    <t>Jumlah Anak yang mendapatkan Pelayanan Sunatan Massal</t>
  </si>
  <si>
    <t>1102.13.013</t>
  </si>
  <si>
    <t>Kegiatan Pelayanan Kesehatan Rujukan dan Kesehatan Tradisional</t>
  </si>
  <si>
    <t>Pelayanan Gawat Darurat Level 1 yang harus diberikan sarana Kesehatan (RS) Kota</t>
  </si>
  <si>
    <t>1102.13.014</t>
  </si>
  <si>
    <t>Kegiatan Penyelenggaraan Labkesda</t>
  </si>
  <si>
    <t>Penyelenggaraan Labkesda</t>
  </si>
  <si>
    <t>1102.13.015</t>
  </si>
  <si>
    <t>Kegiatan Peningkatan Mutu Pelayanan Laboratorium Kesehatan</t>
  </si>
  <si>
    <t>Manajemen Mutu Laboratorium Kesehatan Daerah, Terpenuhinya Standar Mutu Labkesda</t>
  </si>
  <si>
    <t>1102.13.016</t>
  </si>
  <si>
    <t>Kegiatan Peningkatan Sarana dan Prasarana Labkesda</t>
  </si>
  <si>
    <t>Peningkatan Sarana dan Prasarana Labkesda</t>
  </si>
  <si>
    <t>pkt</t>
  </si>
  <si>
    <t>1 Pkt</t>
  </si>
  <si>
    <t>1102.13.028</t>
  </si>
  <si>
    <t>Kegiatan Akreditasi Labkesda (DAK NON FISIK)</t>
  </si>
  <si>
    <t>Akreditasi Labkesda</t>
  </si>
  <si>
    <t>1102.13.018</t>
  </si>
  <si>
    <t>Kegiatan Peningkatan Mutu Pelayanan Farmasi Komunitas dan Rumah Sakit</t>
  </si>
  <si>
    <t>Terselenggaranya Pelaksanaan Kegiatan Kefarmasian di Wilayah Kota Serang</t>
  </si>
  <si>
    <t>1102.13.019</t>
  </si>
  <si>
    <t>Kegiatan Pelayanan Kefarmasian dan Alkes</t>
  </si>
  <si>
    <t>Pemenuhan alat kesehatan puskesmas dan jaringannya sesuai standar</t>
  </si>
  <si>
    <t>Terselenggaranya Pelaksanaan Pelayanan Kefarmasian di Puskesmas</t>
  </si>
  <si>
    <t>Pengadaan Alat Kesehatan</t>
  </si>
  <si>
    <t>Pkt</t>
  </si>
  <si>
    <t>Pemeliharaan Alat Kesehatan</t>
  </si>
  <si>
    <t>Pkm</t>
  </si>
  <si>
    <t>Kalibrasi</t>
  </si>
  <si>
    <t xml:space="preserve">Kegiatan Pengadaan Obat dan Perbekalan Kesehatan </t>
  </si>
  <si>
    <t>Pengadaan Obat dan Perbekalan Kesehatan</t>
  </si>
  <si>
    <t>1102.13.024</t>
  </si>
  <si>
    <t>1102.13.012</t>
  </si>
  <si>
    <t>Kegiatan Peningkatan Pemberdayaan Konsumen / Masyarakat di Bidang Obat &amp; Makanan</t>
  </si>
  <si>
    <t>Terselenggaranya Kegiatan Peningkatan Pemberdayaan Konsumen/ Masyarakat dibidang Obat dan Makanan</t>
  </si>
  <si>
    <t>1102.13.021</t>
  </si>
  <si>
    <t>Peningkatan Pengawasan Keamanan Pangan &amp; Bahan Berbahaya</t>
  </si>
  <si>
    <t>Terselenggaranya Kegiatan Peningkatan Pengawasan Keamanan Pangan dan Bahan Berbahaya</t>
  </si>
  <si>
    <t>1102.13.022</t>
  </si>
  <si>
    <t>Peningkatan Mutu Penggunaan Obat dan Perbekalan Kesehatan</t>
  </si>
  <si>
    <t>Terlaksananya Kegiatan Operasional UPT Gudang Obat</t>
  </si>
  <si>
    <t>1102.13.027</t>
  </si>
  <si>
    <t>Peningkatan Mutu Penggunaan Obat dan Perbekalan Kesehatan (DAK NON FISIK)</t>
  </si>
  <si>
    <t>1102.12</t>
  </si>
  <si>
    <t>Program Pencegahan dan penanggulangan Penyakit Menular dan Tidak Menular</t>
  </si>
  <si>
    <t>Cakupan Pelayanan Kesehatan Pada Usia Produktif</t>
  </si>
  <si>
    <t xml:space="preserve">Cakupan Pelayanan kesehatan penderita hipertensi; </t>
  </si>
  <si>
    <t xml:space="preserve">Cakupan Pelayanan kesehatan penderita diabetes melitus </t>
  </si>
  <si>
    <t>Cakupan Pelayanan Kesehatan dengan Gangguan Jiwa Berat</t>
  </si>
  <si>
    <t>Cakupan Pelayanan Kessehatan Orang Terduga Tuberkulosis</t>
  </si>
  <si>
    <t xml:space="preserve">Cakupan pelayanan Kesehatan dengan Risiko terinfeksi virus yang melemahkan daya tahan tubuh manusia (Human Immunodeficiency Virus), </t>
  </si>
  <si>
    <t>Presentasi desa/kelurahan yang mempunyai sistem kewaspadaan dalam penanggulangan kegawatdaruratan kesehatan masyarakat yang berpotensi wabah untuk pengurangan risiko krisis</t>
  </si>
  <si>
    <t>SEKSI SURVEILANCE DAN IMUNISASI</t>
  </si>
  <si>
    <t>1102.12.001</t>
  </si>
  <si>
    <t>Penanggulangan Bencana dan Krisis Kesehatan</t>
  </si>
  <si>
    <t>1102.12.002</t>
  </si>
  <si>
    <t xml:space="preserve">Kegiatan Pelayanan Vaksinasi Bagi Balita dan Anak Sekolah </t>
  </si>
  <si>
    <t>87.98</t>
  </si>
  <si>
    <t>orang (2 kali)</t>
  </si>
  <si>
    <t>orang (2 Org, 2kali,4 kl)</t>
  </si>
  <si>
    <t>orang (kali)</t>
  </si>
  <si>
    <t>1102.12.003</t>
  </si>
  <si>
    <t>Kegiatan Pencegahan Penularan Penyakit Endemik/Epidemik</t>
  </si>
  <si>
    <t>KBIH</t>
  </si>
  <si>
    <t>orang (kelurahan)</t>
  </si>
  <si>
    <t>1102.12.004</t>
  </si>
  <si>
    <t>Peningkatan Imunisasi</t>
  </si>
  <si>
    <t>1102.12.005</t>
  </si>
  <si>
    <t xml:space="preserve">Kegiatan Peningkatan Surveilance Epidemiologi dan Penanggulangan Wabah </t>
  </si>
  <si>
    <t>- Workshop Surveilans PD3I</t>
  </si>
  <si>
    <t>kasus (bulan)</t>
  </si>
  <si>
    <t>1102.12.006</t>
  </si>
  <si>
    <t>Kegiatan Penyelenggaran dan Pemberantasan Penyakit Menular dan Wabah</t>
  </si>
  <si>
    <t>UPK</t>
  </si>
  <si>
    <t>Peningkatan akses layanan ditempat-tempat khusus</t>
  </si>
  <si>
    <t>Evaluasi RAD Program TB</t>
  </si>
  <si>
    <t>Pertemuan dengan SKPD terkait (BAPPEDA, DINKES, DINSOS, dll) untuk integrasi RAD dalam renstra dan linsek</t>
  </si>
  <si>
    <t>Assosiasi koalisi Orgranisasi profesi</t>
  </si>
  <si>
    <t>Penyiapan Faskes pengobatan TB penguatan TIM TB, penguatan jejaring internal, MOU antara RS dan DINKES</t>
  </si>
  <si>
    <t>Pelacakan pasien lost to foll up oleh nakes dan komunitas</t>
  </si>
  <si>
    <t>kali</t>
  </si>
  <si>
    <t>Pertemuan jejaring layanan HIV dengan TB</t>
  </si>
  <si>
    <t>Kolaborasi TB-DM</t>
  </si>
  <si>
    <t>Screening TB di Rutan dan Lapas</t>
  </si>
  <si>
    <t>Pengingkatan kapasitas kader pendamping TB-HIV</t>
  </si>
  <si>
    <t>Pengendalian faktor resiko TB</t>
  </si>
  <si>
    <t>Lokakarya pengetahuan TB untuk toma dan toga</t>
  </si>
  <si>
    <t>Edukasi TB melalui UKS pada guru tingkat Sekolah Dasar</t>
  </si>
  <si>
    <t>1102.12.007</t>
  </si>
  <si>
    <t>Penyemprotan / Fogging Sarang Nyamuk</t>
  </si>
  <si>
    <t>Jumlah Fokus pada Kegiatan Fogging pd daerah endemis DBD</t>
  </si>
  <si>
    <t>Fokus</t>
  </si>
  <si>
    <t>1102.12.009</t>
  </si>
  <si>
    <t>Kegiatan Pelayanan Pencegahan dan Penanggulangan Penyakit Menular</t>
  </si>
  <si>
    <t>Evaluasi Program P2 DBD</t>
  </si>
  <si>
    <t>Evaluasi Program P2 HIV-IMS</t>
  </si>
  <si>
    <t>Pemantauan dan Penilaian RT bebas Jentik Wialayah Kerja Puskesmas se-kota Serang</t>
  </si>
  <si>
    <t>Supervis Program P2PM</t>
  </si>
  <si>
    <t xml:space="preserve">Pemantauan dan Penilaian RW Gerakan 1 rumah 1 jumantik Wilayah kota Serang </t>
  </si>
  <si>
    <t>RW</t>
  </si>
  <si>
    <t>Mobile VCT</t>
  </si>
  <si>
    <t>Monitoring RW Gerakan 1 rumah 1 jumantik</t>
  </si>
  <si>
    <t>Monitoring RW Gerakan 1 rumah 1 jumantik (Dinas)</t>
  </si>
  <si>
    <t>Kali</t>
  </si>
  <si>
    <t>Monitoring RW Gerakan 1 rumah 1 jumantik (Puskesmas)</t>
  </si>
  <si>
    <t>Pelaksanaan TAS ( Transsmision Assessment Survey)</t>
  </si>
  <si>
    <t>Validasi Data Program P2 HIV-IMS</t>
  </si>
  <si>
    <t>Validasi Data Program P2 Kusta</t>
  </si>
  <si>
    <t>Validasi Data Program P2 DBD</t>
  </si>
  <si>
    <t>1102.12.010</t>
  </si>
  <si>
    <t>Kegiatan Peningkatan Komunikasi, Informasi dan Edukasi (ide) Pencegahan dan Pemberantasan Penyakit</t>
  </si>
  <si>
    <t>Seminar HIV-AIDS</t>
  </si>
  <si>
    <t>Sosialisasi Pelaksanaan TAS (transmision Assement Survei)</t>
  </si>
  <si>
    <t>Sosialisasi TAS (transmision Assement Survei) pada petugas kesehatan</t>
  </si>
  <si>
    <t>Penguatan PPIA dalam pengendalian penyakit Hepatitis, HIV dan Sifilis</t>
  </si>
  <si>
    <t>Sosialisasi ABAT Program HIV</t>
  </si>
  <si>
    <t>Sosialisasi Hepatitis pada masyarakat</t>
  </si>
  <si>
    <t>Peningkatan Kapasitas petugas dalam tatalaksana hepatitis pada ibu hamil</t>
  </si>
  <si>
    <t>Sosialisasi Hepatitis pada kelompok beresiko</t>
  </si>
  <si>
    <t>peningkatan kapasitas petugas dalam tatalaksana kasus pneuminia pada balita</t>
  </si>
  <si>
    <t>Peningkatan kapasitas petugas dalam penatalaksanaan kasus rabies</t>
  </si>
  <si>
    <t>Peningkatan kapasitas petugas dalam penatalaksanaan kasus leptospirosis</t>
  </si>
  <si>
    <t>Survey Pengetahuan komprehensif HIV-AIDS pada usia 15-24 th</t>
  </si>
  <si>
    <t>1102.12.011</t>
  </si>
  <si>
    <t>Pertemuan Linsek Program P2M Pokjanal DBD dan KPAD</t>
  </si>
  <si>
    <t>Koordinasi KPA Tk. Kota Serang</t>
  </si>
  <si>
    <t>Sosialisasi HIV-AIDS tingkat kelurahan</t>
  </si>
  <si>
    <t>Sosialisasi dan Pembentukan gerakan satu rumah satu jentik</t>
  </si>
  <si>
    <t>peningkatan kapasitas petugas kesehatan dalam penatalaksanaan pada kasus P2B2 (Pengendalian Penyakit berbasis binatang)</t>
  </si>
  <si>
    <t>Sosialisasi HIV-AIDS pada oragnisasi kepemudaan</t>
  </si>
  <si>
    <t>KALI</t>
  </si>
  <si>
    <t>Pertemuan pembinaan komunitas/populasi kunci</t>
  </si>
  <si>
    <t>1102.12.012</t>
  </si>
  <si>
    <t>Penanggulangan Kusta</t>
  </si>
  <si>
    <t>Evaluasi Kusta Tingkat Kota Serang</t>
  </si>
  <si>
    <t>Sosialisasi Kusta pada masyarakat</t>
  </si>
  <si>
    <t>peningkatan kapasitas petugas ddalam diagnosa kasus kusta</t>
  </si>
  <si>
    <t>sosialisasi kusta pada koordinator kader PMO</t>
  </si>
  <si>
    <t>peningkatan kapasitas petugas dalam tatalaksana kasus kusta</t>
  </si>
  <si>
    <t>LEC mini program kusta</t>
  </si>
  <si>
    <t>1102.12.013</t>
  </si>
  <si>
    <t>Kegiatan PSN DBD Program P2M</t>
  </si>
  <si>
    <t>Jumlah Titik dalam Kegiatan PSN Pada Daerah Endemis DBD</t>
  </si>
  <si>
    <t>Titik</t>
  </si>
  <si>
    <t>1102.12.014</t>
  </si>
  <si>
    <t>Kegiatan Penanggulangan ISPA Diare</t>
  </si>
  <si>
    <t>Evaluasi Program ISPA &amp; Diare</t>
  </si>
  <si>
    <t>Supervisi Supportive tatalaksana Diare pada petugas</t>
  </si>
  <si>
    <t>validasi data program ISPA</t>
  </si>
  <si>
    <t>validasi data program HISP</t>
  </si>
  <si>
    <t>1102.12.015</t>
  </si>
  <si>
    <t>Kegiatan Pelayanan, Pencegahan dan penanggulangan penyakit tidak menular</t>
  </si>
  <si>
    <t>Screening Kesehatan pada Usia 15-59 Tahun sesuai standar</t>
  </si>
  <si>
    <t>Pelayanan Kesehatan bagi penderita hipertensi pada usia 15 tahun ke atas</t>
  </si>
  <si>
    <t>pelayanan Kessehatan bagi ODGJ (Orang dengan Gangguan Jiwa) Sesuai standar</t>
  </si>
  <si>
    <t>pelayanan Kesehatan bagi penderita DM pada usia 15 Th ke atas</t>
  </si>
  <si>
    <t>Jumlah Peserta Sosialisasi SPM ke klinik</t>
  </si>
  <si>
    <t>Fer Review Jiwa ke Puskesmas</t>
  </si>
  <si>
    <t>Jumlah Tenaga Kesehatan yang mengikuti Peningkatan Kapasitas Bagi Program Keswa</t>
  </si>
  <si>
    <t>Peningkatan Kapasitas Bagi Kader Keswa</t>
  </si>
  <si>
    <t>Peningkatan Kapasitas Bagi Kader PTM</t>
  </si>
  <si>
    <t>Workshop  Tatalaksana Penyakit Hipertensi Bagi Tenaga Kesehatan</t>
  </si>
  <si>
    <t>Workshop  Tatalaksana Penyakit Diabetes Mellitus Bagi Tenaga Kesehatan</t>
  </si>
  <si>
    <t xml:space="preserve">Workshop Deteksi Dini Indera Penglihatan dan Indera Pendengaran Bagi Tenaga Kesehatan </t>
  </si>
  <si>
    <t>Rapat Koordinasi Program PTM dan Keswa</t>
  </si>
  <si>
    <t>Evaluasi Program PTM dan Keswa</t>
  </si>
  <si>
    <t>Persentase Sekolah yang melaksanakan Kebijakan Kawasan Tanpa Rokok (KTR) minimal 50 % Sekolah</t>
  </si>
  <si>
    <t>Sosialisasi dan penyusunan SOP peraturan KTR Di sekolah</t>
  </si>
  <si>
    <t>Monitoring dan Evaluasi Penegakan pelaksanaan dan Implementasi SOP KTR di Sekolah</t>
  </si>
  <si>
    <t>Persentase Desa / Kelurahan yang melaksanakan kegiatan Pos Pembinaan Terpadu Program PTM</t>
  </si>
  <si>
    <t>Advokasi dan Pembentukan SK / SOP Posbindu PTM Tingkat Kelurahan</t>
  </si>
  <si>
    <t>Persentasi Perempuan Usia 30  sampai 50 tahun yang dideteksi dini kanker serviks dan payudara</t>
  </si>
  <si>
    <t xml:space="preserve">Sosialisasi dan Screening Deteksi Dini Kanker Serviks dan Payudara </t>
  </si>
  <si>
    <t>Workshop Peningkatan Kapasitas  Deteksi Dini Kanker Serviks dan Payudara Bagi Tenaga Kesehatan</t>
  </si>
  <si>
    <t xml:space="preserve">Persentase Puskesmas yang menyelenggarakan  upaya kesehatan Jiwa </t>
  </si>
  <si>
    <t>Workshop dan Pembentukan RW Sehat Jiwa</t>
  </si>
  <si>
    <t>Workshop Tatalaksana Penanganan ODGJ  bagi Tenaga Kesehatan di Tingkat Fasilitas Kesehatan</t>
  </si>
  <si>
    <t>Workshop Tatalaksana Penanganan Pasung  bagi Tenaga Kesehatan di Tingkat Fasilitas Kesehatan</t>
  </si>
  <si>
    <t>Sosialisasi dan advokasi Program Jiwa Lintas Sektor</t>
  </si>
  <si>
    <t xml:space="preserve">Sosialisasi Sistem Pencatatan dan Pelaporan Program Jiwa dan NAPZA bagi Tenaga Kesehatan </t>
  </si>
  <si>
    <t>Validasi data Program PTM dan Keswa</t>
  </si>
  <si>
    <t>Supervisi PTM dan Keswa</t>
  </si>
  <si>
    <t>1102.12.016</t>
  </si>
  <si>
    <t>Kegiatan Pengendalian Penyakit (DAK FISIK)</t>
  </si>
  <si>
    <t>Pengendalian Penyakit (DAK FISIK)</t>
  </si>
  <si>
    <t>1102.14</t>
  </si>
  <si>
    <t>Program Sumber daya Kesehatan dan Promosi Kesehatan</t>
  </si>
  <si>
    <t>Cakupan Jaminan Kesehatan Nasional (JKN)</t>
  </si>
  <si>
    <t>Cakupan desa siaga aktif</t>
  </si>
  <si>
    <t>Cakupan Rumah Tangga yang melaksanakan PHBS</t>
  </si>
  <si>
    <t>Rasio tenaga Para Medis persatuan penduduk</t>
  </si>
  <si>
    <t>Cakupan pelayanan kesehatan rujukan pasien masyarakat miskin</t>
  </si>
  <si>
    <t>Cakupan pelayanan kesehatan dasar Masyarakat Miskin</t>
  </si>
  <si>
    <t>1102.14.001</t>
  </si>
  <si>
    <t>Kegiatan Revitalisasi Sistem Kesehatan</t>
  </si>
  <si>
    <t>Pertemuan SISDMK Puskesmas, Rumah Sakit, Klinik, Apotik, Toko Obat Tradisional, Rumah Bersalin, Gudang Farmasi, Optik, Klinik Pengobatan Tradisional (Batra), Poliklinik/Praktek Bersama, Laboratorium Kesehatan dan Fasyankes Lainnya</t>
  </si>
  <si>
    <t>Pertemuan Perencanaan Kebutuhan Sumber Daya Manusia Kesehatan bagi Dinas Kesehatan, Puskesmas, RSUD dan Labkesda</t>
  </si>
  <si>
    <t>Penyusunan Buku Profil SDMK Kota Serang</t>
  </si>
  <si>
    <t>Dokumen</t>
  </si>
  <si>
    <t>Jumlah Sarana yang dilakukan Monitoring, Evaluasi dan Pelaporan ke sarkeswa dan PKM</t>
  </si>
  <si>
    <t>1102.14.002</t>
  </si>
  <si>
    <t>Kegiatan Seleksi Tenaga Kesehatan Teladan</t>
  </si>
  <si>
    <t>Jumlah Tenaga Kesehatan Kegiatan Nakes teladan Tingkat Kota Serang</t>
  </si>
  <si>
    <t>1102.14.045</t>
  </si>
  <si>
    <t>Kegiatan Peningkatan Kompetensi Sumber Daya Manusia Kesehatan</t>
  </si>
  <si>
    <t>Pelatihan Hipnobirthing bagi tenaga bidan Puskesmas</t>
  </si>
  <si>
    <t>Pelatihan Peningkatan Mutu dan Keselamatan Pasien bagi tenaga paramedis</t>
  </si>
  <si>
    <t>Pelatihan Peningkatan Kompetensi Dokter Umum</t>
  </si>
  <si>
    <t>Pelatihan Peningkatan Kompetensi Dokter Gigi</t>
  </si>
  <si>
    <t>Pelatihan Peningkatan Kompetensi Perawat</t>
  </si>
  <si>
    <t>Pelatihan Peningkatan Kompetensi Tenaga Kesehatan Masyarakat</t>
  </si>
  <si>
    <t>Pelatihan Peningkatan Kompetensi Perekam Medis/RR</t>
  </si>
  <si>
    <t>Pelatihan Peningkatan Kompetensi Tenaga Kefarmasian/pengelola obat</t>
  </si>
  <si>
    <t>Pelatihan Peningkatan Kompetensi Tenaga Gizi/pemegang program gizi</t>
  </si>
  <si>
    <t>Pelatihan Peningkatan Kompetensi Tenaga Kesehatan Lingkungan</t>
  </si>
  <si>
    <t>Pelatihan Peningkatan Kompetensi Tenaga Bidan</t>
  </si>
  <si>
    <t>Pelatihan Peningkatan Kompetensi Tenaga Laboratorium Medik</t>
  </si>
  <si>
    <t>Pelatihan Peningkatan Kompetensi Tenaga Pelaksana Dinas Kesehatan</t>
  </si>
  <si>
    <t>Pelatihan BLUD bagi Kepala Puskesmas, Kasubag TU dan Bendahara Puskesmas</t>
  </si>
  <si>
    <t>Pelatihan Penanganan Bencana</t>
  </si>
  <si>
    <t>PelatihanPeningkatan Kompetensi bagi Pemegang Program TB Paru</t>
  </si>
  <si>
    <t>Pelatihan Peningkatan Kompetensi pemegang program KIA</t>
  </si>
  <si>
    <t>Pelatihan Peningkatan Kompetensi Pemegang Program PTM</t>
  </si>
  <si>
    <t>Pelatihan Peningkatan Kompetensi Pemegang Program ODGJ</t>
  </si>
  <si>
    <t>Pelatihan Peningkatan Kompetensi Pemegang Program Kesehatan Kerja</t>
  </si>
  <si>
    <t>Pelatihan Peningkatan Kompetensi Pemegang Program UKGS</t>
  </si>
  <si>
    <t xml:space="preserve">Pelatihan Peningkatan Kompetensi Pemegang Program HIV </t>
  </si>
  <si>
    <t>Pelatihan Peningkatan Kompetensi  Pemegang Program ISPA</t>
  </si>
  <si>
    <t>Pelatihan tim penguji ujian kompetensi JFT</t>
  </si>
  <si>
    <t>Ujian Kompetensi JFT</t>
  </si>
  <si>
    <t>1102.14.004</t>
  </si>
  <si>
    <t>Kegiatan Pengembangan Media Promosi dan Informasi Sadar Hidup Sehat</t>
  </si>
  <si>
    <t>Sarana Media Promosi Sadar Hidup Sehat Bagi Masyarakat Kota Serang</t>
  </si>
  <si>
    <t>1102.14.005</t>
  </si>
  <si>
    <t>Kegiatan Penyuluhan Masyarakat Pola Hidup Sehat</t>
  </si>
  <si>
    <t>Penyuluhan Masyarakat Pola Hidup Sehat</t>
  </si>
  <si>
    <t xml:space="preserve">Jumlah Pelajar yang mendapatkan Penyuluhan dan Pembinaan Napza </t>
  </si>
  <si>
    <t>Jumlah Peserta Sosialisasi KTR di fasilitas pelayanan kesehatan</t>
  </si>
  <si>
    <t>Jumlah Peserta Sosialisasi KTR di tempat belajar mengajar</t>
  </si>
  <si>
    <t>Jumlah Peserta Sosialisasi KTR di tempat ibadah</t>
  </si>
  <si>
    <t>Jumlah Peserta Sosialisasi KTR di angkutan umum</t>
  </si>
  <si>
    <t>Jumlah Peserta Sosialisasi KTR di tempat kerja</t>
  </si>
  <si>
    <t>Jumlah Peserta Sosialisasi KTR di tempat umum</t>
  </si>
  <si>
    <t>Jumlah Peserta Sosialisasi KTR di tempat olahraga</t>
  </si>
  <si>
    <t>Jumlah Peserta Sosialisasi Perwal KTR</t>
  </si>
  <si>
    <t>Pembentukan Satgas KTR</t>
  </si>
  <si>
    <t>tim</t>
  </si>
  <si>
    <t xml:space="preserve">Peringatan Maulid Nabi </t>
  </si>
  <si>
    <t>Rangkaian Peringatan Hari Kesehatan Nasional</t>
  </si>
  <si>
    <t>Pameran HUT Kota Serang</t>
  </si>
  <si>
    <t>1102.14.006</t>
  </si>
  <si>
    <t>Kegiatan Peningkatan Pemanfaatan Sarana Kesehatan</t>
  </si>
  <si>
    <t>Jumlah Peserta Peningkatan Peran Serta Dunia Usaha dalam Bidang Kesehatan  (CSR)</t>
  </si>
  <si>
    <t>1102.14.007</t>
  </si>
  <si>
    <t>Kegiatan Peningkatan Pendidikan Tenaga Penyuluh Kesehatan</t>
  </si>
  <si>
    <t>Jumlah Kader Pembinaan Kader Saka Bakti Husada</t>
  </si>
  <si>
    <t>kader</t>
  </si>
  <si>
    <t>Jumlah Kader Pembinaan Kader Posyandu</t>
  </si>
  <si>
    <t>Jumlah Petugas Promosi Kesehatan Puskesmas yang mendapatkan Peningkatan Kapasitas</t>
  </si>
  <si>
    <t>1102.14.008</t>
  </si>
  <si>
    <t>Kegiatan Monitoring, evaluasi dan Pelaporan</t>
  </si>
  <si>
    <t>Jumlah Kelurahan dalam Peningkatan Peran Masyarakat Dalam Pengembangan Desa/Kelurahan Siaga Aktif Melalui Pendekatan Program GERMAS</t>
  </si>
  <si>
    <t>1102.14.009</t>
  </si>
  <si>
    <t>Kegiatan Upaya Kesehatan Berbasis Masyarakat</t>
  </si>
  <si>
    <t>Jumlah Kelurahan Pembinaan P2WKSS</t>
  </si>
  <si>
    <t>Kelurahan</t>
  </si>
  <si>
    <t>1102.110201.14.0.10</t>
  </si>
  <si>
    <t>Kegiatan Penyediaan Biaya Operasional dan Pemeliharaan di Puskesmas</t>
  </si>
  <si>
    <t>Pemanfaatan Sarana Kesehatan</t>
  </si>
  <si>
    <t>1102.110201.14.0.11</t>
  </si>
  <si>
    <t>Kegiatan penyediaan Pendukung Pelayanan Kesehatan (BOK) Dinas Kesehatan</t>
  </si>
  <si>
    <t>Penyediaaan Biaya Pendukung Operasional Pelayanan Kesehatan</t>
  </si>
  <si>
    <t>1102.14.012</t>
  </si>
  <si>
    <t>Kegiatan Pelayanan Kesehatan Penduduk Miskin di Puskesmas Jaringannya FKTP Banten Girang</t>
  </si>
  <si>
    <t>Peserta JKN untuk mendapatkan Pelayanan Kesehatan secara Prima di FKTP dan Jaringannya</t>
  </si>
  <si>
    <t>Jiwa</t>
  </si>
  <si>
    <t>1102.14.013</t>
  </si>
  <si>
    <t>Kegiatan Pelayanan Kesehatan Penduduk Miskin di Puskesmas jaringannya FKTP Ciracas</t>
  </si>
  <si>
    <t>1102.14.014</t>
  </si>
  <si>
    <t>Kegiatan Pelayanan Kesehatan Penduduk Miskin di Puskesmas Jaringannya FKTP Curug</t>
  </si>
  <si>
    <t>1102.14.015</t>
  </si>
  <si>
    <t>Kegiatan Pelayanan Kesehatan Penduduk Miskin di Puskesmas Jaringannya FKTP Kasemen</t>
  </si>
  <si>
    <t>1102.14.016</t>
  </si>
  <si>
    <t>Kegiatan Pelayanan Kesehatan Penduduk Miskin di Puskesmas Jaringannya FKTP Kilasah</t>
  </si>
  <si>
    <t>1102.14.017</t>
  </si>
  <si>
    <t>Kegiatan Pelayanan Kesehatan Penduduk Miskin di Puskesmas Jaringannya FKTP Rau</t>
  </si>
  <si>
    <t>1102.14.018</t>
  </si>
  <si>
    <t>Kegiatan Pelayanan Kesehatan Penduduk Miskin di Puskesmas Jaringannya FKTP Serang Kota</t>
  </si>
  <si>
    <t>1102.14.019</t>
  </si>
  <si>
    <t>Kegiatan Pelayanan Kesehatan Penduduk Miskin di Puskesmas Jaringannya FKTP Singandaru</t>
  </si>
  <si>
    <t>1102.14.020</t>
  </si>
  <si>
    <t>Kegiatan Pelayanan Kesehatan Penduduk Miskin di Puskesmas Jaringannya FKTP Taktakan</t>
  </si>
  <si>
    <t>1102.14.021</t>
  </si>
  <si>
    <t>Kegiatan Pelayanan Kesehatan Penduduk Miskin di Puskesmas Jaringannya FKTP Walantaka</t>
  </si>
  <si>
    <t>1102.14.022</t>
  </si>
  <si>
    <t>Kegiatan Pelayanan Kesehatan Penduduk Miskin di Puskesmas Jaringannya FKTP Kalodran</t>
  </si>
  <si>
    <t>1102.14.023</t>
  </si>
  <si>
    <t xml:space="preserve">Kegiatan Pelayanan Kesehatan Penduduk Miskin di Puskesmas Jaringannya FKTP Banjar Agung </t>
  </si>
  <si>
    <t>1102.14.024</t>
  </si>
  <si>
    <t>Kegiatan Pelayanan Kesehatan Penduduk Miskin di Puskesmas Jaringannya FKTP Pancur</t>
  </si>
  <si>
    <t>1102.14.025</t>
  </si>
  <si>
    <t>Kegiatan Pelayanan Kesehatan Penduduk Miskin di Puskesmas Jaringannya FKTP Unyur</t>
  </si>
  <si>
    <t>1102.14.026</t>
  </si>
  <si>
    <t xml:space="preserve">Kegiatan Pelayanan Kesehatan Penduduk Miskin di Puskesmas Jaringannya FKTP Sawah Luhur </t>
  </si>
  <si>
    <t>1102.14.027</t>
  </si>
  <si>
    <t>Kegiatan Pelayanan Kesehatan Penduduk Miskin di Puskesmas Jaringannya FKTP Cipocok Jaya</t>
  </si>
  <si>
    <t>1102.14.028</t>
  </si>
  <si>
    <t>Kegiatan Penyediaan Pendukung Pelayanan Kesehatan (BOK Puskesmas Banjar Agung)</t>
  </si>
  <si>
    <t>Penyediaan Bantuan Operasional Kesehatan di Puskesmas</t>
  </si>
  <si>
    <t>1102.14.029</t>
  </si>
  <si>
    <t>Kegiatan Penyediaan Pendukung Pelayanan Kesehatan (BOK Puskesmas Banten Girang)</t>
  </si>
  <si>
    <t>1102.14.030</t>
  </si>
  <si>
    <t>Kegiatan Penyediaan Pendukung Pelayanan Kesehatan (BOK Puskesmas Cipocok Jaya)</t>
  </si>
  <si>
    <t>1102.14.031</t>
  </si>
  <si>
    <t>Kegiatan Penyediaan Pendukung Pelayanan Kesehatan (BOK Puskesmas Ciracas)</t>
  </si>
  <si>
    <t>1102.14.032</t>
  </si>
  <si>
    <t>Kegiatan Penyediaan Pendukung Pelayanan Kesehatan (BOK Puskesmas Curug)</t>
  </si>
  <si>
    <t>1102.14.033</t>
  </si>
  <si>
    <t>Kegiatan Penyediaan Pendukung Pelayanan Kesehatan (BOK Puskesmas Kalodran)</t>
  </si>
  <si>
    <t>1102.14.034</t>
  </si>
  <si>
    <t>Kegiatan Penyediaan Pendukung Pelayanan Kesehatan (BOK Puskesmas Kasemen)</t>
  </si>
  <si>
    <t>1102.14.035</t>
  </si>
  <si>
    <t>Kegiatan Penyediaan Pendukung Pelayanan Kesehatan (BOK Puskesmas Kilasah)</t>
  </si>
  <si>
    <t>1102.14.036</t>
  </si>
  <si>
    <t>Kegiatan Penyediaan Pendukung Pelayanan Kesehatan (BOK Puskesmas Pancur )</t>
  </si>
  <si>
    <t>1102.14.037</t>
  </si>
  <si>
    <t>Kegiatan Penyediaan Pendukung Pelayanan Kesehatan (BOK Puskesmas Rau)</t>
  </si>
  <si>
    <t>1102.14.038</t>
  </si>
  <si>
    <t>Penyediaan Pendukung Pelayanan Kesehatan (BOK Puskesmas Sawah Luhur )</t>
  </si>
  <si>
    <t>1102.14.039</t>
  </si>
  <si>
    <t>Kegiatan Penyediaan Pendukung Pelayanan Kesehatan (BOK Puskesmas Serang Kota)</t>
  </si>
  <si>
    <t>1102.14.040</t>
  </si>
  <si>
    <t>Kegiatan Penyediaan Pendukung Pelayanan Kesehatan (BOK Puskesmas Singandaru)</t>
  </si>
  <si>
    <t>1102.14.041</t>
  </si>
  <si>
    <t>Kegiatan Penyediaan Pendukung Pelayanan Kesehatan (BOK Puskesmas Taktakan )</t>
  </si>
  <si>
    <t>1102.14.042</t>
  </si>
  <si>
    <t>Kegiatan Penyediaan Pendukung Pelayanan Kesehatan (BOK Puskesmas Unyur )</t>
  </si>
  <si>
    <t>1102.14.043</t>
  </si>
  <si>
    <t>Kegiatan Penyediaan Pendukung Pelayanan Kesehatan (BOK Puskesmas Walantaka)</t>
  </si>
  <si>
    <t>1102.14.044</t>
  </si>
  <si>
    <t>Kegiatan Kemitraan Pengobatan Lanjutan Bagi Pasien Rujukan</t>
  </si>
  <si>
    <t xml:space="preserve">Jumlah Penduduk Miskin di Luar Kuota PBI Pusat yang Mendapatakan Pelayanan Kesehatan di Puskesmas dan Jaringannya </t>
  </si>
  <si>
    <t>1.46</t>
  </si>
  <si>
    <t>1.5</t>
  </si>
  <si>
    <t>1102.15</t>
  </si>
  <si>
    <t>Cakupan Ketersediaan Pelayanan Operasional RSUD</t>
  </si>
  <si>
    <t xml:space="preserve">Capaian pelayanan rumah sakit kategori Madya </t>
  </si>
  <si>
    <t>Cakupan Ketersediaan Sarana Penunjang Pelayanan Medis RSUD</t>
  </si>
  <si>
    <t>Cakupan Penyediaan Mutu Pelayanan Medis, Keselamatan Pasien dan Kepuasan Pasien RSUD</t>
  </si>
  <si>
    <t>1102.15.001</t>
  </si>
  <si>
    <t xml:space="preserve"> Operasional Administrasi Perkantoran RSUD Kota Serang</t>
  </si>
  <si>
    <t>Tersedianya Biaya Operasional RS</t>
  </si>
  <si>
    <t>1102.15.002</t>
  </si>
  <si>
    <t>Kegiatan Penunjang pelayanan Medis RSUD Kota Serang</t>
  </si>
  <si>
    <t>Penunjang pelayanan Medis RSUD Kota Serang</t>
  </si>
  <si>
    <t>1102.15.003</t>
  </si>
  <si>
    <t>Pelayanan  Medis RSUD Kota Serang</t>
  </si>
  <si>
    <t>Pengadaan Alat-alat Kesehatan RSUD Kota Serang ( Bantuan Keuangan )</t>
  </si>
  <si>
    <t>Pengadaan Alat-alat Kesehatan RSUD Kota Serang</t>
  </si>
  <si>
    <t>Paket</t>
  </si>
  <si>
    <t>1102.01</t>
  </si>
  <si>
    <t>Program Pelayanan dan Peningkatan Kapasitas Aparatur</t>
  </si>
  <si>
    <t xml:space="preserve">Indeks Kepuasan Pelayanan Kesekretariatan </t>
  </si>
  <si>
    <t>SUB,BAG. UMPEG</t>
  </si>
  <si>
    <t>Persentase sarana dan prasarana kantor dalam kondisi baik</t>
  </si>
  <si>
    <t>Tingkat ketersediaan Dokumen Pengelolaan Barang Milik Daerah (%)</t>
  </si>
  <si>
    <t>1102.01.001</t>
  </si>
  <si>
    <t>Pelayanan Administrasi Perkantoran</t>
  </si>
  <si>
    <t>Jasa Surat Menyurat</t>
  </si>
  <si>
    <t>Penyediaan Jasa Kebersihan Kantor</t>
  </si>
  <si>
    <t>Pembelian Alat Tulis Kantor</t>
  </si>
  <si>
    <t xml:space="preserve">Barang Cetakan dan Penggandaan </t>
  </si>
  <si>
    <t>Komponen Instalasi listrik / Penerangan Bangunan Kantor</t>
  </si>
  <si>
    <t xml:space="preserve">Peralatan Rumah Tangga </t>
  </si>
  <si>
    <t>paket</t>
  </si>
  <si>
    <t xml:space="preserve">Pengadaan Bahan Bacaan dan Peraturan Perundang-undangan </t>
  </si>
  <si>
    <t>Penyediaan Jasa Keamanan Kantor</t>
  </si>
  <si>
    <t>1102.01.002</t>
  </si>
  <si>
    <t>Pengadaan Sarana dan Prasarana Kantor</t>
  </si>
  <si>
    <t>Tersedianya Sarana dan Prasarana Kantor</t>
  </si>
  <si>
    <t>1102.01.003</t>
  </si>
  <si>
    <t>Pemeliharaan Sarana dan Prasarana Kantor</t>
  </si>
  <si>
    <t>Jasa Peralatan dan Perlengkapan Kantor (Jasa Service AC)</t>
  </si>
  <si>
    <t>Penyediaan Jasa Perbaikan Peralatan Kerja</t>
  </si>
  <si>
    <t>Pemeliharaan Bangunan Gedung Kantor</t>
  </si>
  <si>
    <t xml:space="preserve">Pemeliharaan Kendaraan Dinas / Operasional Pada Dinas Kesehatan dan UPT Puskesmas </t>
  </si>
  <si>
    <t>Rehabilitasi gedung kantor/rumah dinas/rumah jabatan</t>
  </si>
  <si>
    <t>Jumlah gedung/rumah dinas</t>
  </si>
  <si>
    <t>Perencanaan Pengadaan Tanah  (Relokasi Unyur, Rau, &amp; Lahan Depan RSU)</t>
  </si>
  <si>
    <t>dok</t>
  </si>
  <si>
    <t>Persiapan tanah untuk bangunan tempat kerja/Jasa</t>
  </si>
  <si>
    <t>Pengadaan tanah untuk bangunan tempat kerja/Jasa</t>
  </si>
  <si>
    <t>lokasi</t>
  </si>
  <si>
    <t>Penyerahan Hasil tanah untuk bangunan tempat kerja/Jasa</t>
  </si>
  <si>
    <t>1102.01.009</t>
  </si>
  <si>
    <t xml:space="preserve">Peningkatan Kapasitas Aparatur </t>
  </si>
  <si>
    <t xml:space="preserve">Jumlah Peserta Workshop Sosialisasi Perundang-undangan </t>
  </si>
  <si>
    <t>Penyediaan Dokumentasi, Informatika dan Komunikasi OPD</t>
  </si>
  <si>
    <t>Pameran Pembangunan</t>
  </si>
  <si>
    <t>Panjang Mulud</t>
  </si>
  <si>
    <t>Periingatan Hari Besar Nasional</t>
  </si>
  <si>
    <t>Kl</t>
  </si>
  <si>
    <t>Jumlah dokumen</t>
  </si>
  <si>
    <t>Dok</t>
  </si>
  <si>
    <t>1102.01.011</t>
  </si>
  <si>
    <t>Pengelolaan Barang Milik Daerah</t>
  </si>
  <si>
    <t>1102.01.012</t>
  </si>
  <si>
    <t>Penyediaan Makanan dan Minuman</t>
  </si>
  <si>
    <t xml:space="preserve">Makanan dan Minuman </t>
  </si>
  <si>
    <t>1102.01.013</t>
  </si>
  <si>
    <t>Rapat-Rapat Kordinasi dan Konsultasi Dalam dan Luar Daerah</t>
  </si>
  <si>
    <t xml:space="preserve">Rapat-rapat koordinasi dan konsultasi ke dalam dan luar daerah </t>
  </si>
  <si>
    <t>1102.02</t>
  </si>
  <si>
    <t>Program Pengelolaan dan Pelaporan Keuangan</t>
  </si>
  <si>
    <t>Tingkat ketersediaan dokumen pengelolaan dan pelaporan keuangan  (%)</t>
  </si>
  <si>
    <t>Tingkat ketepatan waktu penyampaian Dokumen pengelolaan dan pelaporan keuangan  (%)</t>
  </si>
  <si>
    <t>1102.02.001</t>
  </si>
  <si>
    <t>Penyusunan Pelaporan Keuangan Triwulanan dan Semesteran</t>
  </si>
  <si>
    <t xml:space="preserve"> Laporan Keuangan Semesteran</t>
  </si>
  <si>
    <t>1102.02.002</t>
  </si>
  <si>
    <t>Penyusunan Pelaporan Keuangan Akhir Tahun</t>
  </si>
  <si>
    <t xml:space="preserve"> Laporan Keuangan Akhir Tahun </t>
  </si>
  <si>
    <t>1102.03</t>
  </si>
  <si>
    <t>Program Peningkatan Perencanaan, Pengendalian dan Pelaporan Capaian Kinerja</t>
  </si>
  <si>
    <t>Tingkat ketersediaan dokumen Perencanaan, Pengendalian dan Pelaporan Capaian Kinerja (%)</t>
  </si>
  <si>
    <t>Tingkat ketepatan waktu penyampaian Dokumen Perencanaan, Pengendalian dan Pelaporan Capaian Kinerja %)</t>
  </si>
  <si>
    <t>1102.03.001</t>
  </si>
  <si>
    <t>Penyusunan Dokumen Perencanaan Perangkat Daerah</t>
  </si>
  <si>
    <t>Renstra Dinkes Kota Serang</t>
  </si>
  <si>
    <t>Renja Dinkes Kota Serang</t>
  </si>
  <si>
    <t>RKA/DPA Dinkes Kota Serang</t>
  </si>
  <si>
    <t>Laporan Kinerja Pelaksanaan Rencana Pembangunan Triwulan Dinkes Kota Serang</t>
  </si>
  <si>
    <t>Evaluasi Kinerja Pelaksanaan Rencana Pembangunan Dinkes Kota Serang</t>
  </si>
  <si>
    <t>LKJIP Dinkes Kota Serang</t>
  </si>
  <si>
    <t>LKPJ Dinkes Kota Serang</t>
  </si>
  <si>
    <t>Perjanjian Kinerja Dinkes Kota Serang</t>
  </si>
  <si>
    <t>Profil Kesehatan Kota Serang</t>
  </si>
  <si>
    <t>1102.03.002</t>
  </si>
  <si>
    <t>Penyusunan Rencana Kerja dan Anggaran Perangkat Daerah</t>
  </si>
  <si>
    <t>Dokumen RKA &amp; DPA (Murni dan Perubahan )</t>
  </si>
  <si>
    <t>1102.03.004</t>
  </si>
  <si>
    <t>Penyusunan Pelaporan Capaian Kinerja Tahunan Perangkat Daerah</t>
  </si>
  <si>
    <t>Dokumen LAKIP/TAPKIN, Honor PA dan Operator SIPKD</t>
  </si>
  <si>
    <t>DOK</t>
  </si>
  <si>
    <t>1102.03.005</t>
  </si>
  <si>
    <t xml:space="preserve">Penyusunan Data dan Profil Perangkat Daerah </t>
  </si>
  <si>
    <t>Data Kesehatan yang dapat menggambarkan kondisi, kebutuhan dan persoalan yang terkait dengan akses, partisipasi, kontrol dan manfaat dalam pembangunan kesehatan</t>
  </si>
  <si>
    <t>RATA RATA CAPAIAN KINERJA KEGIATAN OPD</t>
  </si>
  <si>
    <t>0.23</t>
  </si>
  <si>
    <t>RATA RATA CAPAIAN KINERJA NON URUSAN</t>
  </si>
  <si>
    <t>JUMLAH &amp; RATA RATA CAPAIAN KINERJA NON URUSAN</t>
  </si>
  <si>
    <t>Pelatihan dan Pendidikan Anak Balita</t>
  </si>
  <si>
    <t>Pelayanan Kesehatan Usia Lanjut</t>
  </si>
  <si>
    <t>Workshop Upaya Pemeliharaan dan Pemulihan Kesehatan Gigi Masyarakat (Medis dan Paramedis)</t>
  </si>
  <si>
    <t>Jumlah Peserta yang mengikuti Peningkatan Pengawasan Keamanan Pangan dan Bahan Berbahaya TPM (Tempat Pengelolaan Makanan) dan PIRT (Pangan Industri Rumah Tangga)</t>
  </si>
  <si>
    <t>Pengadaan Instalasi Pengolahan Air Limbah (IPAL</t>
  </si>
  <si>
    <t>Pendataan Sanitasi Dasar, PIRT, Rumah Makan/Restoran, Jasa Boga, Damiu</t>
  </si>
  <si>
    <t>E Monev Sanitasi Total Berbasis Masyarakat (STBM)</t>
  </si>
  <si>
    <t>E Monev Higiene Sanitasi Pangan (HSP)</t>
  </si>
  <si>
    <t>Environment Health Risk Assessment (EHRA)</t>
  </si>
  <si>
    <t>Pengelolaan Sarana dan Prasarana Limbah Medis</t>
  </si>
  <si>
    <t>Supervisi Fasilitatif Kesehatan Ibu dan Anak</t>
  </si>
  <si>
    <t>Jumlah Peserta mengikuti Pengetahuan dan Kesehatan bagi para Pekerja Formal dan Informal</t>
  </si>
  <si>
    <t>Pembinaan dan Penggerakan Upaya Kesehatan Kerja di Puskesmas</t>
  </si>
  <si>
    <t>Pembinaan dan Pengawasan Pos Upaya Kesehatan Kerja di Wilayah Puskesmas</t>
  </si>
  <si>
    <t xml:space="preserve">Jumlah Calon Jemaah Haji (CJH) dan Aparatur Sipil Negara yang mendapatkan Pemeriksaan Kebugaran/Kesehatan </t>
  </si>
  <si>
    <t>Pembinaan dan Pemeriksaan Kesehatan Kebugaran bagi anak sekolah</t>
  </si>
  <si>
    <t>Deklarasi Sanitasi Total Berbasis Masyarakat</t>
  </si>
  <si>
    <t>Perizinan TPM/PIRT, - kapasitas kader, - GP2SP (gerakan pekerja/buruh perempuan sehat produktif)</t>
  </si>
  <si>
    <t xml:space="preserve">STBM untuk mendukung Kota Sehat, - Pemicuan untuk mendukung kota sehat, - promosi sanitasi </t>
  </si>
  <si>
    <t>Jampersal (DAK NON FISIK)</t>
  </si>
  <si>
    <t>% &lt;</t>
  </si>
  <si>
    <t xml:space="preserve">Program Pelayanan Kesehatan Masyarakat </t>
  </si>
  <si>
    <t>Kegiatan Pembangunan Puskesmas (DAK FISIK)</t>
  </si>
  <si>
    <t>Pengadaan Obat dan Perbekalan Kesehatan (DAK FISIK)</t>
  </si>
  <si>
    <t>Rehabilitasi Sedang / Berat Puskesmas</t>
  </si>
  <si>
    <t>1102.13.020</t>
  </si>
  <si>
    <t>Sosialisasi dan Pengesahan Tim TGC</t>
  </si>
  <si>
    <t>Workshop Penguatan Sistem Kewaspadaan Dini dan Respon terhadap Kejadian Luar Biasa (SKDR-KLB)</t>
  </si>
  <si>
    <t>Rapat Koordinasi Penanggulangan Krisis Kesehatan</t>
  </si>
  <si>
    <t>Review Tim Gerak Cepat (TGC) Tk. Kota</t>
  </si>
  <si>
    <t>Simulasi Kewaspadaan Dini dan Respon terhadap Bencana</t>
  </si>
  <si>
    <t>Rapat Koordinasi Penanggulangan Pelaksanaan Penganggulangan Bencana/ KLB/ Situasi Darurat</t>
  </si>
  <si>
    <t>Evaluasi KIPI dan PD3I Tk. Kota</t>
  </si>
  <si>
    <t>Seminar Sehari Imunisasi</t>
  </si>
  <si>
    <t>Pertemuan MONEV UCI</t>
  </si>
  <si>
    <t>Supervisi Program Imunisasi ke Puskesmas</t>
  </si>
  <si>
    <t>Monitoring Cold Chain ke RS/Klinik/BPS</t>
  </si>
  <si>
    <t>Monitoring Pelaksanaan BIAS MR dan DT/Td (2 Org 30 SD 2 kl)</t>
  </si>
  <si>
    <t>Pertemuan Koordinasi dan Evaluasi Program Imunisasi</t>
  </si>
  <si>
    <t>Advokasi dan Sosialisasi Program Imunisasi Tk. Kota</t>
  </si>
  <si>
    <t>Rapat Koordinasi dan Evaluasi dengan Pelayanan Kesehatan Swasta</t>
  </si>
  <si>
    <t>Pertemuan Data Quality Self Assesment (DQS)</t>
  </si>
  <si>
    <t>Sosialisasi dan Pembentukan Forum Komunikasi Masyarakat Peduli Imunisasi</t>
  </si>
  <si>
    <t>Pertemuan Tim Pemeriksa Kesehatan Jemaah Haji Tahap Pertama</t>
  </si>
  <si>
    <t>Pertemuan Tim Siskohatkes</t>
  </si>
  <si>
    <t>Pertemuan Pembinaan KBIH dan TKHI Tingkat Kota</t>
  </si>
  <si>
    <t>Pertemuan Pembinaan Kesehatan Jemaah Haji di KBIH</t>
  </si>
  <si>
    <t>Pertemuan Tim Pemeriksa Kesehatan Jemaah Haji Tahap Kedua</t>
  </si>
  <si>
    <t>Pelaksanaan Pemeriksaan Kesehatan Jemaah Haji Tahap Kedua</t>
  </si>
  <si>
    <t>Pertemuan Tim Pemeriksa Kesehatan Jemaah Haji Tahap Susulan</t>
  </si>
  <si>
    <t>Pelaksanaan Pemeriksaan Kesehatan Jemaah Haji Tahap Susulan</t>
  </si>
  <si>
    <t>Pemantauan Kesehatan Jemaah Haji ke dan dari Embarkasi/Debarkasi</t>
  </si>
  <si>
    <t>Evaluasi Pelaksanaan Ibadah Haji</t>
  </si>
  <si>
    <t>Pemantauan Kesehatan Jemaah Pasca Haji/ K3JH</t>
  </si>
  <si>
    <t>Sosialisasi Haji Sehat Tk. Kota</t>
  </si>
  <si>
    <t>Peningkatan Kapasitas Manajemen Cold Chain bagi Petugas Kesehatan</t>
  </si>
  <si>
    <t>Worksop Imunisasi TT WUS</t>
  </si>
  <si>
    <t>Peningkatan Kemampuan Manjemen Imunisasi dan rantai Vaksin bagi Tenaga Kesehatan</t>
  </si>
  <si>
    <t>Manajemen Program Imunisasi dengan Lintas Program Terintegrasi</t>
  </si>
  <si>
    <t>Pertemuan Evaluasi Surveilans</t>
  </si>
  <si>
    <t>Pelacakan dan Penanggulangan KLB Penyakit dan Keracunan</t>
  </si>
  <si>
    <t>Pengiriman Spesimen ke Litbangkes Jakarta</t>
  </si>
  <si>
    <t>Pertemuan Koordinasi dan Evaluasi Program Surveilans</t>
  </si>
  <si>
    <t>Workshop SKDR</t>
  </si>
  <si>
    <t>Penatalaksanaan Pengambilan Spesimen KLB</t>
  </si>
  <si>
    <t>Monitoring Bintek Pelaksanaan EWARS ( Early Warning Allert and Respon System)</t>
  </si>
  <si>
    <t>Penguatan Surveilans Aktif dan PD3I</t>
  </si>
  <si>
    <t>Workshop Penanganan Kasus KLB</t>
  </si>
  <si>
    <t>Penguatan Sistem Kewaspadaan Penyakit Potensial Wabah</t>
  </si>
  <si>
    <t>Evaluasi Program TB Paru</t>
  </si>
  <si>
    <t>Sosialisasi TB pada Masyarakat Tk. Kelurahan</t>
  </si>
  <si>
    <t>Pembinaan pembentukan dan penjaringan program TB</t>
  </si>
  <si>
    <t>Valiadasi Data Program TB</t>
  </si>
  <si>
    <t>Pertemuan Kolaborasi TB-HIV</t>
  </si>
  <si>
    <t>Supervis Program TB</t>
  </si>
  <si>
    <t>Grebek TB dalam memperingati Hari TB se-dunia</t>
  </si>
  <si>
    <t>Rapat Koordinasi Program TB dengan assosiasi medis Indonesia dan Organisasi Profesi lainnya</t>
  </si>
  <si>
    <t>Workshop dan Evaluasi RAD program TB</t>
  </si>
  <si>
    <t>Pertemuan Konsultasi dan Advokasi untuk legalisasi RAD Program TB</t>
  </si>
  <si>
    <t>Peningkatan kemandirian masyarakat dalam penanggulangan TB</t>
  </si>
  <si>
    <t>Penguatan kapasitas Kader UKS Tingkat SLTP/MTS dalam Penanggulangan TB</t>
  </si>
  <si>
    <t>Program Peningkatan Pelayanan Kesehatan di RSUD Kota Serang</t>
  </si>
  <si>
    <t>Rata-rata Capaian Kinerja Kegiatan (%)</t>
  </si>
  <si>
    <t>RATA RATA CAPAIAN KINERJA KEGIATAN URUSAN</t>
  </si>
  <si>
    <t>JUMLAH &amp; RATA RATA CAPAIAN KINERJA PROGRAM URUSAN</t>
  </si>
  <si>
    <t xml:space="preserve">Jasa Penyediaan Komunikasi, SDA dan Listrik </t>
  </si>
  <si>
    <t xml:space="preserve">Jumlah Pertemuan Rekonsiliasi Aset Persediaan, - Jumlah Peserta Pertemuan Hasil Inventarisasi Aset, - Jumlah Peserta Pertemuan Penyusunan RKBMD </t>
  </si>
  <si>
    <t>Dokumen Perencanaan Perangkat Daerah</t>
  </si>
  <si>
    <t>JUMLAH &amp; RATA RATA CAPAIAN KINERJA PROGRAM OPD</t>
  </si>
  <si>
    <t>PREDIKAT KINERJA PROGRAM OPD</t>
  </si>
  <si>
    <t>0.1</t>
  </si>
  <si>
    <t>0.9</t>
  </si>
  <si>
    <t>1102.11.024</t>
  </si>
  <si>
    <t>Pengadaan Sarana dan Prasarana Kesehatan Lingkungan (DAK)</t>
  </si>
  <si>
    <t>1102.13.029</t>
  </si>
  <si>
    <t>Triwulan II Tahun 2019</t>
  </si>
  <si>
    <t>0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</si>
</sst>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0_);_(* \(#,##0.00\);_(* &quot;-&quot;_);_(@_)"/>
    <numFmt numFmtId="168" formatCode="0.00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 Narrow"/>
      <family val="2"/>
    </font>
    <font>
      <sz val="11"/>
      <name val="Abadi MT Condensed Light"/>
      <family val="2"/>
    </font>
    <font>
      <sz val="11"/>
      <color theme="1"/>
      <name val="Abadi MT Condensed Light"/>
      <family val="2"/>
    </font>
    <font>
      <sz val="10"/>
      <color theme="1"/>
      <name val="Abadi MT Condensed Light"/>
      <family val="2"/>
    </font>
    <font>
      <sz val="10"/>
      <name val="Abadi MT Condensed Light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sz val="11"/>
      <name val="Calibri"/>
      <family val="2"/>
      <scheme val="minor"/>
    </font>
    <font>
      <u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gray0625">
        <fgColor auto="1"/>
        <bgColor rgb="FFCC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9" fillId="0" borderId="0"/>
    <xf numFmtId="0" fontId="13" fillId="0" borderId="0">
      <alignment vertical="top"/>
    </xf>
  </cellStyleXfs>
  <cellXfs count="522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41" fontId="6" fillId="4" borderId="1" xfId="2" applyFont="1" applyFill="1" applyBorder="1" applyAlignment="1">
      <alignment horizontal="right" vertical="center"/>
    </xf>
    <xf numFmtId="41" fontId="6" fillId="4" borderId="1" xfId="0" applyNumberFormat="1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39" fontId="6" fillId="4" borderId="1" xfId="0" applyNumberFormat="1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41" fontId="6" fillId="4" borderId="1" xfId="0" quotePrefix="1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1" fontId="6" fillId="4" borderId="1" xfId="2" applyFont="1" applyFill="1" applyBorder="1" applyAlignment="1">
      <alignment horizontal="center" vertical="center" wrapText="1"/>
    </xf>
    <xf numFmtId="41" fontId="3" fillId="0" borderId="1" xfId="2" applyFont="1" applyBorder="1" applyAlignment="1">
      <alignment vertical="center"/>
    </xf>
    <xf numFmtId="41" fontId="14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3" fillId="0" borderId="1" xfId="2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41" fontId="4" fillId="2" borderId="1" xfId="2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1" fontId="3" fillId="0" borderId="5" xfId="2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37" fontId="6" fillId="2" borderId="0" xfId="0" applyNumberFormat="1" applyFont="1" applyFill="1" applyBorder="1" applyAlignment="1">
      <alignment horizontal="right" vertical="center" wrapText="1"/>
    </xf>
    <xf numFmtId="37" fontId="14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7" xfId="6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0" fillId="2" borderId="2" xfId="4" applyFont="1" applyFill="1" applyBorder="1" applyAlignment="1">
      <alignment horizontal="left" vertical="center" wrapText="1"/>
    </xf>
    <xf numFmtId="20" fontId="10" fillId="2" borderId="2" xfId="4" applyNumberFormat="1" applyFont="1" applyFill="1" applyBorder="1" applyAlignment="1">
      <alignment horizontal="left" vertical="center" wrapText="1"/>
    </xf>
    <xf numFmtId="20" fontId="10" fillId="0" borderId="1" xfId="4" applyNumberFormat="1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1" fontId="3" fillId="0" borderId="5" xfId="2" applyFont="1" applyFill="1" applyBorder="1" applyAlignment="1">
      <alignment horizontal="right" vertical="center" wrapText="1"/>
    </xf>
    <xf numFmtId="41" fontId="4" fillId="0" borderId="1" xfId="2" applyFont="1" applyFill="1" applyBorder="1" applyAlignment="1" applyProtection="1">
      <alignment horizontal="right" vertical="center" wrapText="1"/>
    </xf>
    <xf numFmtId="0" fontId="10" fillId="0" borderId="1" xfId="4" applyFont="1" applyFill="1" applyBorder="1" applyAlignment="1" applyProtection="1">
      <alignment horizontal="left" vertical="center" wrapText="1"/>
    </xf>
    <xf numFmtId="0" fontId="10" fillId="5" borderId="1" xfId="4" applyFont="1" applyFill="1" applyBorder="1" applyAlignment="1" applyProtection="1">
      <alignment horizontal="left" vertical="center"/>
    </xf>
    <xf numFmtId="0" fontId="10" fillId="5" borderId="1" xfId="4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41" fontId="3" fillId="0" borderId="0" xfId="2" applyFont="1" applyAlignment="1">
      <alignment horizontal="right" vertical="center"/>
    </xf>
    <xf numFmtId="41" fontId="3" fillId="0" borderId="1" xfId="2" applyFont="1" applyFill="1" applyBorder="1" applyAlignment="1">
      <alignment horizontal="right" vertical="center"/>
    </xf>
    <xf numFmtId="41" fontId="2" fillId="6" borderId="5" xfId="2" applyFont="1" applyFill="1" applyBorder="1" applyAlignment="1">
      <alignment horizontal="right" vertical="center" wrapText="1"/>
    </xf>
    <xf numFmtId="41" fontId="2" fillId="6" borderId="1" xfId="2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</xf>
    <xf numFmtId="3" fontId="4" fillId="0" borderId="5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3" fontId="3" fillId="0" borderId="1" xfId="6" applyNumberFormat="1" applyFont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41" fontId="2" fillId="6" borderId="1" xfId="2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1" applyNumberFormat="1" applyFont="1" applyFill="1" applyBorder="1" applyAlignment="1">
      <alignment horizontal="left" vertical="center" wrapText="1"/>
    </xf>
    <xf numFmtId="0" fontId="2" fillId="6" borderId="1" xfId="0" quotePrefix="1" applyFont="1" applyFill="1" applyBorder="1" applyAlignment="1">
      <alignment horizontal="center" vertical="center"/>
    </xf>
    <xf numFmtId="41" fontId="4" fillId="0" borderId="1" xfId="2" applyFont="1" applyFill="1" applyBorder="1" applyAlignment="1">
      <alignment horizontal="right" vertical="center" wrapText="1"/>
    </xf>
    <xf numFmtId="166" fontId="4" fillId="0" borderId="1" xfId="4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1" xfId="2" applyFont="1" applyFill="1" applyBorder="1" applyAlignment="1">
      <alignment horizontal="center" vertical="center" wrapText="1"/>
    </xf>
    <xf numFmtId="43" fontId="4" fillId="0" borderId="1" xfId="4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167" fontId="6" fillId="3" borderId="1" xfId="2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3" borderId="2" xfId="2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1" fontId="19" fillId="0" borderId="5" xfId="2" applyFont="1" applyFill="1" applyBorder="1" applyAlignment="1">
      <alignment horizontal="right" vertical="center" wrapText="1"/>
    </xf>
    <xf numFmtId="41" fontId="19" fillId="0" borderId="1" xfId="2" applyFont="1" applyFill="1" applyBorder="1" applyAlignment="1">
      <alignment horizontal="right" vertical="center" wrapText="1"/>
    </xf>
    <xf numFmtId="41" fontId="19" fillId="0" borderId="1" xfId="2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" fontId="19" fillId="0" borderId="1" xfId="3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3" fontId="19" fillId="2" borderId="1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 applyProtection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1" fontId="3" fillId="0" borderId="1" xfId="2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4" fillId="0" borderId="5" xfId="2" applyFont="1" applyFill="1" applyBorder="1" applyAlignment="1">
      <alignment horizontal="right" vertical="center" wrapText="1"/>
    </xf>
    <xf numFmtId="166" fontId="15" fillId="0" borderId="1" xfId="4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3" fontId="4" fillId="0" borderId="1" xfId="4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20" fontId="3" fillId="0" borderId="1" xfId="0" quotePrefix="1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66" fontId="15" fillId="0" borderId="1" xfId="4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3" fontId="2" fillId="6" borderId="1" xfId="1" applyNumberFormat="1" applyFont="1" applyFill="1" applyBorder="1" applyAlignment="1">
      <alignment horizontal="center" vertical="center"/>
    </xf>
    <xf numFmtId="43" fontId="19" fillId="0" borderId="1" xfId="1" applyNumberFormat="1" applyFont="1" applyFill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43" fontId="19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1" fontId="3" fillId="0" borderId="1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41" fontId="3" fillId="0" borderId="0" xfId="2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8" xfId="2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41" fontId="2" fillId="6" borderId="1" xfId="2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/>
    </xf>
    <xf numFmtId="41" fontId="4" fillId="0" borderId="1" xfId="2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167" fontId="19" fillId="0" borderId="1" xfId="2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43" fontId="15" fillId="0" borderId="1" xfId="4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center" vertical="center"/>
    </xf>
    <xf numFmtId="43" fontId="15" fillId="0" borderId="1" xfId="4" applyNumberFormat="1" applyFont="1" applyFill="1" applyBorder="1" applyAlignment="1">
      <alignment vertical="center"/>
    </xf>
    <xf numFmtId="43" fontId="3" fillId="0" borderId="1" xfId="1" applyFont="1" applyBorder="1" applyAlignment="1">
      <alignment horizontal="center" vertical="center"/>
    </xf>
    <xf numFmtId="167" fontId="2" fillId="6" borderId="1" xfId="2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1" fontId="3" fillId="0" borderId="1" xfId="6" applyNumberFormat="1" applyFont="1" applyFill="1" applyBorder="1" applyAlignment="1">
      <alignment horizontal="center" vertical="center" wrapText="1"/>
    </xf>
    <xf numFmtId="41" fontId="17" fillId="0" borderId="1" xfId="6" applyNumberFormat="1" applyFont="1" applyFill="1" applyBorder="1" applyAlignment="1">
      <alignment horizontal="center" vertical="center"/>
    </xf>
    <xf numFmtId="41" fontId="3" fillId="0" borderId="1" xfId="6" applyNumberFormat="1" applyFont="1" applyFill="1" applyBorder="1" applyAlignment="1">
      <alignment horizontal="center" vertical="center"/>
    </xf>
    <xf numFmtId="166" fontId="15" fillId="0" borderId="1" xfId="4" applyNumberFormat="1" applyFont="1" applyFill="1" applyBorder="1" applyAlignment="1">
      <alignment horizontal="left" vertical="center"/>
    </xf>
    <xf numFmtId="0" fontId="4" fillId="0" borderId="5" xfId="6" applyFont="1" applyFill="1" applyBorder="1" applyAlignment="1">
      <alignment horizontal="left" vertical="center" wrapText="1"/>
    </xf>
    <xf numFmtId="3" fontId="18" fillId="0" borderId="1" xfId="3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3" fontId="6" fillId="6" borderId="1" xfId="3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167" fontId="6" fillId="6" borderId="1" xfId="2" applyNumberFormat="1" applyFont="1" applyFill="1" applyBorder="1" applyAlignment="1" applyProtection="1">
      <alignment horizontal="center" vertical="center" wrapText="1"/>
    </xf>
    <xf numFmtId="167" fontId="6" fillId="6" borderId="1" xfId="2" applyNumberFormat="1" applyFont="1" applyFill="1" applyBorder="1" applyAlignment="1" applyProtection="1">
      <alignment vertical="center" wrapText="1"/>
    </xf>
    <xf numFmtId="0" fontId="6" fillId="6" borderId="5" xfId="6" applyFont="1" applyFill="1" applyBorder="1" applyAlignment="1">
      <alignment horizontal="center" vertical="center" wrapText="1"/>
    </xf>
    <xf numFmtId="3" fontId="6" fillId="6" borderId="1" xfId="3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4" fillId="2" borderId="11" xfId="6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left" vertical="center" wrapText="1"/>
    </xf>
    <xf numFmtId="0" fontId="2" fillId="6" borderId="1" xfId="6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0" fillId="0" borderId="1" xfId="4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center" vertical="center"/>
    </xf>
    <xf numFmtId="0" fontId="6" fillId="6" borderId="2" xfId="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3" fontId="19" fillId="0" borderId="5" xfId="3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166" fontId="19" fillId="0" borderId="1" xfId="5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41" fontId="6" fillId="7" borderId="1" xfId="2" applyFont="1" applyFill="1" applyBorder="1" applyAlignment="1">
      <alignment horizontal="right" vertical="center"/>
    </xf>
    <xf numFmtId="41" fontId="6" fillId="7" borderId="1" xfId="0" applyNumberFormat="1" applyFont="1" applyFill="1" applyBorder="1" applyAlignment="1">
      <alignment horizontal="right" vertical="center" wrapText="1"/>
    </xf>
    <xf numFmtId="37" fontId="6" fillId="7" borderId="1" xfId="0" applyNumberFormat="1" applyFont="1" applyFill="1" applyBorder="1" applyAlignment="1">
      <alignment horizontal="center" vertical="center" wrapText="1"/>
    </xf>
    <xf numFmtId="166" fontId="6" fillId="7" borderId="1" xfId="2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right" vertical="center" wrapText="1"/>
    </xf>
    <xf numFmtId="39" fontId="6" fillId="7" borderId="1" xfId="0" applyNumberFormat="1" applyFont="1" applyFill="1" applyBorder="1" applyAlignment="1">
      <alignment horizontal="center" vertical="center" wrapText="1"/>
    </xf>
    <xf numFmtId="41" fontId="6" fillId="7" borderId="1" xfId="0" quotePrefix="1" applyNumberFormat="1" applyFont="1" applyFill="1" applyBorder="1" applyAlignment="1">
      <alignment horizontal="right" vertical="center" wrapText="1"/>
    </xf>
    <xf numFmtId="41" fontId="14" fillId="7" borderId="1" xfId="2" applyFont="1" applyFill="1" applyBorder="1" applyAlignment="1">
      <alignment horizontal="center" vertical="center" wrapText="1"/>
    </xf>
    <xf numFmtId="167" fontId="6" fillId="7" borderId="1" xfId="2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41" fontId="6" fillId="7" borderId="1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1" fontId="2" fillId="8" borderId="7" xfId="2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41" fontId="2" fillId="8" borderId="1" xfId="2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 wrapText="1"/>
    </xf>
    <xf numFmtId="41" fontId="2" fillId="8" borderId="7" xfId="2" applyFont="1" applyFill="1" applyBorder="1" applyAlignment="1">
      <alignment horizontal="right" vertical="center" wrapText="1"/>
    </xf>
    <xf numFmtId="41" fontId="2" fillId="8" borderId="1" xfId="2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41" fontId="2" fillId="8" borderId="7" xfId="2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8" fillId="2" borderId="1" xfId="2" applyFont="1" applyFill="1" applyBorder="1" applyAlignment="1">
      <alignment vertical="center"/>
    </xf>
    <xf numFmtId="41" fontId="21" fillId="2" borderId="1" xfId="2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41" fontId="2" fillId="8" borderId="1" xfId="2" applyFont="1" applyFill="1" applyBorder="1" applyAlignment="1">
      <alignment horizontal="right" vertical="center"/>
    </xf>
    <xf numFmtId="41" fontId="6" fillId="4" borderId="1" xfId="2" applyFont="1" applyFill="1" applyBorder="1" applyAlignment="1">
      <alignment horizontal="right" vertical="center" wrapText="1"/>
    </xf>
    <xf numFmtId="41" fontId="6" fillId="7" borderId="1" xfId="2" applyFont="1" applyFill="1" applyBorder="1" applyAlignment="1">
      <alignment horizontal="right" vertical="center" wrapText="1"/>
    </xf>
    <xf numFmtId="41" fontId="21" fillId="2" borderId="8" xfId="2" applyFont="1" applyFill="1" applyBorder="1" applyAlignment="1">
      <alignment vertical="center"/>
    </xf>
    <xf numFmtId="20" fontId="3" fillId="0" borderId="1" xfId="0" quotePrefix="1" applyNumberFormat="1" applyFont="1" applyFill="1" applyBorder="1" applyAlignment="1">
      <alignment horizontal="right" vertical="center"/>
    </xf>
    <xf numFmtId="41" fontId="3" fillId="0" borderId="2" xfId="2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41" fontId="3" fillId="0" borderId="3" xfId="2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41" fontId="4" fillId="0" borderId="2" xfId="2" applyFont="1" applyFill="1" applyBorder="1" applyAlignment="1">
      <alignment horizontal="right" vertical="center" wrapText="1"/>
    </xf>
    <xf numFmtId="41" fontId="3" fillId="0" borderId="2" xfId="0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41" fontId="7" fillId="0" borderId="5" xfId="2" applyFont="1" applyFill="1" applyBorder="1" applyAlignment="1">
      <alignment horizontal="right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3" fillId="0" borderId="2" xfId="2" applyFont="1" applyBorder="1" applyAlignment="1">
      <alignment horizontal="center" vertical="center"/>
    </xf>
    <xf numFmtId="41" fontId="3" fillId="0" borderId="11" xfId="2" applyFont="1" applyBorder="1" applyAlignment="1">
      <alignment horizontal="center" vertical="center"/>
    </xf>
    <xf numFmtId="41" fontId="3" fillId="0" borderId="8" xfId="2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3" fillId="0" borderId="11" xfId="2" applyFont="1" applyFill="1" applyBorder="1" applyAlignment="1">
      <alignment horizontal="center" vertical="center" wrapText="1"/>
    </xf>
    <xf numFmtId="41" fontId="3" fillId="0" borderId="8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4" fillId="0" borderId="2" xfId="2" applyFont="1" applyFill="1" applyBorder="1" applyAlignment="1">
      <alignment horizontal="center" vertical="center" wrapText="1"/>
    </xf>
    <xf numFmtId="41" fontId="4" fillId="0" borderId="11" xfId="2" applyFont="1" applyFill="1" applyBorder="1" applyAlignment="1">
      <alignment horizontal="center" vertical="center" wrapText="1"/>
    </xf>
    <xf numFmtId="41" fontId="4" fillId="0" borderId="8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2" xfId="2" applyFont="1" applyFill="1" applyBorder="1" applyAlignment="1">
      <alignment horizontal="center" vertical="center"/>
    </xf>
    <xf numFmtId="41" fontId="3" fillId="0" borderId="11" xfId="2" applyFont="1" applyFill="1" applyBorder="1" applyAlignment="1">
      <alignment horizontal="center" vertical="center"/>
    </xf>
    <xf numFmtId="41" fontId="3" fillId="0" borderId="8" xfId="2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66" fontId="15" fillId="0" borderId="2" xfId="4" applyNumberFormat="1" applyFont="1" applyFill="1" applyBorder="1" applyAlignment="1">
      <alignment horizontal="center" vertical="center"/>
    </xf>
    <xf numFmtId="166" fontId="15" fillId="0" borderId="11" xfId="4" applyNumberFormat="1" applyFont="1" applyFill="1" applyBorder="1" applyAlignment="1">
      <alignment horizontal="center" vertical="center"/>
    </xf>
    <xf numFmtId="166" fontId="15" fillId="0" borderId="8" xfId="4" applyNumberFormat="1" applyFont="1" applyFill="1" applyBorder="1" applyAlignment="1">
      <alignment horizontal="center" vertical="center"/>
    </xf>
    <xf numFmtId="41" fontId="15" fillId="0" borderId="2" xfId="2" applyFont="1" applyFill="1" applyBorder="1" applyAlignment="1">
      <alignment horizontal="center" vertical="center"/>
    </xf>
    <xf numFmtId="41" fontId="15" fillId="0" borderId="11" xfId="2" applyFont="1" applyFill="1" applyBorder="1" applyAlignment="1">
      <alignment horizontal="center" vertical="center"/>
    </xf>
    <xf numFmtId="41" fontId="15" fillId="0" borderId="8" xfId="2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6" fontId="4" fillId="0" borderId="2" xfId="4" applyNumberFormat="1" applyFont="1" applyFill="1" applyBorder="1" applyAlignment="1">
      <alignment horizontal="center" vertical="center"/>
    </xf>
    <xf numFmtId="166" fontId="4" fillId="0" borderId="11" xfId="4" applyNumberFormat="1" applyFont="1" applyFill="1" applyBorder="1" applyAlignment="1">
      <alignment horizontal="center" vertical="center"/>
    </xf>
    <xf numFmtId="166" fontId="4" fillId="0" borderId="8" xfId="4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center" vertical="center"/>
    </xf>
    <xf numFmtId="43" fontId="3" fillId="0" borderId="8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1" fontId="19" fillId="0" borderId="2" xfId="2" applyFont="1" applyFill="1" applyBorder="1" applyAlignment="1">
      <alignment horizontal="center" vertical="center" wrapText="1"/>
    </xf>
    <xf numFmtId="41" fontId="19" fillId="0" borderId="11" xfId="2" applyFont="1" applyFill="1" applyBorder="1" applyAlignment="1">
      <alignment horizontal="center" vertical="center" wrapText="1"/>
    </xf>
    <xf numFmtId="41" fontId="19" fillId="0" borderId="8" xfId="2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1" fontId="19" fillId="2" borderId="2" xfId="2" applyFont="1" applyFill="1" applyBorder="1" applyAlignment="1">
      <alignment horizontal="center" vertical="center" wrapText="1"/>
    </xf>
    <xf numFmtId="41" fontId="19" fillId="2" borderId="11" xfId="2" applyFont="1" applyFill="1" applyBorder="1" applyAlignment="1">
      <alignment horizontal="center" vertical="center" wrapText="1"/>
    </xf>
    <xf numFmtId="41" fontId="19" fillId="2" borderId="8" xfId="2" applyFont="1" applyFill="1" applyBorder="1" applyAlignment="1">
      <alignment horizontal="center" vertical="center" wrapText="1"/>
    </xf>
    <xf numFmtId="41" fontId="19" fillId="0" borderId="2" xfId="2" applyFont="1" applyBorder="1" applyAlignment="1">
      <alignment horizontal="center" vertical="center"/>
    </xf>
    <xf numFmtId="41" fontId="19" fillId="0" borderId="11" xfId="2" applyFont="1" applyBorder="1" applyAlignment="1">
      <alignment horizontal="center" vertical="center"/>
    </xf>
    <xf numFmtId="41" fontId="19" fillId="0" borderId="8" xfId="2" applyFont="1" applyBorder="1" applyAlignment="1">
      <alignment horizontal="center" vertical="center"/>
    </xf>
    <xf numFmtId="43" fontId="19" fillId="0" borderId="2" xfId="1" applyNumberFormat="1" applyFont="1" applyBorder="1" applyAlignment="1">
      <alignment horizontal="center" vertical="center"/>
    </xf>
    <xf numFmtId="43" fontId="19" fillId="0" borderId="11" xfId="1" applyNumberFormat="1" applyFont="1" applyBorder="1" applyAlignment="1">
      <alignment horizontal="center" vertical="center"/>
    </xf>
    <xf numFmtId="43" fontId="19" fillId="0" borderId="8" xfId="1" applyNumberFormat="1" applyFont="1" applyBorder="1" applyAlignment="1">
      <alignment horizontal="center" vertical="center"/>
    </xf>
    <xf numFmtId="2" fontId="19" fillId="0" borderId="2" xfId="1" applyNumberFormat="1" applyFont="1" applyBorder="1" applyAlignment="1">
      <alignment horizontal="center" vertical="center"/>
    </xf>
    <xf numFmtId="2" fontId="19" fillId="0" borderId="11" xfId="1" applyNumberFormat="1" applyFont="1" applyBorder="1" applyAlignment="1">
      <alignment horizontal="center" vertical="center"/>
    </xf>
    <xf numFmtId="2" fontId="19" fillId="0" borderId="8" xfId="1" applyNumberFormat="1" applyFont="1" applyBorder="1" applyAlignment="1">
      <alignment horizontal="center" vertical="center"/>
    </xf>
    <xf numFmtId="43" fontId="3" fillId="0" borderId="11" xfId="1" applyNumberFormat="1" applyFont="1" applyBorder="1" applyAlignment="1">
      <alignment horizontal="center" vertical="center"/>
    </xf>
    <xf numFmtId="41" fontId="4" fillId="0" borderId="2" xfId="2" applyFont="1" applyFill="1" applyBorder="1" applyAlignment="1">
      <alignment horizontal="center" vertical="center"/>
    </xf>
    <xf numFmtId="41" fontId="4" fillId="0" borderId="11" xfId="2" applyFont="1" applyFill="1" applyBorder="1" applyAlignment="1">
      <alignment horizontal="center" vertical="center"/>
    </xf>
    <xf numFmtId="41" fontId="4" fillId="0" borderId="8" xfId="2" applyFont="1" applyFill="1" applyBorder="1" applyAlignment="1">
      <alignment horizontal="center" vertical="center"/>
    </xf>
    <xf numFmtId="165" fontId="19" fillId="0" borderId="2" xfId="1" quotePrefix="1" applyNumberFormat="1" applyFont="1" applyFill="1" applyBorder="1" applyAlignment="1">
      <alignment horizontal="center" vertical="center" wrapText="1"/>
    </xf>
    <xf numFmtId="165" fontId="19" fillId="0" borderId="11" xfId="1" quotePrefix="1" applyNumberFormat="1" applyFont="1" applyFill="1" applyBorder="1" applyAlignment="1">
      <alignment horizontal="center" vertical="center" wrapText="1"/>
    </xf>
    <xf numFmtId="165" fontId="19" fillId="0" borderId="8" xfId="1" quotePrefix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41" fontId="3" fillId="0" borderId="2" xfId="2" applyFont="1" applyBorder="1" applyAlignment="1">
      <alignment horizontal="center" vertical="center" wrapText="1"/>
    </xf>
    <xf numFmtId="41" fontId="3" fillId="0" borderId="11" xfId="2" applyFont="1" applyBorder="1" applyAlignment="1">
      <alignment horizontal="center" vertical="center" wrapText="1"/>
    </xf>
    <xf numFmtId="41" fontId="3" fillId="0" borderId="8" xfId="2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7" borderId="6" xfId="0" applyFont="1" applyFill="1" applyBorder="1" applyAlignment="1">
      <alignment horizontal="right" vertical="center" wrapText="1"/>
    </xf>
    <xf numFmtId="0" fontId="6" fillId="7" borderId="7" xfId="0" applyFont="1" applyFill="1" applyBorder="1" applyAlignment="1">
      <alignment horizontal="right" vertical="center" wrapText="1"/>
    </xf>
    <xf numFmtId="41" fontId="4" fillId="0" borderId="2" xfId="2" applyFont="1" applyFill="1" applyBorder="1" applyAlignment="1" applyProtection="1">
      <alignment horizontal="center" vertical="center" wrapText="1"/>
    </xf>
    <xf numFmtId="41" fontId="4" fillId="0" borderId="11" xfId="2" applyFont="1" applyFill="1" applyBorder="1" applyAlignment="1" applyProtection="1">
      <alignment horizontal="center" vertical="center" wrapText="1"/>
    </xf>
    <xf numFmtId="41" fontId="4" fillId="0" borderId="8" xfId="2" applyFont="1" applyFill="1" applyBorder="1" applyAlignment="1" applyProtection="1">
      <alignment horizontal="center" vertical="center" wrapText="1"/>
    </xf>
    <xf numFmtId="41" fontId="2" fillId="6" borderId="2" xfId="2" applyFont="1" applyFill="1" applyBorder="1" applyAlignment="1">
      <alignment horizontal="center" vertical="center" wrapText="1"/>
    </xf>
    <xf numFmtId="41" fontId="2" fillId="6" borderId="11" xfId="2" applyFont="1" applyFill="1" applyBorder="1" applyAlignment="1">
      <alignment horizontal="center" vertical="center" wrapText="1"/>
    </xf>
    <xf numFmtId="41" fontId="2" fillId="6" borderId="8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2" fillId="6" borderId="2" xfId="6" applyFont="1" applyFill="1" applyBorder="1" applyAlignment="1">
      <alignment horizontal="center" vertical="center" wrapText="1"/>
    </xf>
    <xf numFmtId="0" fontId="2" fillId="6" borderId="11" xfId="6" applyFont="1" applyFill="1" applyBorder="1" applyAlignment="1">
      <alignment horizontal="center" vertical="center" wrapText="1"/>
    </xf>
    <xf numFmtId="0" fontId="2" fillId="6" borderId="8" xfId="6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8" xfId="6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/>
    </xf>
    <xf numFmtId="0" fontId="6" fillId="6" borderId="11" xfId="0" quotePrefix="1" applyFont="1" applyFill="1" applyBorder="1" applyAlignment="1">
      <alignment horizontal="center" vertical="center"/>
    </xf>
    <xf numFmtId="0" fontId="6" fillId="6" borderId="8" xfId="0" quotePrefix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43" fontId="2" fillId="6" borderId="2" xfId="1" applyNumberFormat="1" applyFont="1" applyFill="1" applyBorder="1" applyAlignment="1">
      <alignment horizontal="center" vertical="center"/>
    </xf>
    <xf numFmtId="43" fontId="2" fillId="6" borderId="11" xfId="1" applyNumberFormat="1" applyFont="1" applyFill="1" applyBorder="1" applyAlignment="1">
      <alignment horizontal="center" vertical="center"/>
    </xf>
    <xf numFmtId="43" fontId="2" fillId="6" borderId="8" xfId="1" applyNumberFormat="1" applyFont="1" applyFill="1" applyBorder="1" applyAlignment="1">
      <alignment horizontal="center" vertical="center"/>
    </xf>
    <xf numFmtId="41" fontId="2" fillId="6" borderId="2" xfId="2" applyFont="1" applyFill="1" applyBorder="1" applyAlignment="1">
      <alignment horizontal="center" vertical="center"/>
    </xf>
    <xf numFmtId="41" fontId="2" fillId="6" borderId="11" xfId="2" applyFont="1" applyFill="1" applyBorder="1" applyAlignment="1">
      <alignment horizontal="center" vertical="center"/>
    </xf>
    <xf numFmtId="41" fontId="2" fillId="6" borderId="8" xfId="2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167" fontId="2" fillId="6" borderId="2" xfId="0" applyNumberFormat="1" applyFont="1" applyFill="1" applyBorder="1" applyAlignment="1">
      <alignment horizontal="center" vertical="center"/>
    </xf>
    <xf numFmtId="167" fontId="2" fillId="6" borderId="11" xfId="0" applyNumberFormat="1" applyFont="1" applyFill="1" applyBorder="1" applyAlignment="1">
      <alignment horizontal="center" vertical="center"/>
    </xf>
    <xf numFmtId="167" fontId="2" fillId="6" borderId="8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center" vertical="center" wrapText="1"/>
    </xf>
    <xf numFmtId="41" fontId="4" fillId="2" borderId="2" xfId="2" applyFont="1" applyFill="1" applyBorder="1" applyAlignment="1">
      <alignment horizontal="center" vertical="center" wrapText="1"/>
    </xf>
    <xf numFmtId="41" fontId="4" fillId="2" borderId="8" xfId="2" applyFont="1" applyFill="1" applyBorder="1" applyAlignment="1">
      <alignment horizontal="center" vertical="center" wrapText="1"/>
    </xf>
    <xf numFmtId="43" fontId="15" fillId="0" borderId="2" xfId="4" applyNumberFormat="1" applyFont="1" applyFill="1" applyBorder="1" applyAlignment="1">
      <alignment horizontal="center" vertical="center"/>
    </xf>
    <xf numFmtId="43" fontId="15" fillId="0" borderId="11" xfId="4" applyNumberFormat="1" applyFont="1" applyFill="1" applyBorder="1" applyAlignment="1">
      <alignment horizontal="center" vertical="center"/>
    </xf>
    <xf numFmtId="43" fontId="15" fillId="0" borderId="8" xfId="4" applyNumberFormat="1" applyFont="1" applyFill="1" applyBorder="1" applyAlignment="1">
      <alignment horizontal="center" vertical="center"/>
    </xf>
    <xf numFmtId="166" fontId="2" fillId="6" borderId="2" xfId="1" applyNumberFormat="1" applyFont="1" applyFill="1" applyBorder="1" applyAlignment="1">
      <alignment horizontal="center" vertical="center"/>
    </xf>
    <xf numFmtId="166" fontId="2" fillId="6" borderId="11" xfId="1" applyNumberFormat="1" applyFont="1" applyFill="1" applyBorder="1" applyAlignment="1">
      <alignment horizontal="center" vertical="center"/>
    </xf>
    <xf numFmtId="166" fontId="2" fillId="6" borderId="8" xfId="1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43" fontId="3" fillId="0" borderId="11" xfId="1" applyNumberFormat="1" applyFont="1" applyFill="1" applyBorder="1" applyAlignment="1">
      <alignment horizontal="center" vertical="center"/>
    </xf>
    <xf numFmtId="43" fontId="3" fillId="0" borderId="8" xfId="1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3" fontId="4" fillId="0" borderId="2" xfId="1" applyNumberFormat="1" applyFont="1" applyFill="1" applyBorder="1" applyAlignment="1">
      <alignment horizontal="center" vertical="center"/>
    </xf>
    <xf numFmtId="43" fontId="4" fillId="0" borderId="11" xfId="1" applyNumberFormat="1" applyFont="1" applyFill="1" applyBorder="1" applyAlignment="1">
      <alignment horizontal="center" vertical="center"/>
    </xf>
    <xf numFmtId="43" fontId="4" fillId="0" borderId="8" xfId="1" applyNumberFormat="1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left" vertical="center" wrapText="1"/>
    </xf>
    <xf numFmtId="0" fontId="12" fillId="6" borderId="11" xfId="4" applyFont="1" applyFill="1" applyBorder="1" applyAlignment="1">
      <alignment horizontal="left" vertical="center" wrapText="1"/>
    </xf>
    <xf numFmtId="0" fontId="12" fillId="6" borderId="8" xfId="4" applyFont="1" applyFill="1" applyBorder="1" applyAlignment="1">
      <alignment horizontal="left" vertical="center" wrapText="1"/>
    </xf>
    <xf numFmtId="0" fontId="6" fillId="6" borderId="2" xfId="6" applyFont="1" applyFill="1" applyBorder="1" applyAlignment="1">
      <alignment horizontal="center" vertical="center"/>
    </xf>
    <xf numFmtId="0" fontId="6" fillId="6" borderId="8" xfId="6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6" borderId="2" xfId="6" quotePrefix="1" applyFont="1" applyFill="1" applyBorder="1" applyAlignment="1">
      <alignment horizontal="center" vertical="center"/>
    </xf>
    <xf numFmtId="0" fontId="6" fillId="6" borderId="11" xfId="6" quotePrefix="1" applyFont="1" applyFill="1" applyBorder="1" applyAlignment="1">
      <alignment horizontal="center" vertical="center"/>
    </xf>
    <xf numFmtId="0" fontId="6" fillId="6" borderId="8" xfId="6" quotePrefix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 wrapText="1"/>
    </xf>
    <xf numFmtId="166" fontId="16" fillId="0" borderId="2" xfId="4" applyNumberFormat="1" applyFont="1" applyFill="1" applyBorder="1" applyAlignment="1">
      <alignment horizontal="center" vertical="center"/>
    </xf>
    <xf numFmtId="166" fontId="16" fillId="0" borderId="11" xfId="4" applyNumberFormat="1" applyFont="1" applyFill="1" applyBorder="1" applyAlignment="1">
      <alignment horizontal="center" vertical="center"/>
    </xf>
    <xf numFmtId="166" fontId="16" fillId="0" borderId="8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11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  <xf numFmtId="0" fontId="10" fillId="0" borderId="1" xfId="4" applyFont="1" applyFill="1" applyBorder="1" applyAlignment="1" applyProtection="1">
      <alignment horizontal="center" vertical="center" wrapText="1"/>
    </xf>
    <xf numFmtId="0" fontId="12" fillId="6" borderId="2" xfId="4" applyFont="1" applyFill="1" applyBorder="1" applyAlignment="1">
      <alignment horizontal="center" vertical="center" wrapText="1"/>
    </xf>
    <xf numFmtId="0" fontId="12" fillId="6" borderId="8" xfId="4" applyFont="1" applyFill="1" applyBorder="1" applyAlignment="1">
      <alignment horizontal="center" vertical="center" wrapText="1"/>
    </xf>
    <xf numFmtId="41" fontId="6" fillId="6" borderId="2" xfId="2" applyFont="1" applyFill="1" applyBorder="1" applyAlignment="1">
      <alignment horizontal="center" vertical="center" wrapText="1"/>
    </xf>
    <xf numFmtId="41" fontId="6" fillId="6" borderId="8" xfId="2" applyFont="1" applyFill="1" applyBorder="1" applyAlignment="1">
      <alignment horizontal="center" vertical="center" wrapText="1"/>
    </xf>
    <xf numFmtId="41" fontId="6" fillId="6" borderId="11" xfId="2" applyFont="1" applyFill="1" applyBorder="1" applyAlignment="1">
      <alignment horizontal="center" vertical="center" wrapText="1"/>
    </xf>
    <xf numFmtId="41" fontId="2" fillId="6" borderId="2" xfId="0" applyNumberFormat="1" applyFont="1" applyFill="1" applyBorder="1" applyAlignment="1">
      <alignment horizontal="center" vertical="center"/>
    </xf>
    <xf numFmtId="41" fontId="2" fillId="6" borderId="11" xfId="0" applyNumberFormat="1" applyFont="1" applyFill="1" applyBorder="1" applyAlignment="1">
      <alignment horizontal="center" vertical="center"/>
    </xf>
    <xf numFmtId="41" fontId="2" fillId="6" borderId="8" xfId="0" applyNumberFormat="1" applyFont="1" applyFill="1" applyBorder="1" applyAlignment="1">
      <alignment horizontal="center" vertical="center"/>
    </xf>
  </cellXfs>
  <cellStyles count="8">
    <cellStyle name="Comma" xfId="1" builtinId="3"/>
    <cellStyle name="Comma [0]" xfId="2" builtinId="6"/>
    <cellStyle name="Comma [0] 2 10" xfId="3"/>
    <cellStyle name="Comma 4" xfId="5"/>
    <cellStyle name="Normal" xfId="0" builtinId="0"/>
    <cellStyle name="Normal 2 10" xfId="4"/>
    <cellStyle name="Normal 2 2 3 2" xfId="7"/>
    <cellStyle name="Normal 3" xfId="6"/>
  </cellStyles>
  <dxfs count="0"/>
  <tableStyles count="0" defaultTableStyle="TableStyleMedium2" defaultPivotStyle="PivotStyleLight16"/>
  <colors>
    <mruColors>
      <color rgb="FFCCCC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8"/>
  <sheetViews>
    <sheetView tabSelected="1" workbookViewId="0">
      <pane xSplit="4" ySplit="7" topLeftCell="T8" activePane="bottomRight" state="frozen"/>
      <selection pane="topRight" activeCell="E1" sqref="E1"/>
      <selection pane="bottomLeft" activeCell="A8" sqref="A8"/>
      <selection pane="bottomRight" activeCell="A3" sqref="A3:AA3"/>
    </sheetView>
  </sheetViews>
  <sheetFormatPr defaultColWidth="10.875" defaultRowHeight="12.75"/>
  <cols>
    <col min="1" max="1" width="11.375" style="32" bestFit="1" customWidth="1"/>
    <col min="2" max="2" width="18.375" style="57" customWidth="1"/>
    <col min="3" max="3" width="18.875" style="57" customWidth="1"/>
    <col min="4" max="4" width="11.125" style="32" customWidth="1"/>
    <col min="5" max="5" width="6.875" style="32" bestFit="1" customWidth="1"/>
    <col min="6" max="6" width="13.125" style="58" bestFit="1" customWidth="1"/>
    <col min="7" max="7" width="6.875" style="32" bestFit="1" customWidth="1"/>
    <col min="8" max="8" width="5.625" style="14" customWidth="1"/>
    <col min="9" max="9" width="11" style="32" bestFit="1" customWidth="1"/>
    <col min="10" max="10" width="12.375" style="58" bestFit="1" customWidth="1"/>
    <col min="11" max="11" width="6.625" style="32" bestFit="1" customWidth="1"/>
    <col min="12" max="12" width="11.5" style="14" bestFit="1" customWidth="1"/>
    <col min="13" max="13" width="5.875" style="14" bestFit="1" customWidth="1"/>
    <col min="14" max="14" width="13.625" style="58" bestFit="1" customWidth="1"/>
    <col min="15" max="15" width="2.875" style="14" bestFit="1" customWidth="1"/>
    <col min="16" max="16" width="3" style="14" bestFit="1" customWidth="1"/>
    <col min="17" max="17" width="2.875" style="14" bestFit="1" customWidth="1"/>
    <col min="18" max="18" width="3" style="14" bestFit="1" customWidth="1"/>
    <col min="19" max="19" width="11" style="32" bestFit="1" customWidth="1"/>
    <col min="20" max="20" width="13.5" style="58" bestFit="1" customWidth="1"/>
    <col min="21" max="21" width="11" style="178" bestFit="1" customWidth="1"/>
    <col min="22" max="22" width="14.875" style="32" bestFit="1" customWidth="1"/>
    <col min="23" max="23" width="11.5" style="32" bestFit="1" customWidth="1"/>
    <col min="24" max="24" width="15" style="58" customWidth="1"/>
    <col min="25" max="25" width="11.5" style="32" bestFit="1" customWidth="1"/>
    <col min="26" max="26" width="11" style="32" bestFit="1" customWidth="1"/>
    <col min="27" max="27" width="14.5" style="32" customWidth="1"/>
    <col min="28" max="28" width="20.125" style="14" customWidth="1"/>
    <col min="29" max="16384" width="10.875" style="14"/>
  </cols>
  <sheetData>
    <row r="1" spans="1:27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</row>
    <row r="2" spans="1:27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</row>
    <row r="3" spans="1:27">
      <c r="A3" s="441" t="s">
        <v>753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</row>
    <row r="5" spans="1:27" ht="29.25" customHeight="1">
      <c r="A5" s="442" t="s">
        <v>2</v>
      </c>
      <c r="B5" s="444" t="s">
        <v>3</v>
      </c>
      <c r="C5" s="444" t="s">
        <v>4</v>
      </c>
      <c r="D5" s="445" t="s">
        <v>5</v>
      </c>
      <c r="E5" s="447" t="s">
        <v>6</v>
      </c>
      <c r="F5" s="448"/>
      <c r="G5" s="447" t="s">
        <v>7</v>
      </c>
      <c r="H5" s="448"/>
      <c r="I5" s="447" t="s">
        <v>8</v>
      </c>
      <c r="J5" s="448"/>
      <c r="K5" s="456" t="s">
        <v>9</v>
      </c>
      <c r="L5" s="457"/>
      <c r="M5" s="457"/>
      <c r="N5" s="457"/>
      <c r="O5" s="457"/>
      <c r="P5" s="457"/>
      <c r="Q5" s="457"/>
      <c r="R5" s="458"/>
      <c r="S5" s="444" t="s">
        <v>10</v>
      </c>
      <c r="T5" s="444"/>
      <c r="U5" s="444" t="s">
        <v>11</v>
      </c>
      <c r="V5" s="444"/>
      <c r="W5" s="444" t="s">
        <v>12</v>
      </c>
      <c r="X5" s="444"/>
      <c r="Y5" s="447" t="s">
        <v>13</v>
      </c>
      <c r="Z5" s="448"/>
      <c r="AA5" s="451" t="s">
        <v>14</v>
      </c>
    </row>
    <row r="6" spans="1:27" ht="63" customHeight="1">
      <c r="A6" s="443"/>
      <c r="B6" s="444"/>
      <c r="C6" s="444"/>
      <c r="D6" s="446"/>
      <c r="E6" s="449"/>
      <c r="F6" s="450"/>
      <c r="G6" s="449"/>
      <c r="H6" s="450"/>
      <c r="I6" s="449"/>
      <c r="J6" s="450"/>
      <c r="K6" s="444" t="s">
        <v>15</v>
      </c>
      <c r="L6" s="444"/>
      <c r="M6" s="444" t="s">
        <v>16</v>
      </c>
      <c r="N6" s="444"/>
      <c r="O6" s="452" t="s">
        <v>17</v>
      </c>
      <c r="P6" s="453"/>
      <c r="Q6" s="454" t="s">
        <v>18</v>
      </c>
      <c r="R6" s="455"/>
      <c r="S6" s="444"/>
      <c r="T6" s="444"/>
      <c r="U6" s="444"/>
      <c r="V6" s="444"/>
      <c r="W6" s="444"/>
      <c r="X6" s="444"/>
      <c r="Y6" s="449"/>
      <c r="Z6" s="450"/>
      <c r="AA6" s="451"/>
    </row>
    <row r="7" spans="1:27" ht="42" customHeight="1">
      <c r="A7" s="255">
        <v>1</v>
      </c>
      <c r="B7" s="255">
        <v>2</v>
      </c>
      <c r="C7" s="255">
        <v>3</v>
      </c>
      <c r="D7" s="255">
        <v>4</v>
      </c>
      <c r="E7" s="255">
        <v>5</v>
      </c>
      <c r="F7" s="256">
        <v>6</v>
      </c>
      <c r="G7" s="257">
        <v>7</v>
      </c>
      <c r="H7" s="255">
        <v>8</v>
      </c>
      <c r="I7" s="257">
        <v>9</v>
      </c>
      <c r="J7" s="258">
        <v>10</v>
      </c>
      <c r="K7" s="257">
        <v>11</v>
      </c>
      <c r="L7" s="255">
        <v>12</v>
      </c>
      <c r="M7" s="259">
        <v>13</v>
      </c>
      <c r="N7" s="277">
        <v>14</v>
      </c>
      <c r="O7" s="259">
        <v>15</v>
      </c>
      <c r="P7" s="260">
        <v>16</v>
      </c>
      <c r="Q7" s="261">
        <v>17</v>
      </c>
      <c r="R7" s="262">
        <v>18</v>
      </c>
      <c r="S7" s="263" t="s">
        <v>19</v>
      </c>
      <c r="T7" s="264" t="s">
        <v>20</v>
      </c>
      <c r="U7" s="265" t="s">
        <v>21</v>
      </c>
      <c r="V7" s="266" t="s">
        <v>22</v>
      </c>
      <c r="W7" s="255" t="s">
        <v>23</v>
      </c>
      <c r="X7" s="267" t="s">
        <v>24</v>
      </c>
      <c r="Y7" s="255" t="s">
        <v>25</v>
      </c>
      <c r="Z7" s="268" t="s">
        <v>26</v>
      </c>
      <c r="AA7" s="269">
        <v>27</v>
      </c>
    </row>
    <row r="8" spans="1:27" s="98" customFormat="1" ht="44.1" customHeight="1">
      <c r="A8" s="500" t="s">
        <v>567</v>
      </c>
      <c r="B8" s="494" t="s">
        <v>568</v>
      </c>
      <c r="C8" s="223" t="s">
        <v>569</v>
      </c>
      <c r="D8" s="219" t="s">
        <v>27</v>
      </c>
      <c r="E8" s="224">
        <v>100</v>
      </c>
      <c r="F8" s="516">
        <f>SUM(F11:F36)</f>
        <v>70456457962</v>
      </c>
      <c r="G8" s="93" t="s">
        <v>128</v>
      </c>
      <c r="H8" s="516">
        <f>SUM(H11:H36)</f>
        <v>0</v>
      </c>
      <c r="I8" s="220">
        <v>20</v>
      </c>
      <c r="J8" s="516">
        <f>SUM(J11:J36)</f>
        <v>3345658000</v>
      </c>
      <c r="K8" s="93"/>
      <c r="L8" s="516">
        <f>SUM(L11:L36)</f>
        <v>286564312</v>
      </c>
      <c r="M8" s="90"/>
      <c r="N8" s="516">
        <f>SUM(N11:N36)</f>
        <v>975052750</v>
      </c>
      <c r="O8" s="90"/>
      <c r="P8" s="516">
        <f>SUM(P11:P36)</f>
        <v>0</v>
      </c>
      <c r="Q8" s="90"/>
      <c r="R8" s="516">
        <f>SUM(R11:R36)</f>
        <v>0</v>
      </c>
      <c r="S8" s="93">
        <f t="shared" ref="S8:S36" si="0">+K8+M8+O8+Q8</f>
        <v>0</v>
      </c>
      <c r="T8" s="465">
        <f t="shared" ref="T8:T36" si="1">+L8+N8+P8+R8</f>
        <v>1261617062</v>
      </c>
      <c r="U8" s="184">
        <f>S8/I8*100</f>
        <v>0</v>
      </c>
      <c r="V8" s="459">
        <f>T8/J8*100</f>
        <v>37.709086284372162</v>
      </c>
      <c r="W8" s="93">
        <f t="shared" ref="W8:W36" si="2">S8</f>
        <v>0</v>
      </c>
      <c r="X8" s="465">
        <f t="shared" ref="X8:X36" si="3">T8</f>
        <v>1261617062</v>
      </c>
      <c r="Y8" s="93">
        <f>W8/E8*100</f>
        <v>0</v>
      </c>
      <c r="Z8" s="519">
        <f>X8/F8*100</f>
        <v>1.790633674319025</v>
      </c>
      <c r="AA8" s="438" t="s">
        <v>570</v>
      </c>
    </row>
    <row r="9" spans="1:27" ht="60.95" customHeight="1">
      <c r="A9" s="501"/>
      <c r="B9" s="495"/>
      <c r="C9" s="223" t="s">
        <v>571</v>
      </c>
      <c r="D9" s="219" t="s">
        <v>27</v>
      </c>
      <c r="E9" s="224">
        <v>100</v>
      </c>
      <c r="F9" s="518"/>
      <c r="G9" s="93" t="s">
        <v>128</v>
      </c>
      <c r="H9" s="518"/>
      <c r="I9" s="220">
        <v>20</v>
      </c>
      <c r="J9" s="518"/>
      <c r="K9" s="93"/>
      <c r="L9" s="518"/>
      <c r="M9" s="90"/>
      <c r="N9" s="518"/>
      <c r="O9" s="90"/>
      <c r="P9" s="518"/>
      <c r="Q9" s="90"/>
      <c r="R9" s="518"/>
      <c r="S9" s="93">
        <f t="shared" si="0"/>
        <v>0</v>
      </c>
      <c r="T9" s="466"/>
      <c r="U9" s="184">
        <f t="shared" ref="U9:U24" si="4">S9/I9*100</f>
        <v>0</v>
      </c>
      <c r="V9" s="460"/>
      <c r="W9" s="93">
        <f t="shared" si="2"/>
        <v>0</v>
      </c>
      <c r="X9" s="466"/>
      <c r="Y9" s="93">
        <f t="shared" ref="Y9:Y24" si="5">W9/E9*100</f>
        <v>0</v>
      </c>
      <c r="Z9" s="520"/>
      <c r="AA9" s="439"/>
    </row>
    <row r="10" spans="1:27" ht="85.5" customHeight="1">
      <c r="A10" s="502"/>
      <c r="B10" s="496"/>
      <c r="C10" s="223" t="s">
        <v>572</v>
      </c>
      <c r="D10" s="219" t="s">
        <v>27</v>
      </c>
      <c r="E10" s="224">
        <v>100</v>
      </c>
      <c r="F10" s="517"/>
      <c r="G10" s="93" t="s">
        <v>128</v>
      </c>
      <c r="H10" s="517"/>
      <c r="I10" s="220">
        <v>20</v>
      </c>
      <c r="J10" s="517"/>
      <c r="K10" s="93"/>
      <c r="L10" s="517"/>
      <c r="M10" s="90"/>
      <c r="N10" s="517"/>
      <c r="O10" s="90"/>
      <c r="P10" s="517"/>
      <c r="Q10" s="90"/>
      <c r="R10" s="517"/>
      <c r="S10" s="93">
        <f t="shared" si="0"/>
        <v>0</v>
      </c>
      <c r="T10" s="467"/>
      <c r="U10" s="184">
        <f t="shared" si="4"/>
        <v>0</v>
      </c>
      <c r="V10" s="461"/>
      <c r="W10" s="93">
        <f t="shared" si="2"/>
        <v>0</v>
      </c>
      <c r="X10" s="467"/>
      <c r="Y10" s="93">
        <f t="shared" si="5"/>
        <v>0</v>
      </c>
      <c r="Z10" s="521"/>
      <c r="AA10" s="440"/>
    </row>
    <row r="11" spans="1:27" ht="26.1" customHeight="1">
      <c r="A11" s="417" t="s">
        <v>573</v>
      </c>
      <c r="B11" s="503" t="s">
        <v>574</v>
      </c>
      <c r="C11" s="49" t="s">
        <v>575</v>
      </c>
      <c r="D11" s="76" t="s">
        <v>132</v>
      </c>
      <c r="E11" s="85">
        <v>60</v>
      </c>
      <c r="F11" s="306">
        <v>10614815268</v>
      </c>
      <c r="G11" s="193"/>
      <c r="H11" s="309"/>
      <c r="I11" s="142">
        <v>12</v>
      </c>
      <c r="J11" s="312">
        <v>1738680000</v>
      </c>
      <c r="K11" s="193">
        <v>3</v>
      </c>
      <c r="L11" s="506">
        <v>172477649</v>
      </c>
      <c r="M11" s="270">
        <v>3</v>
      </c>
      <c r="N11" s="294">
        <f>834774419-L11</f>
        <v>662296770</v>
      </c>
      <c r="O11" s="15"/>
      <c r="P11" s="309"/>
      <c r="Q11" s="15"/>
      <c r="R11" s="309"/>
      <c r="S11" s="193">
        <f t="shared" si="0"/>
        <v>6</v>
      </c>
      <c r="T11" s="294">
        <f>+L11+N11+P11+R11</f>
        <v>834774419</v>
      </c>
      <c r="U11" s="148">
        <f t="shared" si="4"/>
        <v>50</v>
      </c>
      <c r="V11" s="352">
        <f>T11/J11*100</f>
        <v>48.011964191225523</v>
      </c>
      <c r="W11" s="193">
        <f t="shared" si="2"/>
        <v>6</v>
      </c>
      <c r="X11" s="294">
        <f t="shared" si="3"/>
        <v>834774419</v>
      </c>
      <c r="Y11" s="193">
        <f t="shared" si="5"/>
        <v>10</v>
      </c>
      <c r="Z11" s="348">
        <f>X11/F11*100</f>
        <v>7.8642387825302666</v>
      </c>
      <c r="AA11" s="193"/>
    </row>
    <row r="12" spans="1:27" ht="41.45" customHeight="1">
      <c r="A12" s="418"/>
      <c r="B12" s="504"/>
      <c r="C12" s="49" t="s">
        <v>743</v>
      </c>
      <c r="D12" s="76" t="s">
        <v>132</v>
      </c>
      <c r="E12" s="85">
        <v>60</v>
      </c>
      <c r="F12" s="307"/>
      <c r="G12" s="193"/>
      <c r="H12" s="310"/>
      <c r="I12" s="142">
        <v>12</v>
      </c>
      <c r="J12" s="313"/>
      <c r="K12" s="193">
        <v>3</v>
      </c>
      <c r="L12" s="507"/>
      <c r="M12" s="270">
        <v>3</v>
      </c>
      <c r="N12" s="295"/>
      <c r="O12" s="15"/>
      <c r="P12" s="310"/>
      <c r="Q12" s="15"/>
      <c r="R12" s="310"/>
      <c r="S12" s="193">
        <f t="shared" si="0"/>
        <v>6</v>
      </c>
      <c r="T12" s="295"/>
      <c r="U12" s="148">
        <f t="shared" si="4"/>
        <v>50</v>
      </c>
      <c r="V12" s="378"/>
      <c r="W12" s="193">
        <f t="shared" si="2"/>
        <v>6</v>
      </c>
      <c r="X12" s="295"/>
      <c r="Y12" s="193">
        <f t="shared" si="5"/>
        <v>10</v>
      </c>
      <c r="Z12" s="349"/>
      <c r="AA12" s="193"/>
    </row>
    <row r="13" spans="1:27" ht="41.45" customHeight="1">
      <c r="A13" s="418"/>
      <c r="B13" s="504"/>
      <c r="C13" s="49" t="s">
        <v>576</v>
      </c>
      <c r="D13" s="77" t="s">
        <v>132</v>
      </c>
      <c r="E13" s="85">
        <v>60</v>
      </c>
      <c r="F13" s="307"/>
      <c r="G13" s="193"/>
      <c r="H13" s="310"/>
      <c r="I13" s="142">
        <v>12</v>
      </c>
      <c r="J13" s="313"/>
      <c r="K13" s="193">
        <v>3</v>
      </c>
      <c r="L13" s="507"/>
      <c r="M13" s="270">
        <v>3</v>
      </c>
      <c r="N13" s="295"/>
      <c r="O13" s="15"/>
      <c r="P13" s="310"/>
      <c r="Q13" s="15"/>
      <c r="R13" s="310"/>
      <c r="S13" s="193">
        <f t="shared" si="0"/>
        <v>6</v>
      </c>
      <c r="T13" s="295"/>
      <c r="U13" s="148">
        <f t="shared" si="4"/>
        <v>50</v>
      </c>
      <c r="V13" s="378"/>
      <c r="W13" s="193">
        <f t="shared" si="2"/>
        <v>6</v>
      </c>
      <c r="X13" s="295"/>
      <c r="Y13" s="193">
        <f t="shared" si="5"/>
        <v>10</v>
      </c>
      <c r="Z13" s="349"/>
      <c r="AA13" s="193"/>
    </row>
    <row r="14" spans="1:27" ht="41.45" customHeight="1">
      <c r="A14" s="418"/>
      <c r="B14" s="504"/>
      <c r="C14" s="49" t="s">
        <v>577</v>
      </c>
      <c r="D14" s="76" t="s">
        <v>132</v>
      </c>
      <c r="E14" s="85">
        <v>60</v>
      </c>
      <c r="F14" s="307"/>
      <c r="G14" s="193"/>
      <c r="H14" s="310"/>
      <c r="I14" s="142">
        <v>12</v>
      </c>
      <c r="J14" s="313"/>
      <c r="K14" s="193">
        <v>3</v>
      </c>
      <c r="L14" s="507"/>
      <c r="M14" s="270">
        <v>3</v>
      </c>
      <c r="N14" s="295"/>
      <c r="O14" s="15"/>
      <c r="P14" s="310"/>
      <c r="Q14" s="15"/>
      <c r="R14" s="310"/>
      <c r="S14" s="193">
        <f t="shared" si="0"/>
        <v>6</v>
      </c>
      <c r="T14" s="295"/>
      <c r="U14" s="148">
        <f t="shared" si="4"/>
        <v>50</v>
      </c>
      <c r="V14" s="378"/>
      <c r="W14" s="193">
        <f t="shared" si="2"/>
        <v>6</v>
      </c>
      <c r="X14" s="295"/>
      <c r="Y14" s="193">
        <f t="shared" si="5"/>
        <v>10</v>
      </c>
      <c r="Z14" s="349"/>
      <c r="AA14" s="193"/>
    </row>
    <row r="15" spans="1:27" ht="41.45" customHeight="1">
      <c r="A15" s="418"/>
      <c r="B15" s="504"/>
      <c r="C15" s="49" t="s">
        <v>578</v>
      </c>
      <c r="D15" s="76" t="s">
        <v>132</v>
      </c>
      <c r="E15" s="85">
        <v>60</v>
      </c>
      <c r="F15" s="307"/>
      <c r="G15" s="193"/>
      <c r="H15" s="310"/>
      <c r="I15" s="142">
        <v>12</v>
      </c>
      <c r="J15" s="313"/>
      <c r="K15" s="193">
        <v>3</v>
      </c>
      <c r="L15" s="507"/>
      <c r="M15" s="270">
        <v>3</v>
      </c>
      <c r="N15" s="295"/>
      <c r="O15" s="15"/>
      <c r="P15" s="310"/>
      <c r="Q15" s="15"/>
      <c r="R15" s="310"/>
      <c r="S15" s="193">
        <f t="shared" si="0"/>
        <v>6</v>
      </c>
      <c r="T15" s="295"/>
      <c r="U15" s="148">
        <f t="shared" si="4"/>
        <v>50</v>
      </c>
      <c r="V15" s="378"/>
      <c r="W15" s="193">
        <f t="shared" si="2"/>
        <v>6</v>
      </c>
      <c r="X15" s="295"/>
      <c r="Y15" s="193">
        <f t="shared" si="5"/>
        <v>10</v>
      </c>
      <c r="Z15" s="349"/>
      <c r="AA15" s="193"/>
    </row>
    <row r="16" spans="1:27" ht="48" customHeight="1">
      <c r="A16" s="418"/>
      <c r="B16" s="504"/>
      <c r="C16" s="49" t="s">
        <v>579</v>
      </c>
      <c r="D16" s="76" t="s">
        <v>132</v>
      </c>
      <c r="E16" s="85">
        <v>60</v>
      </c>
      <c r="F16" s="307"/>
      <c r="G16" s="193"/>
      <c r="H16" s="310"/>
      <c r="I16" s="142">
        <v>12</v>
      </c>
      <c r="J16" s="313"/>
      <c r="K16" s="193">
        <v>3</v>
      </c>
      <c r="L16" s="507"/>
      <c r="M16" s="270">
        <v>3</v>
      </c>
      <c r="N16" s="295"/>
      <c r="O16" s="15"/>
      <c r="P16" s="310"/>
      <c r="Q16" s="15"/>
      <c r="R16" s="310"/>
      <c r="S16" s="193">
        <f t="shared" si="0"/>
        <v>6</v>
      </c>
      <c r="T16" s="295"/>
      <c r="U16" s="148">
        <f t="shared" si="4"/>
        <v>50</v>
      </c>
      <c r="V16" s="378"/>
      <c r="W16" s="193">
        <f t="shared" si="2"/>
        <v>6</v>
      </c>
      <c r="X16" s="295"/>
      <c r="Y16" s="193">
        <f t="shared" si="5"/>
        <v>10</v>
      </c>
      <c r="Z16" s="349"/>
      <c r="AA16" s="193"/>
    </row>
    <row r="17" spans="1:27" ht="41.45" customHeight="1">
      <c r="A17" s="418"/>
      <c r="B17" s="504"/>
      <c r="C17" s="49" t="s">
        <v>580</v>
      </c>
      <c r="D17" s="76" t="s">
        <v>581</v>
      </c>
      <c r="E17" s="85">
        <v>5</v>
      </c>
      <c r="F17" s="307"/>
      <c r="G17" s="193"/>
      <c r="H17" s="310"/>
      <c r="I17" s="142">
        <v>1</v>
      </c>
      <c r="J17" s="313"/>
      <c r="K17" s="193">
        <v>3</v>
      </c>
      <c r="L17" s="507"/>
      <c r="M17" s="270">
        <v>3</v>
      </c>
      <c r="N17" s="295"/>
      <c r="O17" s="15"/>
      <c r="P17" s="310"/>
      <c r="Q17" s="15"/>
      <c r="R17" s="310"/>
      <c r="S17" s="193">
        <f t="shared" si="0"/>
        <v>6</v>
      </c>
      <c r="T17" s="295"/>
      <c r="U17" s="148">
        <f t="shared" si="4"/>
        <v>600</v>
      </c>
      <c r="V17" s="378"/>
      <c r="W17" s="193">
        <f t="shared" si="2"/>
        <v>6</v>
      </c>
      <c r="X17" s="295"/>
      <c r="Y17" s="193">
        <f t="shared" si="5"/>
        <v>120</v>
      </c>
      <c r="Z17" s="349"/>
      <c r="AA17" s="193"/>
    </row>
    <row r="18" spans="1:27" ht="47.1" customHeight="1">
      <c r="A18" s="418"/>
      <c r="B18" s="504"/>
      <c r="C18" s="49" t="s">
        <v>582</v>
      </c>
      <c r="D18" s="76" t="s">
        <v>132</v>
      </c>
      <c r="E18" s="85">
        <v>60</v>
      </c>
      <c r="F18" s="307"/>
      <c r="G18" s="193"/>
      <c r="H18" s="310"/>
      <c r="I18" s="142">
        <v>12</v>
      </c>
      <c r="J18" s="313"/>
      <c r="K18" s="193">
        <v>3</v>
      </c>
      <c r="L18" s="507"/>
      <c r="M18" s="270">
        <v>3</v>
      </c>
      <c r="N18" s="295"/>
      <c r="O18" s="15"/>
      <c r="P18" s="310"/>
      <c r="Q18" s="15"/>
      <c r="R18" s="310"/>
      <c r="S18" s="193">
        <f t="shared" si="0"/>
        <v>6</v>
      </c>
      <c r="T18" s="295"/>
      <c r="U18" s="148">
        <f t="shared" si="4"/>
        <v>50</v>
      </c>
      <c r="V18" s="378"/>
      <c r="W18" s="193">
        <f t="shared" si="2"/>
        <v>6</v>
      </c>
      <c r="X18" s="295"/>
      <c r="Y18" s="193">
        <f t="shared" si="5"/>
        <v>10</v>
      </c>
      <c r="Z18" s="349"/>
      <c r="AA18" s="193"/>
    </row>
    <row r="19" spans="1:27" ht="41.45" customHeight="1">
      <c r="A19" s="419"/>
      <c r="B19" s="505"/>
      <c r="C19" s="49" t="s">
        <v>583</v>
      </c>
      <c r="D19" s="76" t="s">
        <v>132</v>
      </c>
      <c r="E19" s="85">
        <v>60</v>
      </c>
      <c r="F19" s="308"/>
      <c r="G19" s="193"/>
      <c r="H19" s="311"/>
      <c r="I19" s="142">
        <v>12</v>
      </c>
      <c r="J19" s="314"/>
      <c r="K19" s="193">
        <v>3</v>
      </c>
      <c r="L19" s="508"/>
      <c r="M19" s="270">
        <v>3</v>
      </c>
      <c r="N19" s="296"/>
      <c r="O19" s="15"/>
      <c r="P19" s="311"/>
      <c r="Q19" s="15"/>
      <c r="R19" s="311"/>
      <c r="S19" s="193">
        <f t="shared" si="0"/>
        <v>6</v>
      </c>
      <c r="T19" s="296"/>
      <c r="U19" s="148">
        <f t="shared" si="4"/>
        <v>50</v>
      </c>
      <c r="V19" s="353"/>
      <c r="W19" s="193">
        <f t="shared" si="2"/>
        <v>6</v>
      </c>
      <c r="X19" s="296"/>
      <c r="Y19" s="193">
        <f t="shared" si="5"/>
        <v>10</v>
      </c>
      <c r="Z19" s="350"/>
      <c r="AA19" s="193"/>
    </row>
    <row r="20" spans="1:27" ht="51.95" customHeight="1">
      <c r="A20" s="229" t="s">
        <v>584</v>
      </c>
      <c r="B20" s="230" t="s">
        <v>585</v>
      </c>
      <c r="C20" s="231" t="s">
        <v>586</v>
      </c>
      <c r="D20" s="75" t="s">
        <v>190</v>
      </c>
      <c r="E20" s="86">
        <v>70</v>
      </c>
      <c r="F20" s="52">
        <v>13811300470</v>
      </c>
      <c r="G20" s="73"/>
      <c r="H20" s="31"/>
      <c r="I20" s="101">
        <v>15</v>
      </c>
      <c r="J20" s="96">
        <v>437470000</v>
      </c>
      <c r="K20" s="157"/>
      <c r="L20" s="31"/>
      <c r="M20" s="274">
        <v>5</v>
      </c>
      <c r="N20" s="59">
        <v>143402000</v>
      </c>
      <c r="O20" s="31"/>
      <c r="P20" s="31"/>
      <c r="Q20" s="31"/>
      <c r="R20" s="31"/>
      <c r="S20" s="73">
        <f t="shared" si="0"/>
        <v>5</v>
      </c>
      <c r="T20" s="59">
        <f t="shared" si="1"/>
        <v>143402000</v>
      </c>
      <c r="U20" s="175">
        <f t="shared" si="4"/>
        <v>33.333333333333329</v>
      </c>
      <c r="V20" s="73">
        <f>T20/J20*100</f>
        <v>32.77984776098932</v>
      </c>
      <c r="W20" s="73">
        <f t="shared" si="2"/>
        <v>5</v>
      </c>
      <c r="X20" s="59">
        <f t="shared" si="3"/>
        <v>143402000</v>
      </c>
      <c r="Y20" s="73">
        <f t="shared" si="5"/>
        <v>7.1428571428571423</v>
      </c>
      <c r="Z20" s="157">
        <f>X20/F20*100</f>
        <v>1.0382946943445941</v>
      </c>
      <c r="AA20" s="193"/>
    </row>
    <row r="21" spans="1:27" ht="48" customHeight="1">
      <c r="A21" s="417" t="s">
        <v>587</v>
      </c>
      <c r="B21" s="503" t="s">
        <v>588</v>
      </c>
      <c r="C21" s="49" t="s">
        <v>589</v>
      </c>
      <c r="D21" s="77" t="s">
        <v>132</v>
      </c>
      <c r="E21" s="85">
        <v>60</v>
      </c>
      <c r="F21" s="306">
        <v>3357805000</v>
      </c>
      <c r="G21" s="193"/>
      <c r="H21" s="309"/>
      <c r="I21" s="142">
        <v>12</v>
      </c>
      <c r="J21" s="312">
        <v>549508000</v>
      </c>
      <c r="K21" s="193">
        <v>3</v>
      </c>
      <c r="L21" s="506">
        <v>22000000</v>
      </c>
      <c r="M21" s="270">
        <v>3</v>
      </c>
      <c r="N21" s="294">
        <f>24825000-L21</f>
        <v>2825000</v>
      </c>
      <c r="O21" s="15"/>
      <c r="P21" s="309"/>
      <c r="Q21" s="15"/>
      <c r="R21" s="309"/>
      <c r="S21" s="193">
        <f t="shared" si="0"/>
        <v>6</v>
      </c>
      <c r="T21" s="294">
        <f t="shared" si="1"/>
        <v>24825000</v>
      </c>
      <c r="U21" s="200">
        <f t="shared" si="4"/>
        <v>50</v>
      </c>
      <c r="V21" s="468">
        <f>T21/J21*100</f>
        <v>4.517677631626837</v>
      </c>
      <c r="W21" s="73">
        <f t="shared" si="2"/>
        <v>6</v>
      </c>
      <c r="X21" s="294">
        <f t="shared" si="3"/>
        <v>24825000</v>
      </c>
      <c r="Y21" s="172">
        <f t="shared" si="5"/>
        <v>10</v>
      </c>
      <c r="Z21" s="485">
        <f>X21/F21*100</f>
        <v>0.73932226558719161</v>
      </c>
      <c r="AA21" s="193"/>
    </row>
    <row r="22" spans="1:27" ht="48" customHeight="1">
      <c r="A22" s="418"/>
      <c r="B22" s="504"/>
      <c r="C22" s="49" t="s">
        <v>590</v>
      </c>
      <c r="D22" s="76" t="s">
        <v>132</v>
      </c>
      <c r="E22" s="85">
        <v>60</v>
      </c>
      <c r="F22" s="307"/>
      <c r="G22" s="193"/>
      <c r="H22" s="310"/>
      <c r="I22" s="142">
        <v>12</v>
      </c>
      <c r="J22" s="313"/>
      <c r="K22" s="193">
        <v>3</v>
      </c>
      <c r="L22" s="507"/>
      <c r="M22" s="270">
        <v>3</v>
      </c>
      <c r="N22" s="295"/>
      <c r="O22" s="15"/>
      <c r="P22" s="310"/>
      <c r="Q22" s="15"/>
      <c r="R22" s="310"/>
      <c r="S22" s="193">
        <f t="shared" si="0"/>
        <v>6</v>
      </c>
      <c r="T22" s="295"/>
      <c r="U22" s="200">
        <f t="shared" si="4"/>
        <v>50</v>
      </c>
      <c r="V22" s="469"/>
      <c r="W22" s="73">
        <f t="shared" si="2"/>
        <v>6</v>
      </c>
      <c r="X22" s="295"/>
      <c r="Y22" s="172">
        <f t="shared" si="5"/>
        <v>10</v>
      </c>
      <c r="Z22" s="486"/>
      <c r="AA22" s="193"/>
    </row>
    <row r="23" spans="1:27" ht="48" customHeight="1">
      <c r="A23" s="418"/>
      <c r="B23" s="504"/>
      <c r="C23" s="49" t="s">
        <v>591</v>
      </c>
      <c r="D23" s="77" t="s">
        <v>132</v>
      </c>
      <c r="E23" s="85">
        <v>60</v>
      </c>
      <c r="F23" s="307"/>
      <c r="G23" s="193"/>
      <c r="H23" s="310"/>
      <c r="I23" s="142">
        <v>12</v>
      </c>
      <c r="J23" s="313"/>
      <c r="K23" s="193">
        <v>3</v>
      </c>
      <c r="L23" s="507"/>
      <c r="M23" s="270">
        <v>3</v>
      </c>
      <c r="N23" s="295"/>
      <c r="O23" s="15"/>
      <c r="P23" s="310"/>
      <c r="Q23" s="15"/>
      <c r="R23" s="310"/>
      <c r="S23" s="193">
        <f t="shared" si="0"/>
        <v>6</v>
      </c>
      <c r="T23" s="295"/>
      <c r="U23" s="200">
        <f t="shared" si="4"/>
        <v>50</v>
      </c>
      <c r="V23" s="469"/>
      <c r="W23" s="73">
        <f t="shared" si="2"/>
        <v>6</v>
      </c>
      <c r="X23" s="295"/>
      <c r="Y23" s="172">
        <f t="shared" si="5"/>
        <v>10</v>
      </c>
      <c r="Z23" s="486"/>
      <c r="AA23" s="193"/>
    </row>
    <row r="24" spans="1:27" ht="75.95" customHeight="1">
      <c r="A24" s="419"/>
      <c r="B24" s="505"/>
      <c r="C24" s="49" t="s">
        <v>592</v>
      </c>
      <c r="D24" s="76" t="s">
        <v>148</v>
      </c>
      <c r="E24" s="85">
        <v>990</v>
      </c>
      <c r="F24" s="308"/>
      <c r="G24" s="193"/>
      <c r="H24" s="311"/>
      <c r="I24" s="142">
        <v>198</v>
      </c>
      <c r="J24" s="314"/>
      <c r="K24" s="193"/>
      <c r="L24" s="508"/>
      <c r="M24" s="15"/>
      <c r="N24" s="296"/>
      <c r="O24" s="15"/>
      <c r="P24" s="311"/>
      <c r="Q24" s="15"/>
      <c r="R24" s="311"/>
      <c r="S24" s="193">
        <f t="shared" si="0"/>
        <v>0</v>
      </c>
      <c r="T24" s="296"/>
      <c r="U24" s="200">
        <f t="shared" si="4"/>
        <v>0</v>
      </c>
      <c r="V24" s="470"/>
      <c r="W24" s="73">
        <f t="shared" si="2"/>
        <v>0</v>
      </c>
      <c r="X24" s="296"/>
      <c r="Y24" s="172">
        <f t="shared" si="5"/>
        <v>0</v>
      </c>
      <c r="Z24" s="487"/>
      <c r="AA24" s="193"/>
    </row>
    <row r="25" spans="1:27" s="98" customFormat="1" ht="51" customHeight="1">
      <c r="A25" s="227"/>
      <c r="B25" s="54" t="s">
        <v>593</v>
      </c>
      <c r="C25" s="232" t="s">
        <v>594</v>
      </c>
      <c r="D25" s="68" t="s">
        <v>190</v>
      </c>
      <c r="E25" s="86"/>
      <c r="F25" s="52"/>
      <c r="G25" s="73"/>
      <c r="H25" s="31"/>
      <c r="I25" s="70"/>
      <c r="J25" s="53"/>
      <c r="K25" s="73"/>
      <c r="L25" s="31"/>
      <c r="M25" s="31"/>
      <c r="N25" s="59"/>
      <c r="O25" s="31"/>
      <c r="P25" s="31"/>
      <c r="Q25" s="31"/>
      <c r="R25" s="31"/>
      <c r="S25" s="73">
        <f t="shared" si="0"/>
        <v>0</v>
      </c>
      <c r="T25" s="59">
        <f t="shared" si="1"/>
        <v>0</v>
      </c>
      <c r="U25" s="175">
        <v>0</v>
      </c>
      <c r="V25" s="73">
        <v>0</v>
      </c>
      <c r="W25" s="73">
        <f t="shared" si="2"/>
        <v>0</v>
      </c>
      <c r="X25" s="59">
        <f t="shared" si="3"/>
        <v>0</v>
      </c>
      <c r="Y25" s="73">
        <v>0</v>
      </c>
      <c r="Z25" s="157">
        <v>0</v>
      </c>
      <c r="AA25" s="73"/>
    </row>
    <row r="26" spans="1:27" ht="59.1" customHeight="1">
      <c r="A26" s="417"/>
      <c r="B26" s="509" t="s">
        <v>595</v>
      </c>
      <c r="C26" s="51" t="s">
        <v>597</v>
      </c>
      <c r="D26" s="78" t="s">
        <v>596</v>
      </c>
      <c r="E26" s="86">
        <v>3</v>
      </c>
      <c r="F26" s="306">
        <v>36500000000</v>
      </c>
      <c r="G26" s="193"/>
      <c r="H26" s="309"/>
      <c r="I26" s="70">
        <v>1</v>
      </c>
      <c r="J26" s="402"/>
      <c r="K26" s="193"/>
      <c r="L26" s="309"/>
      <c r="M26" s="15"/>
      <c r="N26" s="294"/>
      <c r="O26" s="15"/>
      <c r="P26" s="309"/>
      <c r="Q26" s="15"/>
      <c r="R26" s="309"/>
      <c r="S26" s="193">
        <f t="shared" si="0"/>
        <v>0</v>
      </c>
      <c r="T26" s="294">
        <f t="shared" si="1"/>
        <v>0</v>
      </c>
      <c r="U26" s="148">
        <f>S26/I26*100</f>
        <v>0</v>
      </c>
      <c r="V26" s="309">
        <v>0</v>
      </c>
      <c r="W26" s="193">
        <f t="shared" si="2"/>
        <v>0</v>
      </c>
      <c r="X26" s="294">
        <f t="shared" si="3"/>
        <v>0</v>
      </c>
      <c r="Y26" s="193">
        <f t="shared" ref="Y26:Y36" si="6">W26/E26*100</f>
        <v>0</v>
      </c>
      <c r="Z26" s="309">
        <v>0</v>
      </c>
      <c r="AA26" s="193"/>
    </row>
    <row r="27" spans="1:27" ht="60" customHeight="1">
      <c r="A27" s="418"/>
      <c r="B27" s="510"/>
      <c r="C27" s="51" t="s">
        <v>598</v>
      </c>
      <c r="D27" s="78" t="s">
        <v>599</v>
      </c>
      <c r="E27" s="86">
        <v>1</v>
      </c>
      <c r="F27" s="307"/>
      <c r="G27" s="193"/>
      <c r="H27" s="310"/>
      <c r="I27" s="70">
        <v>1</v>
      </c>
      <c r="J27" s="403"/>
      <c r="K27" s="193"/>
      <c r="L27" s="310"/>
      <c r="M27" s="15"/>
      <c r="N27" s="295"/>
      <c r="O27" s="15"/>
      <c r="P27" s="310"/>
      <c r="Q27" s="15"/>
      <c r="R27" s="310"/>
      <c r="S27" s="193">
        <f t="shared" si="0"/>
        <v>0</v>
      </c>
      <c r="T27" s="295"/>
      <c r="U27" s="148">
        <f>S27/I27*100</f>
        <v>0</v>
      </c>
      <c r="V27" s="310"/>
      <c r="W27" s="193">
        <f t="shared" si="2"/>
        <v>0</v>
      </c>
      <c r="X27" s="295"/>
      <c r="Y27" s="193">
        <f t="shared" si="6"/>
        <v>0</v>
      </c>
      <c r="Z27" s="310"/>
      <c r="AA27" s="193"/>
    </row>
    <row r="28" spans="1:27" ht="62.1" customHeight="1">
      <c r="A28" s="419"/>
      <c r="B28" s="511"/>
      <c r="C28" s="51" t="s">
        <v>600</v>
      </c>
      <c r="D28" s="78" t="s">
        <v>596</v>
      </c>
      <c r="E28" s="86">
        <v>3</v>
      </c>
      <c r="F28" s="308"/>
      <c r="G28" s="193"/>
      <c r="H28" s="311"/>
      <c r="I28" s="70">
        <v>1</v>
      </c>
      <c r="J28" s="404"/>
      <c r="K28" s="193"/>
      <c r="L28" s="311"/>
      <c r="M28" s="15"/>
      <c r="N28" s="296"/>
      <c r="O28" s="15"/>
      <c r="P28" s="311"/>
      <c r="Q28" s="15"/>
      <c r="R28" s="311"/>
      <c r="S28" s="193">
        <f t="shared" si="0"/>
        <v>0</v>
      </c>
      <c r="T28" s="296"/>
      <c r="U28" s="148">
        <f>S28/I28*100</f>
        <v>0</v>
      </c>
      <c r="V28" s="311"/>
      <c r="W28" s="193">
        <f t="shared" si="2"/>
        <v>0</v>
      </c>
      <c r="X28" s="296"/>
      <c r="Y28" s="193">
        <f t="shared" si="6"/>
        <v>0</v>
      </c>
      <c r="Z28" s="311"/>
      <c r="AA28" s="193"/>
    </row>
    <row r="29" spans="1:27" ht="53.45" customHeight="1">
      <c r="A29" s="210" t="s">
        <v>601</v>
      </c>
      <c r="B29" s="50" t="s">
        <v>602</v>
      </c>
      <c r="C29" s="51" t="s">
        <v>603</v>
      </c>
      <c r="D29" s="78" t="s">
        <v>50</v>
      </c>
      <c r="E29" s="99">
        <v>225</v>
      </c>
      <c r="F29" s="52">
        <v>275000000</v>
      </c>
      <c r="G29" s="73"/>
      <c r="H29" s="31"/>
      <c r="I29" s="70">
        <v>45</v>
      </c>
      <c r="J29" s="53">
        <v>50000000</v>
      </c>
      <c r="K29" s="73"/>
      <c r="L29" s="31"/>
      <c r="M29" s="31">
        <v>45</v>
      </c>
      <c r="N29" s="272">
        <v>50000000</v>
      </c>
      <c r="O29" s="31"/>
      <c r="P29" s="31"/>
      <c r="Q29" s="31"/>
      <c r="R29" s="31"/>
      <c r="S29" s="73">
        <f t="shared" si="0"/>
        <v>45</v>
      </c>
      <c r="T29" s="59">
        <f t="shared" si="1"/>
        <v>50000000</v>
      </c>
      <c r="U29" s="175">
        <f>S29/I29*100</f>
        <v>100</v>
      </c>
      <c r="V29" s="73">
        <f>T29/J29*100</f>
        <v>100</v>
      </c>
      <c r="W29" s="73">
        <f t="shared" si="2"/>
        <v>45</v>
      </c>
      <c r="X29" s="59">
        <f t="shared" si="3"/>
        <v>50000000</v>
      </c>
      <c r="Y29" s="73">
        <f t="shared" si="6"/>
        <v>20</v>
      </c>
      <c r="Z29" s="157">
        <f>X29/F29*100</f>
        <v>18.181818181818183</v>
      </c>
      <c r="AA29" s="193"/>
    </row>
    <row r="30" spans="1:27" ht="33" customHeight="1">
      <c r="A30" s="512"/>
      <c r="B30" s="513" t="s">
        <v>604</v>
      </c>
      <c r="C30" s="55" t="s">
        <v>605</v>
      </c>
      <c r="D30" s="79" t="s">
        <v>566</v>
      </c>
      <c r="E30" s="81">
        <v>1</v>
      </c>
      <c r="F30" s="306">
        <v>1130000000</v>
      </c>
      <c r="G30" s="193"/>
      <c r="H30" s="309"/>
      <c r="I30" s="145"/>
      <c r="J30" s="309"/>
      <c r="K30" s="193"/>
      <c r="L30" s="309"/>
      <c r="M30" s="15"/>
      <c r="N30" s="294"/>
      <c r="O30" s="15"/>
      <c r="P30" s="309"/>
      <c r="Q30" s="15"/>
      <c r="R30" s="309"/>
      <c r="S30" s="193">
        <f t="shared" si="0"/>
        <v>0</v>
      </c>
      <c r="T30" s="294">
        <f t="shared" si="1"/>
        <v>0</v>
      </c>
      <c r="U30" s="193">
        <v>0</v>
      </c>
      <c r="V30" s="309">
        <v>0</v>
      </c>
      <c r="W30" s="193">
        <f t="shared" si="2"/>
        <v>0</v>
      </c>
      <c r="X30" s="294">
        <f t="shared" si="3"/>
        <v>0</v>
      </c>
      <c r="Y30" s="193">
        <f t="shared" si="6"/>
        <v>0</v>
      </c>
      <c r="Z30" s="309">
        <v>0</v>
      </c>
      <c r="AA30" s="193"/>
    </row>
    <row r="31" spans="1:27" ht="33" customHeight="1">
      <c r="A31" s="512"/>
      <c r="B31" s="513"/>
      <c r="C31" s="55" t="s">
        <v>606</v>
      </c>
      <c r="D31" s="79" t="s">
        <v>566</v>
      </c>
      <c r="E31" s="81">
        <v>1</v>
      </c>
      <c r="F31" s="307"/>
      <c r="G31" s="193"/>
      <c r="H31" s="310"/>
      <c r="I31" s="145"/>
      <c r="J31" s="310"/>
      <c r="K31" s="193"/>
      <c r="L31" s="310"/>
      <c r="M31" s="15"/>
      <c r="N31" s="295"/>
      <c r="O31" s="15"/>
      <c r="P31" s="310"/>
      <c r="Q31" s="15"/>
      <c r="R31" s="310"/>
      <c r="S31" s="193">
        <f t="shared" si="0"/>
        <v>0</v>
      </c>
      <c r="T31" s="295"/>
      <c r="U31" s="193">
        <v>0</v>
      </c>
      <c r="V31" s="310"/>
      <c r="W31" s="193">
        <f t="shared" si="2"/>
        <v>0</v>
      </c>
      <c r="X31" s="295"/>
      <c r="Y31" s="193">
        <f t="shared" si="6"/>
        <v>0</v>
      </c>
      <c r="Z31" s="310"/>
      <c r="AA31" s="193"/>
    </row>
    <row r="32" spans="1:27" ht="33" customHeight="1">
      <c r="A32" s="512"/>
      <c r="B32" s="513"/>
      <c r="C32" s="56" t="s">
        <v>607</v>
      </c>
      <c r="D32" s="79" t="s">
        <v>608</v>
      </c>
      <c r="E32" s="81">
        <v>4</v>
      </c>
      <c r="F32" s="307"/>
      <c r="G32" s="193"/>
      <c r="H32" s="310"/>
      <c r="I32" s="145"/>
      <c r="J32" s="310"/>
      <c r="K32" s="193"/>
      <c r="L32" s="310"/>
      <c r="M32" s="15"/>
      <c r="N32" s="295"/>
      <c r="O32" s="15"/>
      <c r="P32" s="310"/>
      <c r="Q32" s="15"/>
      <c r="R32" s="310"/>
      <c r="S32" s="193">
        <f t="shared" si="0"/>
        <v>0</v>
      </c>
      <c r="T32" s="295"/>
      <c r="U32" s="193">
        <v>0</v>
      </c>
      <c r="V32" s="310"/>
      <c r="W32" s="193">
        <f t="shared" si="2"/>
        <v>0</v>
      </c>
      <c r="X32" s="295"/>
      <c r="Y32" s="193">
        <f t="shared" si="6"/>
        <v>0</v>
      </c>
      <c r="Z32" s="310"/>
      <c r="AA32" s="193"/>
    </row>
    <row r="33" spans="1:29" ht="33" customHeight="1">
      <c r="A33" s="512"/>
      <c r="B33" s="513"/>
      <c r="C33" s="55" t="s">
        <v>609</v>
      </c>
      <c r="D33" s="79" t="s">
        <v>610</v>
      </c>
      <c r="E33" s="81">
        <v>12</v>
      </c>
      <c r="F33" s="308"/>
      <c r="G33" s="193"/>
      <c r="H33" s="311"/>
      <c r="I33" s="145"/>
      <c r="J33" s="311"/>
      <c r="K33" s="150"/>
      <c r="L33" s="311"/>
      <c r="M33" s="15"/>
      <c r="N33" s="296"/>
      <c r="O33" s="15"/>
      <c r="P33" s="311"/>
      <c r="Q33" s="15"/>
      <c r="R33" s="311"/>
      <c r="S33" s="193">
        <f t="shared" si="0"/>
        <v>0</v>
      </c>
      <c r="T33" s="296"/>
      <c r="U33" s="193">
        <v>0</v>
      </c>
      <c r="V33" s="311"/>
      <c r="W33" s="193">
        <f t="shared" si="2"/>
        <v>0</v>
      </c>
      <c r="X33" s="296"/>
      <c r="Y33" s="193">
        <f t="shared" si="6"/>
        <v>0</v>
      </c>
      <c r="Z33" s="311"/>
      <c r="AA33" s="193"/>
    </row>
    <row r="34" spans="1:29" s="98" customFormat="1" ht="116.45" customHeight="1">
      <c r="A34" s="227" t="s">
        <v>611</v>
      </c>
      <c r="B34" s="54" t="s">
        <v>612</v>
      </c>
      <c r="C34" s="51" t="s">
        <v>744</v>
      </c>
      <c r="D34" s="71" t="s">
        <v>50</v>
      </c>
      <c r="E34" s="233">
        <v>785</v>
      </c>
      <c r="F34" s="291">
        <v>915765000</v>
      </c>
      <c r="G34" s="73"/>
      <c r="H34" s="31"/>
      <c r="I34" s="70">
        <f>57+55+45</f>
        <v>157</v>
      </c>
      <c r="J34" s="53">
        <v>150000000</v>
      </c>
      <c r="K34" s="73">
        <v>3</v>
      </c>
      <c r="L34" s="152">
        <v>2500000</v>
      </c>
      <c r="M34" s="73">
        <v>3</v>
      </c>
      <c r="N34" s="273">
        <f>50880000-L34</f>
        <v>48380000</v>
      </c>
      <c r="O34" s="31"/>
      <c r="P34" s="31"/>
      <c r="Q34" s="31"/>
      <c r="R34" s="31"/>
      <c r="S34" s="73">
        <f t="shared" si="0"/>
        <v>6</v>
      </c>
      <c r="T34" s="59">
        <f t="shared" si="1"/>
        <v>50880000</v>
      </c>
      <c r="U34" s="176">
        <f t="shared" ref="U34:V36" si="7">S34/I34*100</f>
        <v>3.8216560509554141</v>
      </c>
      <c r="V34" s="180">
        <f t="shared" si="7"/>
        <v>33.92</v>
      </c>
      <c r="W34" s="73">
        <f t="shared" si="2"/>
        <v>6</v>
      </c>
      <c r="X34" s="59">
        <f t="shared" si="3"/>
        <v>50880000</v>
      </c>
      <c r="Y34" s="149">
        <f t="shared" si="6"/>
        <v>0.76433121019108285</v>
      </c>
      <c r="Z34" s="149">
        <f>X34/F34*100</f>
        <v>5.5560105485577633</v>
      </c>
      <c r="AA34" s="73"/>
    </row>
    <row r="35" spans="1:29" s="98" customFormat="1" ht="43.5" customHeight="1">
      <c r="A35" s="227" t="s">
        <v>613</v>
      </c>
      <c r="B35" s="54" t="s">
        <v>614</v>
      </c>
      <c r="C35" s="36" t="s">
        <v>615</v>
      </c>
      <c r="D35" s="68" t="s">
        <v>132</v>
      </c>
      <c r="E35" s="86">
        <v>60</v>
      </c>
      <c r="F35" s="52">
        <v>732612000</v>
      </c>
      <c r="G35" s="73">
        <v>12</v>
      </c>
      <c r="H35" s="31"/>
      <c r="I35" s="70">
        <v>12</v>
      </c>
      <c r="J35" s="53">
        <v>120000000</v>
      </c>
      <c r="K35" s="73">
        <v>3</v>
      </c>
      <c r="L35" s="152">
        <v>32368500</v>
      </c>
      <c r="M35" s="73">
        <v>3</v>
      </c>
      <c r="N35" s="273">
        <f>43037500-L35</f>
        <v>10669000</v>
      </c>
      <c r="O35" s="31"/>
      <c r="P35" s="31"/>
      <c r="Q35" s="31"/>
      <c r="R35" s="31"/>
      <c r="S35" s="73">
        <f t="shared" si="0"/>
        <v>6</v>
      </c>
      <c r="T35" s="59">
        <f t="shared" si="1"/>
        <v>43037500</v>
      </c>
      <c r="U35" s="176">
        <f t="shared" si="7"/>
        <v>50</v>
      </c>
      <c r="V35" s="180">
        <f t="shared" si="7"/>
        <v>35.864583333333336</v>
      </c>
      <c r="W35" s="73">
        <f t="shared" si="2"/>
        <v>6</v>
      </c>
      <c r="X35" s="59">
        <f t="shared" si="3"/>
        <v>43037500</v>
      </c>
      <c r="Y35" s="149">
        <f t="shared" si="6"/>
        <v>10</v>
      </c>
      <c r="Z35" s="149">
        <f>X35/F35*100</f>
        <v>5.8745283997532116</v>
      </c>
      <c r="AA35" s="73"/>
    </row>
    <row r="36" spans="1:29" s="98" customFormat="1" ht="71.099999999999994" customHeight="1">
      <c r="A36" s="227" t="s">
        <v>616</v>
      </c>
      <c r="B36" s="54" t="s">
        <v>617</v>
      </c>
      <c r="C36" s="36" t="s">
        <v>618</v>
      </c>
      <c r="D36" s="68" t="s">
        <v>132</v>
      </c>
      <c r="E36" s="86">
        <v>60</v>
      </c>
      <c r="F36" s="52">
        <v>3119160224</v>
      </c>
      <c r="G36" s="73">
        <v>12</v>
      </c>
      <c r="H36" s="31"/>
      <c r="I36" s="70">
        <v>12</v>
      </c>
      <c r="J36" s="53">
        <v>300000000</v>
      </c>
      <c r="K36" s="73">
        <v>3</v>
      </c>
      <c r="L36" s="152">
        <v>57218163</v>
      </c>
      <c r="M36" s="73">
        <v>3</v>
      </c>
      <c r="N36" s="273">
        <f>114698143-L36</f>
        <v>57479980</v>
      </c>
      <c r="O36" s="31"/>
      <c r="P36" s="31"/>
      <c r="Q36" s="31"/>
      <c r="R36" s="31"/>
      <c r="S36" s="73">
        <f t="shared" si="0"/>
        <v>6</v>
      </c>
      <c r="T36" s="59">
        <f t="shared" si="1"/>
        <v>114698143</v>
      </c>
      <c r="U36" s="176">
        <f t="shared" si="7"/>
        <v>50</v>
      </c>
      <c r="V36" s="180">
        <f t="shared" si="7"/>
        <v>38.232714333333334</v>
      </c>
      <c r="W36" s="73">
        <f t="shared" si="2"/>
        <v>6</v>
      </c>
      <c r="X36" s="59">
        <f t="shared" si="3"/>
        <v>114698143</v>
      </c>
      <c r="Y36" s="149">
        <f t="shared" si="6"/>
        <v>10</v>
      </c>
      <c r="Z36" s="149">
        <f>X36/F36*100</f>
        <v>3.677212286738881</v>
      </c>
      <c r="AA36" s="73"/>
    </row>
    <row r="37" spans="1:29" s="30" customFormat="1" ht="22.5" customHeight="1">
      <c r="A37" s="408" t="s">
        <v>740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10"/>
      <c r="U37" s="102">
        <f>AVERAGE(U11:U36)</f>
        <v>53.352114976318795</v>
      </c>
      <c r="V37" s="102">
        <f>AVERAGE(V11:V36)</f>
        <v>29.33267872505084</v>
      </c>
      <c r="W37" s="103"/>
      <c r="X37" s="104"/>
      <c r="Y37" s="102">
        <f>AVERAGE(Y11:Y36)</f>
        <v>10.688738013578776</v>
      </c>
      <c r="Z37" s="102">
        <f>AVERAGE(Z11:Z36)</f>
        <v>4.2931425159330088</v>
      </c>
      <c r="AA37" s="105"/>
      <c r="AB37" s="28"/>
      <c r="AC37" s="29"/>
    </row>
    <row r="38" spans="1:29" s="92" customFormat="1" ht="92.45" customHeight="1">
      <c r="A38" s="497" t="s">
        <v>619</v>
      </c>
      <c r="B38" s="514" t="s">
        <v>620</v>
      </c>
      <c r="C38" s="223" t="s">
        <v>621</v>
      </c>
      <c r="D38" s="219" t="s">
        <v>27</v>
      </c>
      <c r="E38" s="224">
        <v>100</v>
      </c>
      <c r="F38" s="516">
        <f>SUM(F40:F41)</f>
        <v>1351613250</v>
      </c>
      <c r="G38" s="93">
        <v>100</v>
      </c>
      <c r="H38" s="516">
        <f>SUM(H40:H41)</f>
        <v>0</v>
      </c>
      <c r="I38" s="224">
        <v>100</v>
      </c>
      <c r="J38" s="516">
        <f>SUM(J40:J41)</f>
        <v>102492000</v>
      </c>
      <c r="K38" s="93"/>
      <c r="L38" s="516">
        <f>SUM(L40:L41)</f>
        <v>0</v>
      </c>
      <c r="M38" s="90">
        <v>50</v>
      </c>
      <c r="N38" s="516">
        <f>SUM(N40:N41)</f>
        <v>0</v>
      </c>
      <c r="O38" s="90"/>
      <c r="P38" s="516">
        <f>SUM(P40:P41)</f>
        <v>0</v>
      </c>
      <c r="Q38" s="90"/>
      <c r="R38" s="516">
        <f>SUM(R40:R41)</f>
        <v>0</v>
      </c>
      <c r="S38" s="93">
        <f t="shared" ref="S38:S41" si="8">+K38+M38+O38+Q38</f>
        <v>50</v>
      </c>
      <c r="T38" s="465">
        <f t="shared" ref="T38:T41" si="9">+L38+N38+P38+R38</f>
        <v>0</v>
      </c>
      <c r="U38" s="184">
        <f>S38/I38*100</f>
        <v>50</v>
      </c>
      <c r="V38" s="429">
        <f>T38/J38*100</f>
        <v>0</v>
      </c>
      <c r="W38" s="93">
        <f t="shared" ref="W38:W41" si="10">S38</f>
        <v>50</v>
      </c>
      <c r="X38" s="465">
        <f t="shared" ref="X38:X57" si="11">T38</f>
        <v>0</v>
      </c>
      <c r="Y38" s="93">
        <f>W38/E38*100</f>
        <v>50</v>
      </c>
      <c r="Z38" s="429">
        <f>X38/F38*100</f>
        <v>0</v>
      </c>
      <c r="AA38" s="93"/>
    </row>
    <row r="39" spans="1:29" s="92" customFormat="1" ht="108" customHeight="1">
      <c r="A39" s="498"/>
      <c r="B39" s="515"/>
      <c r="C39" s="223" t="s">
        <v>622</v>
      </c>
      <c r="D39" s="219" t="s">
        <v>27</v>
      </c>
      <c r="E39" s="224">
        <v>100</v>
      </c>
      <c r="F39" s="517"/>
      <c r="G39" s="93">
        <v>100</v>
      </c>
      <c r="H39" s="517"/>
      <c r="I39" s="224">
        <v>100</v>
      </c>
      <c r="J39" s="517"/>
      <c r="K39" s="93"/>
      <c r="L39" s="517"/>
      <c r="M39" s="90">
        <v>50</v>
      </c>
      <c r="N39" s="517"/>
      <c r="O39" s="90"/>
      <c r="P39" s="517"/>
      <c r="Q39" s="90"/>
      <c r="R39" s="517"/>
      <c r="S39" s="93">
        <f t="shared" si="8"/>
        <v>50</v>
      </c>
      <c r="T39" s="467"/>
      <c r="U39" s="184">
        <f>S39/I39*100</f>
        <v>50</v>
      </c>
      <c r="V39" s="431"/>
      <c r="W39" s="93">
        <f t="shared" si="10"/>
        <v>50</v>
      </c>
      <c r="X39" s="467"/>
      <c r="Y39" s="93">
        <f>W39/E39*100</f>
        <v>50</v>
      </c>
      <c r="Z39" s="431"/>
      <c r="AA39" s="93"/>
    </row>
    <row r="40" spans="1:29" s="98" customFormat="1" ht="58.5" customHeight="1">
      <c r="A40" s="227" t="s">
        <v>623</v>
      </c>
      <c r="B40" s="225" t="s">
        <v>624</v>
      </c>
      <c r="C40" s="42" t="s">
        <v>625</v>
      </c>
      <c r="D40" s="75" t="s">
        <v>610</v>
      </c>
      <c r="E40" s="86">
        <v>10</v>
      </c>
      <c r="F40" s="52">
        <v>923125000</v>
      </c>
      <c r="G40" s="73">
        <v>2</v>
      </c>
      <c r="H40" s="31"/>
      <c r="I40" s="101">
        <v>2</v>
      </c>
      <c r="J40" s="187">
        <v>70000000</v>
      </c>
      <c r="K40" s="73"/>
      <c r="L40" s="31">
        <v>0</v>
      </c>
      <c r="M40" s="31"/>
      <c r="N40" s="59"/>
      <c r="O40" s="31"/>
      <c r="P40" s="31"/>
      <c r="Q40" s="31"/>
      <c r="R40" s="31"/>
      <c r="S40" s="73">
        <f t="shared" si="8"/>
        <v>0</v>
      </c>
      <c r="T40" s="59">
        <f t="shared" si="9"/>
        <v>0</v>
      </c>
      <c r="U40" s="175">
        <f>S40/I40*100</f>
        <v>0</v>
      </c>
      <c r="V40" s="73">
        <f>T40/J40*100</f>
        <v>0</v>
      </c>
      <c r="W40" s="73">
        <f t="shared" si="10"/>
        <v>0</v>
      </c>
      <c r="X40" s="59">
        <f t="shared" si="11"/>
        <v>0</v>
      </c>
      <c r="Y40" s="73">
        <f>W40/E40*100</f>
        <v>0</v>
      </c>
      <c r="Z40" s="157">
        <f>X40/F40*100</f>
        <v>0</v>
      </c>
      <c r="AA40" s="73"/>
    </row>
    <row r="41" spans="1:29" s="98" customFormat="1" ht="49.5" customHeight="1">
      <c r="A41" s="227" t="s">
        <v>626</v>
      </c>
      <c r="B41" s="225" t="s">
        <v>627</v>
      </c>
      <c r="C41" s="42" t="s">
        <v>628</v>
      </c>
      <c r="D41" s="75" t="s">
        <v>610</v>
      </c>
      <c r="E41" s="84">
        <v>5</v>
      </c>
      <c r="F41" s="52">
        <v>428488250</v>
      </c>
      <c r="G41" s="73">
        <v>2</v>
      </c>
      <c r="H41" s="31"/>
      <c r="I41" s="101">
        <v>1</v>
      </c>
      <c r="J41" s="187">
        <v>32492000</v>
      </c>
      <c r="K41" s="73"/>
      <c r="L41" s="31">
        <v>0</v>
      </c>
      <c r="M41" s="31"/>
      <c r="N41" s="59"/>
      <c r="O41" s="31"/>
      <c r="P41" s="31"/>
      <c r="Q41" s="31"/>
      <c r="R41" s="31"/>
      <c r="S41" s="73">
        <f t="shared" si="8"/>
        <v>0</v>
      </c>
      <c r="T41" s="59">
        <f t="shared" si="9"/>
        <v>0</v>
      </c>
      <c r="U41" s="175">
        <f>S41/I41*100</f>
        <v>0</v>
      </c>
      <c r="V41" s="73">
        <f>T41/J41*100</f>
        <v>0</v>
      </c>
      <c r="W41" s="73">
        <f t="shared" si="10"/>
        <v>0</v>
      </c>
      <c r="X41" s="59">
        <f t="shared" si="11"/>
        <v>0</v>
      </c>
      <c r="Y41" s="73">
        <f>W41/E41*100</f>
        <v>0</v>
      </c>
      <c r="Z41" s="157">
        <f>X41/F41*100</f>
        <v>0</v>
      </c>
      <c r="AA41" s="73"/>
    </row>
    <row r="42" spans="1:29" s="30" customFormat="1" ht="22.5" customHeight="1">
      <c r="A42" s="408" t="s">
        <v>740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10"/>
      <c r="U42" s="102">
        <f>AVERAGE(U40:U41)</f>
        <v>0</v>
      </c>
      <c r="V42" s="102">
        <f>AVERAGE(V40:V41)</f>
        <v>0</v>
      </c>
      <c r="W42" s="103"/>
      <c r="X42" s="104"/>
      <c r="Y42" s="102">
        <f>AVERAGE(Y40:Y41)</f>
        <v>0</v>
      </c>
      <c r="Z42" s="102">
        <f>AVERAGE(Z40:Z41)</f>
        <v>0</v>
      </c>
      <c r="AA42" s="105"/>
      <c r="AB42" s="28"/>
      <c r="AC42" s="29"/>
    </row>
    <row r="43" spans="1:29" s="92" customFormat="1" ht="98.45" customHeight="1">
      <c r="A43" s="497" t="s">
        <v>629</v>
      </c>
      <c r="B43" s="494" t="s">
        <v>630</v>
      </c>
      <c r="C43" s="223" t="s">
        <v>631</v>
      </c>
      <c r="D43" s="234" t="s">
        <v>27</v>
      </c>
      <c r="E43" s="224">
        <v>100</v>
      </c>
      <c r="F43" s="405">
        <f>SUM(F45:F57)</f>
        <v>3316815000</v>
      </c>
      <c r="G43" s="93">
        <v>100</v>
      </c>
      <c r="H43" s="405">
        <f>SUM(H45:H57)</f>
        <v>0</v>
      </c>
      <c r="I43" s="224">
        <v>100</v>
      </c>
      <c r="J43" s="405">
        <f>SUM(J45:J57)</f>
        <v>522000000</v>
      </c>
      <c r="K43" s="93">
        <v>20</v>
      </c>
      <c r="L43" s="405">
        <f>SUM(L45:L57)</f>
        <v>116110000</v>
      </c>
      <c r="M43" s="90">
        <v>40</v>
      </c>
      <c r="N43" s="405">
        <f>SUM(N45:N57)</f>
        <v>137059000</v>
      </c>
      <c r="O43" s="90"/>
      <c r="P43" s="405">
        <f>SUM(P45:P57)</f>
        <v>0</v>
      </c>
      <c r="Q43" s="90"/>
      <c r="R43" s="405">
        <f>SUM(R45:R57)</f>
        <v>0</v>
      </c>
      <c r="S43" s="93">
        <f t="shared" ref="S43:S57" si="12">+K43+M43+O43+Q43</f>
        <v>60</v>
      </c>
      <c r="T43" s="465">
        <f t="shared" ref="T43:T57" si="13">+L43+N43+P43+R43</f>
        <v>253169000</v>
      </c>
      <c r="U43" s="184">
        <f>S43/I43*100</f>
        <v>60</v>
      </c>
      <c r="V43" s="459">
        <f>T43/J43*100</f>
        <v>48.499808429118772</v>
      </c>
      <c r="W43" s="93">
        <v>0</v>
      </c>
      <c r="X43" s="482">
        <f t="shared" si="11"/>
        <v>253169000</v>
      </c>
      <c r="Y43" s="93">
        <v>0</v>
      </c>
      <c r="Z43" s="459">
        <f>X43/F43*100</f>
        <v>7.6328948102321048</v>
      </c>
      <c r="AA43" s="93"/>
    </row>
    <row r="44" spans="1:29" s="92" customFormat="1" ht="112.5" customHeight="1">
      <c r="A44" s="498"/>
      <c r="B44" s="496"/>
      <c r="C44" s="223" t="s">
        <v>632</v>
      </c>
      <c r="D44" s="235" t="s">
        <v>27</v>
      </c>
      <c r="E44" s="224">
        <v>100</v>
      </c>
      <c r="F44" s="407"/>
      <c r="G44" s="93">
        <v>100</v>
      </c>
      <c r="H44" s="407"/>
      <c r="I44" s="224">
        <v>100</v>
      </c>
      <c r="J44" s="407"/>
      <c r="K44" s="93">
        <v>20</v>
      </c>
      <c r="L44" s="407"/>
      <c r="M44" s="90">
        <v>20</v>
      </c>
      <c r="N44" s="407"/>
      <c r="O44" s="90"/>
      <c r="P44" s="407"/>
      <c r="Q44" s="90"/>
      <c r="R44" s="407"/>
      <c r="S44" s="93">
        <f t="shared" si="12"/>
        <v>40</v>
      </c>
      <c r="T44" s="467"/>
      <c r="U44" s="184">
        <f>S44/I44*100</f>
        <v>40</v>
      </c>
      <c r="V44" s="461"/>
      <c r="W44" s="93">
        <v>0</v>
      </c>
      <c r="X44" s="484"/>
      <c r="Y44" s="93">
        <v>0</v>
      </c>
      <c r="Z44" s="461"/>
      <c r="AA44" s="93"/>
    </row>
    <row r="45" spans="1:29" s="98" customFormat="1" ht="65.45" customHeight="1">
      <c r="A45" s="227" t="s">
        <v>633</v>
      </c>
      <c r="B45" s="225" t="s">
        <v>634</v>
      </c>
      <c r="C45" s="226" t="s">
        <v>745</v>
      </c>
      <c r="D45" s="75" t="s">
        <v>596</v>
      </c>
      <c r="E45" s="86">
        <v>25</v>
      </c>
      <c r="F45" s="52">
        <v>915765000</v>
      </c>
      <c r="G45" s="73">
        <v>5</v>
      </c>
      <c r="H45" s="31"/>
      <c r="I45" s="101">
        <v>5</v>
      </c>
      <c r="J45" s="96">
        <v>150000000</v>
      </c>
      <c r="K45" s="73">
        <v>2</v>
      </c>
      <c r="L45" s="199">
        <v>58759000</v>
      </c>
      <c r="M45" s="31"/>
      <c r="N45" s="273"/>
      <c r="O45" s="31"/>
      <c r="P45" s="31"/>
      <c r="Q45" s="31"/>
      <c r="R45" s="31"/>
      <c r="S45" s="73">
        <f t="shared" si="12"/>
        <v>2</v>
      </c>
      <c r="T45" s="59">
        <f t="shared" si="13"/>
        <v>58759000</v>
      </c>
      <c r="U45" s="175">
        <f>S45/I45*100</f>
        <v>40</v>
      </c>
      <c r="V45" s="149">
        <f>T45/J45*100</f>
        <v>39.172666666666665</v>
      </c>
      <c r="W45" s="73">
        <f t="shared" ref="W45" si="14">S45</f>
        <v>2</v>
      </c>
      <c r="X45" s="59">
        <f t="shared" si="11"/>
        <v>58759000</v>
      </c>
      <c r="Y45" s="73">
        <f>W45/E45*100</f>
        <v>8</v>
      </c>
      <c r="Z45" s="149">
        <f>X45/F45*100</f>
        <v>6.4163841160122956</v>
      </c>
      <c r="AA45" s="73"/>
    </row>
    <row r="46" spans="1:29" ht="30.6" hidden="1" customHeight="1">
      <c r="A46" s="222"/>
      <c r="B46" s="48"/>
      <c r="C46" s="49" t="s">
        <v>635</v>
      </c>
      <c r="D46" s="76" t="s">
        <v>610</v>
      </c>
      <c r="E46" s="85"/>
      <c r="F46" s="20"/>
      <c r="G46" s="193">
        <v>0</v>
      </c>
      <c r="H46" s="15"/>
      <c r="I46" s="142">
        <v>1</v>
      </c>
      <c r="J46" s="18"/>
      <c r="K46" s="193"/>
      <c r="L46" s="15"/>
      <c r="M46" s="15"/>
      <c r="N46" s="273">
        <v>0</v>
      </c>
      <c r="O46" s="15"/>
      <c r="P46" s="15"/>
      <c r="Q46" s="15"/>
      <c r="R46" s="15"/>
      <c r="S46" s="193"/>
      <c r="T46" s="16"/>
      <c r="U46" s="148"/>
      <c r="V46" s="163"/>
      <c r="W46" s="193"/>
      <c r="X46" s="15">
        <f t="shared" si="11"/>
        <v>0</v>
      </c>
      <c r="Y46" s="193"/>
      <c r="Z46" s="163"/>
      <c r="AA46" s="193"/>
    </row>
    <row r="47" spans="1:29" ht="30.6" hidden="1" customHeight="1">
      <c r="A47" s="222"/>
      <c r="B47" s="48"/>
      <c r="C47" s="49" t="s">
        <v>636</v>
      </c>
      <c r="D47" s="76" t="s">
        <v>610</v>
      </c>
      <c r="E47" s="85"/>
      <c r="F47" s="20"/>
      <c r="G47" s="193">
        <v>0</v>
      </c>
      <c r="H47" s="15"/>
      <c r="I47" s="142">
        <v>1</v>
      </c>
      <c r="J47" s="18"/>
      <c r="K47" s="193"/>
      <c r="L47" s="15"/>
      <c r="M47" s="15"/>
      <c r="N47" s="273">
        <v>48650000</v>
      </c>
      <c r="O47" s="15"/>
      <c r="P47" s="15"/>
      <c r="Q47" s="15"/>
      <c r="R47" s="15"/>
      <c r="S47" s="193"/>
      <c r="T47" s="16"/>
      <c r="U47" s="148"/>
      <c r="V47" s="163"/>
      <c r="W47" s="193"/>
      <c r="X47" s="15">
        <f t="shared" si="11"/>
        <v>0</v>
      </c>
      <c r="Y47" s="193"/>
      <c r="Z47" s="163"/>
      <c r="AA47" s="193"/>
    </row>
    <row r="48" spans="1:29" ht="30.6" hidden="1" customHeight="1">
      <c r="A48" s="222"/>
      <c r="B48" s="48"/>
      <c r="C48" s="49" t="s">
        <v>637</v>
      </c>
      <c r="D48" s="76" t="s">
        <v>610</v>
      </c>
      <c r="E48" s="85"/>
      <c r="F48" s="20"/>
      <c r="G48" s="193">
        <v>0</v>
      </c>
      <c r="H48" s="15"/>
      <c r="I48" s="142">
        <v>4</v>
      </c>
      <c r="J48" s="18"/>
      <c r="K48" s="193"/>
      <c r="L48" s="15"/>
      <c r="M48" s="15"/>
      <c r="N48" s="273">
        <v>48555000</v>
      </c>
      <c r="O48" s="15"/>
      <c r="P48" s="15"/>
      <c r="Q48" s="15"/>
      <c r="R48" s="15"/>
      <c r="S48" s="193"/>
      <c r="T48" s="16"/>
      <c r="U48" s="148"/>
      <c r="V48" s="163"/>
      <c r="W48" s="193"/>
      <c r="X48" s="15">
        <f t="shared" si="11"/>
        <v>0</v>
      </c>
      <c r="Y48" s="193"/>
      <c r="Z48" s="163"/>
      <c r="AA48" s="193"/>
    </row>
    <row r="49" spans="1:29" ht="30.6" hidden="1" customHeight="1">
      <c r="A49" s="222"/>
      <c r="B49" s="48"/>
      <c r="C49" s="49" t="s">
        <v>638</v>
      </c>
      <c r="D49" s="76" t="s">
        <v>610</v>
      </c>
      <c r="E49" s="85"/>
      <c r="F49" s="20"/>
      <c r="G49" s="193">
        <v>0</v>
      </c>
      <c r="H49" s="15"/>
      <c r="I49" s="142">
        <v>4</v>
      </c>
      <c r="J49" s="18"/>
      <c r="K49" s="193"/>
      <c r="L49" s="15"/>
      <c r="M49" s="15"/>
      <c r="N49" s="16"/>
      <c r="O49" s="15"/>
      <c r="P49" s="15"/>
      <c r="Q49" s="15"/>
      <c r="R49" s="15"/>
      <c r="S49" s="193"/>
      <c r="T49" s="16"/>
      <c r="U49" s="148"/>
      <c r="V49" s="163"/>
      <c r="W49" s="193"/>
      <c r="X49" s="15">
        <f t="shared" si="11"/>
        <v>0</v>
      </c>
      <c r="Y49" s="193"/>
      <c r="Z49" s="163"/>
      <c r="AA49" s="193"/>
    </row>
    <row r="50" spans="1:29" ht="30.6" hidden="1" customHeight="1">
      <c r="A50" s="222"/>
      <c r="B50" s="48"/>
      <c r="C50" s="49" t="s">
        <v>639</v>
      </c>
      <c r="D50" s="76" t="s">
        <v>610</v>
      </c>
      <c r="E50" s="85"/>
      <c r="F50" s="20"/>
      <c r="G50" s="193">
        <v>0</v>
      </c>
      <c r="H50" s="15"/>
      <c r="I50" s="142">
        <v>2</v>
      </c>
      <c r="J50" s="18"/>
      <c r="K50" s="193"/>
      <c r="L50" s="15"/>
      <c r="M50" s="15"/>
      <c r="N50" s="16"/>
      <c r="O50" s="15"/>
      <c r="P50" s="15"/>
      <c r="Q50" s="15"/>
      <c r="R50" s="15"/>
      <c r="S50" s="193"/>
      <c r="T50" s="16"/>
      <c r="U50" s="148"/>
      <c r="V50" s="163"/>
      <c r="W50" s="193"/>
      <c r="X50" s="15">
        <f t="shared" si="11"/>
        <v>0</v>
      </c>
      <c r="Y50" s="193"/>
      <c r="Z50" s="163"/>
      <c r="AA50" s="193"/>
    </row>
    <row r="51" spans="1:29" ht="30.6" hidden="1" customHeight="1">
      <c r="A51" s="222"/>
      <c r="B51" s="48"/>
      <c r="C51" s="49" t="s">
        <v>640</v>
      </c>
      <c r="D51" s="76" t="s">
        <v>610</v>
      </c>
      <c r="E51" s="85"/>
      <c r="F51" s="20"/>
      <c r="G51" s="193">
        <v>0</v>
      </c>
      <c r="H51" s="15"/>
      <c r="I51" s="142">
        <v>1</v>
      </c>
      <c r="J51" s="18"/>
      <c r="K51" s="193"/>
      <c r="L51" s="15"/>
      <c r="M51" s="15"/>
      <c r="N51" s="16"/>
      <c r="O51" s="15"/>
      <c r="P51" s="15"/>
      <c r="Q51" s="15"/>
      <c r="R51" s="15"/>
      <c r="S51" s="193"/>
      <c r="T51" s="16"/>
      <c r="U51" s="148"/>
      <c r="V51" s="163"/>
      <c r="W51" s="193"/>
      <c r="X51" s="15">
        <f t="shared" si="11"/>
        <v>0</v>
      </c>
      <c r="Y51" s="193"/>
      <c r="Z51" s="163"/>
      <c r="AA51" s="193"/>
    </row>
    <row r="52" spans="1:29" ht="30.6" hidden="1" customHeight="1">
      <c r="A52" s="222"/>
      <c r="B52" s="48"/>
      <c r="C52" s="49" t="s">
        <v>641</v>
      </c>
      <c r="D52" s="76" t="s">
        <v>610</v>
      </c>
      <c r="E52" s="85"/>
      <c r="F52" s="20"/>
      <c r="G52" s="193">
        <v>0</v>
      </c>
      <c r="H52" s="15"/>
      <c r="I52" s="142">
        <v>1</v>
      </c>
      <c r="J52" s="18"/>
      <c r="K52" s="193"/>
      <c r="L52" s="15"/>
      <c r="M52" s="15"/>
      <c r="N52" s="16"/>
      <c r="O52" s="15"/>
      <c r="P52" s="15"/>
      <c r="Q52" s="15"/>
      <c r="R52" s="15"/>
      <c r="S52" s="193"/>
      <c r="T52" s="16"/>
      <c r="U52" s="148"/>
      <c r="V52" s="163"/>
      <c r="W52" s="193"/>
      <c r="X52" s="15">
        <f t="shared" si="11"/>
        <v>0</v>
      </c>
      <c r="Y52" s="193"/>
      <c r="Z52" s="163"/>
      <c r="AA52" s="193"/>
    </row>
    <row r="53" spans="1:29" ht="30.6" hidden="1" customHeight="1">
      <c r="A53" s="222"/>
      <c r="B53" s="48"/>
      <c r="C53" s="49" t="s">
        <v>642</v>
      </c>
      <c r="D53" s="76" t="s">
        <v>610</v>
      </c>
      <c r="E53" s="85"/>
      <c r="F53" s="20"/>
      <c r="G53" s="193">
        <v>0</v>
      </c>
      <c r="H53" s="15"/>
      <c r="I53" s="142">
        <v>1</v>
      </c>
      <c r="J53" s="18"/>
      <c r="K53" s="193"/>
      <c r="L53" s="15"/>
      <c r="M53" s="15"/>
      <c r="N53" s="16"/>
      <c r="O53" s="15"/>
      <c r="P53" s="15"/>
      <c r="Q53" s="15"/>
      <c r="R53" s="15"/>
      <c r="S53" s="193"/>
      <c r="T53" s="16"/>
      <c r="U53" s="148"/>
      <c r="V53" s="163"/>
      <c r="W53" s="193"/>
      <c r="X53" s="15">
        <f t="shared" si="11"/>
        <v>0</v>
      </c>
      <c r="Y53" s="193"/>
      <c r="Z53" s="163"/>
      <c r="AA53" s="193"/>
    </row>
    <row r="54" spans="1:29" ht="30.6" hidden="1" customHeight="1">
      <c r="A54" s="222"/>
      <c r="B54" s="48"/>
      <c r="C54" s="49" t="s">
        <v>643</v>
      </c>
      <c r="D54" s="76" t="s">
        <v>610</v>
      </c>
      <c r="E54" s="85"/>
      <c r="F54" s="20"/>
      <c r="G54" s="193">
        <v>0</v>
      </c>
      <c r="H54" s="15"/>
      <c r="I54" s="142">
        <v>1</v>
      </c>
      <c r="J54" s="18"/>
      <c r="K54" s="193"/>
      <c r="L54" s="15"/>
      <c r="M54" s="15"/>
      <c r="N54" s="16"/>
      <c r="O54" s="15"/>
      <c r="P54" s="15"/>
      <c r="Q54" s="15"/>
      <c r="R54" s="15"/>
      <c r="S54" s="193"/>
      <c r="T54" s="16"/>
      <c r="U54" s="148"/>
      <c r="V54" s="163"/>
      <c r="W54" s="193"/>
      <c r="X54" s="15">
        <f t="shared" si="11"/>
        <v>0</v>
      </c>
      <c r="Y54" s="193"/>
      <c r="Z54" s="163"/>
      <c r="AA54" s="193"/>
    </row>
    <row r="55" spans="1:29" s="98" customFormat="1" ht="55.5" customHeight="1">
      <c r="A55" s="211" t="s">
        <v>644</v>
      </c>
      <c r="B55" s="225" t="s">
        <v>645</v>
      </c>
      <c r="C55" s="42" t="s">
        <v>646</v>
      </c>
      <c r="D55" s="75" t="s">
        <v>596</v>
      </c>
      <c r="E55" s="86">
        <v>10</v>
      </c>
      <c r="F55" s="52">
        <v>375000000</v>
      </c>
      <c r="G55" s="73">
        <v>2</v>
      </c>
      <c r="H55" s="31"/>
      <c r="I55" s="101">
        <v>2</v>
      </c>
      <c r="J55" s="96">
        <v>75000000</v>
      </c>
      <c r="K55" s="73"/>
      <c r="L55" s="199">
        <v>0</v>
      </c>
      <c r="M55" s="31"/>
      <c r="N55" s="59"/>
      <c r="O55" s="31"/>
      <c r="P55" s="31"/>
      <c r="Q55" s="31"/>
      <c r="R55" s="31"/>
      <c r="S55" s="73">
        <f t="shared" si="12"/>
        <v>0</v>
      </c>
      <c r="T55" s="59">
        <f t="shared" si="13"/>
        <v>0</v>
      </c>
      <c r="U55" s="175">
        <f t="shared" ref="U55:V57" si="15">S55/I55*100</f>
        <v>0</v>
      </c>
      <c r="V55" s="149">
        <f t="shared" si="15"/>
        <v>0</v>
      </c>
      <c r="W55" s="73">
        <f t="shared" ref="W55:W57" si="16">S55</f>
        <v>0</v>
      </c>
      <c r="X55" s="59">
        <f t="shared" si="11"/>
        <v>0</v>
      </c>
      <c r="Y55" s="73">
        <f t="shared" ref="Y55:Z57" si="17">W55/E55*100</f>
        <v>0</v>
      </c>
      <c r="Z55" s="149">
        <f t="shared" si="17"/>
        <v>0</v>
      </c>
      <c r="AA55" s="73"/>
    </row>
    <row r="56" spans="1:29" s="98" customFormat="1" ht="63.6" customHeight="1">
      <c r="A56" s="227" t="s">
        <v>647</v>
      </c>
      <c r="B56" s="225" t="s">
        <v>648</v>
      </c>
      <c r="C56" s="42" t="s">
        <v>649</v>
      </c>
      <c r="D56" s="75" t="s">
        <v>650</v>
      </c>
      <c r="E56" s="86">
        <v>10</v>
      </c>
      <c r="F56" s="52">
        <v>489350000</v>
      </c>
      <c r="G56" s="73">
        <v>2</v>
      </c>
      <c r="H56" s="31"/>
      <c r="I56" s="101">
        <v>2</v>
      </c>
      <c r="J56" s="96">
        <v>97870000</v>
      </c>
      <c r="K56" s="73">
        <v>1</v>
      </c>
      <c r="L56" s="152">
        <v>43400000</v>
      </c>
      <c r="M56" s="31"/>
      <c r="N56" s="273">
        <f>48650000-L56</f>
        <v>5250000</v>
      </c>
      <c r="O56" s="31"/>
      <c r="P56" s="31"/>
      <c r="Q56" s="31"/>
      <c r="R56" s="31"/>
      <c r="S56" s="73">
        <f t="shared" si="12"/>
        <v>1</v>
      </c>
      <c r="T56" s="59">
        <f t="shared" si="13"/>
        <v>48650000</v>
      </c>
      <c r="U56" s="175">
        <f t="shared" si="15"/>
        <v>50</v>
      </c>
      <c r="V56" s="149">
        <f t="shared" si="15"/>
        <v>49.708797384285276</v>
      </c>
      <c r="W56" s="73">
        <f t="shared" si="16"/>
        <v>1</v>
      </c>
      <c r="X56" s="59">
        <f t="shared" si="11"/>
        <v>48650000</v>
      </c>
      <c r="Y56" s="73">
        <f t="shared" si="17"/>
        <v>10</v>
      </c>
      <c r="Z56" s="149">
        <f t="shared" si="17"/>
        <v>9.9417594768570545</v>
      </c>
      <c r="AA56" s="73"/>
    </row>
    <row r="57" spans="1:29" s="98" customFormat="1" ht="135" customHeight="1">
      <c r="A57" s="227" t="s">
        <v>651</v>
      </c>
      <c r="B57" s="225" t="s">
        <v>652</v>
      </c>
      <c r="C57" s="42" t="s">
        <v>653</v>
      </c>
      <c r="D57" s="75" t="s">
        <v>596</v>
      </c>
      <c r="E57" s="86">
        <v>85</v>
      </c>
      <c r="F57" s="52">
        <v>1536700000</v>
      </c>
      <c r="G57" s="73">
        <v>17</v>
      </c>
      <c r="H57" s="31"/>
      <c r="I57" s="101">
        <v>17</v>
      </c>
      <c r="J57" s="96">
        <v>199130000</v>
      </c>
      <c r="K57" s="73">
        <v>1</v>
      </c>
      <c r="L57" s="152">
        <v>13951000</v>
      </c>
      <c r="M57" s="274">
        <v>3</v>
      </c>
      <c r="N57" s="273">
        <f>48555000-L57</f>
        <v>34604000</v>
      </c>
      <c r="O57" s="31"/>
      <c r="P57" s="31"/>
      <c r="Q57" s="31"/>
      <c r="R57" s="31"/>
      <c r="S57" s="73">
        <f t="shared" si="12"/>
        <v>4</v>
      </c>
      <c r="T57" s="59">
        <f t="shared" si="13"/>
        <v>48555000</v>
      </c>
      <c r="U57" s="175">
        <f t="shared" si="15"/>
        <v>23.52941176470588</v>
      </c>
      <c r="V57" s="149">
        <f t="shared" si="15"/>
        <v>24.383568523075379</v>
      </c>
      <c r="W57" s="73">
        <f t="shared" si="16"/>
        <v>4</v>
      </c>
      <c r="X57" s="59">
        <f t="shared" si="11"/>
        <v>48555000</v>
      </c>
      <c r="Y57" s="149">
        <f t="shared" si="17"/>
        <v>4.7058823529411766</v>
      </c>
      <c r="Z57" s="149">
        <f t="shared" si="17"/>
        <v>3.1596928483113165</v>
      </c>
      <c r="AA57" s="73"/>
    </row>
    <row r="58" spans="1:29" s="30" customFormat="1" ht="22.5" customHeight="1">
      <c r="A58" s="408" t="s">
        <v>740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10"/>
      <c r="U58" s="102">
        <f>AVERAGE(U45:U57)</f>
        <v>28.382352941176471</v>
      </c>
      <c r="V58" s="102">
        <f>AVERAGE(V45:V57)</f>
        <v>28.316258143506829</v>
      </c>
      <c r="W58" s="103"/>
      <c r="X58" s="104"/>
      <c r="Y58" s="102">
        <f>AVERAGE(Y45:Y57)</f>
        <v>5.6764705882352944</v>
      </c>
      <c r="Z58" s="102">
        <f>AVERAGE(Z45:Z57)</f>
        <v>4.8794591102951665</v>
      </c>
      <c r="AA58" s="105"/>
      <c r="AB58" s="28"/>
      <c r="AC58" s="29"/>
    </row>
    <row r="59" spans="1:29" ht="24" customHeight="1">
      <c r="A59" s="499" t="s">
        <v>656</v>
      </c>
      <c r="B59" s="499"/>
      <c r="C59" s="499"/>
      <c r="D59" s="499"/>
      <c r="E59" s="1"/>
      <c r="F59" s="2"/>
      <c r="G59" s="1"/>
      <c r="H59" s="3"/>
      <c r="I59" s="6"/>
      <c r="J59" s="4"/>
      <c r="K59" s="1"/>
      <c r="L59" s="133"/>
      <c r="M59" s="1"/>
      <c r="N59" s="278"/>
      <c r="O59" s="5"/>
      <c r="P59" s="133"/>
      <c r="Q59" s="6"/>
      <c r="R59" s="7"/>
      <c r="S59" s="1"/>
      <c r="T59" s="11"/>
      <c r="U59" s="13">
        <f>AVERAGE(U58,U42,U37)</f>
        <v>27.24482263916509</v>
      </c>
      <c r="V59" s="13">
        <f>AVERAGE(V58,V42,V37)</f>
        <v>19.216312289519223</v>
      </c>
      <c r="W59" s="8"/>
      <c r="X59" s="9"/>
      <c r="Y59" s="13">
        <f>AVERAGE(Y58,Y42,Y37)</f>
        <v>5.4550695339380235</v>
      </c>
      <c r="Z59" s="13">
        <f>AVERAGE(Z58,Z42,Z37)</f>
        <v>3.0575338754093919</v>
      </c>
      <c r="AA59" s="106"/>
    </row>
    <row r="60" spans="1:29" ht="24" customHeight="1">
      <c r="A60" s="394" t="s">
        <v>657</v>
      </c>
      <c r="B60" s="395"/>
      <c r="C60" s="395"/>
      <c r="D60" s="396"/>
      <c r="E60" s="1"/>
      <c r="F60" s="2">
        <f>F8+F38+F43</f>
        <v>75124886212</v>
      </c>
      <c r="G60" s="1"/>
      <c r="H60" s="2">
        <f>H8+H38+H43</f>
        <v>0</v>
      </c>
      <c r="I60" s="6"/>
      <c r="J60" s="2">
        <f>J8+J38+J43</f>
        <v>3970150000</v>
      </c>
      <c r="K60" s="1"/>
      <c r="L60" s="2">
        <f>L8+L38+L43</f>
        <v>402674312</v>
      </c>
      <c r="M60" s="1"/>
      <c r="N60" s="2">
        <f>N8+N38+N43</f>
        <v>1112111750</v>
      </c>
      <c r="O60" s="5"/>
      <c r="P60" s="2">
        <f>P8+P38+P43</f>
        <v>0</v>
      </c>
      <c r="Q60" s="6"/>
      <c r="R60" s="2">
        <f>R8+R38+R43</f>
        <v>0</v>
      </c>
      <c r="S60" s="1"/>
      <c r="T60" s="2">
        <f>T8+T38+T43</f>
        <v>1514786062</v>
      </c>
      <c r="U60" s="13">
        <f>AVERAGE(U8:U10,U38:U39,U43:U44)</f>
        <v>28.571428571428573</v>
      </c>
      <c r="V60" s="13">
        <f>AVERAGE(V8:V10,V38:V39,V43:V44)</f>
        <v>28.736298237830312</v>
      </c>
      <c r="W60" s="1"/>
      <c r="X60" s="2">
        <f>X8+X38+X43</f>
        <v>1514786062</v>
      </c>
      <c r="Y60" s="13">
        <f>AVERAGE(Y8:Y10,Y38:Y39,Y43:Y44)</f>
        <v>14.285714285714286</v>
      </c>
      <c r="Z60" s="13">
        <f>AVERAGE(Z8:Z10,Z38:Z39,Z43:Z44)</f>
        <v>3.141176161517043</v>
      </c>
      <c r="AA60" s="106"/>
    </row>
    <row r="61" spans="1:29" s="92" customFormat="1" ht="54.95" customHeight="1">
      <c r="A61" s="429" t="s">
        <v>30</v>
      </c>
      <c r="B61" s="432" t="s">
        <v>31</v>
      </c>
      <c r="C61" s="88" t="s">
        <v>32</v>
      </c>
      <c r="D61" s="89" t="s">
        <v>27</v>
      </c>
      <c r="E61" s="80">
        <v>100</v>
      </c>
      <c r="F61" s="61">
        <f>SUM(F69:F142)</f>
        <v>44661530982.204689</v>
      </c>
      <c r="G61" s="93" t="s">
        <v>33</v>
      </c>
      <c r="H61" s="61">
        <f>SUM(H69:H142)</f>
        <v>0</v>
      </c>
      <c r="I61" s="80">
        <v>100</v>
      </c>
      <c r="J61" s="61">
        <f>SUM(J70:J143)</f>
        <v>7073412750</v>
      </c>
      <c r="K61" s="93">
        <v>20.7</v>
      </c>
      <c r="L61" s="61">
        <f>SUM(L69:L142)</f>
        <v>610001950</v>
      </c>
      <c r="M61" s="90">
        <v>43.83</v>
      </c>
      <c r="N61" s="61">
        <f>SUM(N69:N142)</f>
        <v>146616000</v>
      </c>
      <c r="O61" s="90"/>
      <c r="P61" s="61">
        <f>SUM(P69:P142)</f>
        <v>0</v>
      </c>
      <c r="Q61" s="90"/>
      <c r="R61" s="61">
        <f>SUM(R69:R142)</f>
        <v>0</v>
      </c>
      <c r="S61" s="93">
        <f t="shared" ref="S61:T141" si="18">+K61+M61+O61+Q61</f>
        <v>64.53</v>
      </c>
      <c r="T61" s="91">
        <f t="shared" si="18"/>
        <v>756617950</v>
      </c>
      <c r="U61" s="170">
        <f>S61/I61*100</f>
        <v>64.53</v>
      </c>
      <c r="V61" s="462">
        <f>T61/J61*100</f>
        <v>10.696646396041288</v>
      </c>
      <c r="W61" s="93">
        <f t="shared" ref="W61:X141" si="19">S61</f>
        <v>64.53</v>
      </c>
      <c r="X61" s="465">
        <f t="shared" si="19"/>
        <v>756617950</v>
      </c>
      <c r="Y61" s="164">
        <f>W61/E61*100</f>
        <v>64.53</v>
      </c>
      <c r="Z61" s="459">
        <f>X61/F61*100</f>
        <v>1.6941155696195749</v>
      </c>
      <c r="AA61" s="93"/>
    </row>
    <row r="62" spans="1:29" s="92" customFormat="1" ht="54.95" customHeight="1">
      <c r="A62" s="430"/>
      <c r="B62" s="433"/>
      <c r="C62" s="88" t="s">
        <v>34</v>
      </c>
      <c r="D62" s="89" t="s">
        <v>27</v>
      </c>
      <c r="E62" s="80">
        <v>100</v>
      </c>
      <c r="F62" s="60"/>
      <c r="G62" s="93" t="s">
        <v>35</v>
      </c>
      <c r="H62" s="90"/>
      <c r="I62" s="80">
        <v>100</v>
      </c>
      <c r="J62" s="61"/>
      <c r="K62" s="93">
        <v>22.54</v>
      </c>
      <c r="L62" s="90"/>
      <c r="M62" s="90">
        <v>47.62</v>
      </c>
      <c r="N62" s="91"/>
      <c r="O62" s="90"/>
      <c r="P62" s="90"/>
      <c r="Q62" s="90"/>
      <c r="R62" s="90"/>
      <c r="S62" s="93">
        <f t="shared" si="18"/>
        <v>70.16</v>
      </c>
      <c r="T62" s="91">
        <f t="shared" si="18"/>
        <v>0</v>
      </c>
      <c r="U62" s="170">
        <f t="shared" ref="U62:U68" si="20">S62/I62*100</f>
        <v>70.16</v>
      </c>
      <c r="V62" s="463"/>
      <c r="W62" s="93">
        <f t="shared" si="19"/>
        <v>70.16</v>
      </c>
      <c r="X62" s="466"/>
      <c r="Y62" s="165">
        <f t="shared" ref="Y62:Y102" si="21">W62/E62*100</f>
        <v>70.16</v>
      </c>
      <c r="Z62" s="460"/>
      <c r="AA62" s="93"/>
    </row>
    <row r="63" spans="1:29" s="92" customFormat="1" ht="54.95" customHeight="1">
      <c r="A63" s="430"/>
      <c r="B63" s="433"/>
      <c r="C63" s="88" t="s">
        <v>36</v>
      </c>
      <c r="D63" s="89" t="s">
        <v>27</v>
      </c>
      <c r="E63" s="80">
        <v>100</v>
      </c>
      <c r="F63" s="60"/>
      <c r="G63" s="93">
        <v>90.58</v>
      </c>
      <c r="H63" s="90"/>
      <c r="I63" s="80">
        <v>100</v>
      </c>
      <c r="J63" s="61"/>
      <c r="K63" s="93">
        <v>23</v>
      </c>
      <c r="L63" s="90"/>
      <c r="M63" s="90">
        <v>50</v>
      </c>
      <c r="N63" s="91"/>
      <c r="O63" s="90"/>
      <c r="P63" s="90"/>
      <c r="Q63" s="90"/>
      <c r="R63" s="90"/>
      <c r="S63" s="93">
        <f t="shared" si="18"/>
        <v>73</v>
      </c>
      <c r="T63" s="91">
        <f t="shared" si="18"/>
        <v>0</v>
      </c>
      <c r="U63" s="170">
        <f t="shared" si="20"/>
        <v>73</v>
      </c>
      <c r="V63" s="463"/>
      <c r="W63" s="93">
        <f t="shared" si="19"/>
        <v>73</v>
      </c>
      <c r="X63" s="466"/>
      <c r="Y63" s="165">
        <f t="shared" si="21"/>
        <v>73</v>
      </c>
      <c r="Z63" s="460"/>
      <c r="AA63" s="93"/>
    </row>
    <row r="64" spans="1:29" s="92" customFormat="1" ht="45" customHeight="1">
      <c r="A64" s="430"/>
      <c r="B64" s="433"/>
      <c r="C64" s="88" t="s">
        <v>37</v>
      </c>
      <c r="D64" s="89" t="s">
        <v>27</v>
      </c>
      <c r="E64" s="80">
        <v>100</v>
      </c>
      <c r="F64" s="60"/>
      <c r="G64" s="93">
        <v>76.17</v>
      </c>
      <c r="H64" s="90"/>
      <c r="I64" s="80">
        <v>100</v>
      </c>
      <c r="J64" s="61"/>
      <c r="K64" s="93">
        <v>0</v>
      </c>
      <c r="L64" s="90"/>
      <c r="M64" s="90">
        <v>34.5</v>
      </c>
      <c r="N64" s="91"/>
      <c r="O64" s="90"/>
      <c r="P64" s="90"/>
      <c r="Q64" s="90"/>
      <c r="R64" s="90"/>
      <c r="S64" s="93">
        <f t="shared" si="18"/>
        <v>34.5</v>
      </c>
      <c r="T64" s="91">
        <f t="shared" si="18"/>
        <v>0</v>
      </c>
      <c r="U64" s="170">
        <f t="shared" si="20"/>
        <v>34.5</v>
      </c>
      <c r="V64" s="463"/>
      <c r="W64" s="93">
        <f t="shared" si="19"/>
        <v>34.5</v>
      </c>
      <c r="X64" s="466"/>
      <c r="Y64" s="165">
        <f t="shared" si="21"/>
        <v>34.5</v>
      </c>
      <c r="Z64" s="460"/>
      <c r="AA64" s="93"/>
    </row>
    <row r="65" spans="1:27" s="92" customFormat="1" ht="66.95" customHeight="1">
      <c r="A65" s="430"/>
      <c r="B65" s="433"/>
      <c r="C65" s="88" t="s">
        <v>38</v>
      </c>
      <c r="D65" s="93" t="s">
        <v>27</v>
      </c>
      <c r="E65" s="80">
        <v>100</v>
      </c>
      <c r="F65" s="60"/>
      <c r="G65" s="93">
        <v>99</v>
      </c>
      <c r="H65" s="90"/>
      <c r="I65" s="80">
        <v>100</v>
      </c>
      <c r="J65" s="61"/>
      <c r="K65" s="93">
        <v>0</v>
      </c>
      <c r="L65" s="90"/>
      <c r="M65" s="90">
        <v>0</v>
      </c>
      <c r="N65" s="91"/>
      <c r="O65" s="90"/>
      <c r="P65" s="90"/>
      <c r="Q65" s="90"/>
      <c r="R65" s="90"/>
      <c r="S65" s="93">
        <f t="shared" si="18"/>
        <v>0</v>
      </c>
      <c r="T65" s="91">
        <f t="shared" si="18"/>
        <v>0</v>
      </c>
      <c r="U65" s="170">
        <f t="shared" si="20"/>
        <v>0</v>
      </c>
      <c r="V65" s="463"/>
      <c r="W65" s="93">
        <f t="shared" si="19"/>
        <v>0</v>
      </c>
      <c r="X65" s="466"/>
      <c r="Y65" s="165">
        <f t="shared" si="21"/>
        <v>0</v>
      </c>
      <c r="Z65" s="460"/>
      <c r="AA65" s="93"/>
    </row>
    <row r="66" spans="1:27" s="92" customFormat="1" ht="54.95" customHeight="1">
      <c r="A66" s="430"/>
      <c r="B66" s="433"/>
      <c r="C66" s="88" t="s">
        <v>39</v>
      </c>
      <c r="D66" s="93" t="s">
        <v>27</v>
      </c>
      <c r="E66" s="80">
        <v>100</v>
      </c>
      <c r="F66" s="60"/>
      <c r="G66" s="93">
        <v>30</v>
      </c>
      <c r="H66" s="90"/>
      <c r="I66" s="80">
        <v>100</v>
      </c>
      <c r="J66" s="61"/>
      <c r="K66" s="93">
        <v>0</v>
      </c>
      <c r="L66" s="90"/>
      <c r="M66" s="90">
        <v>45</v>
      </c>
      <c r="N66" s="91"/>
      <c r="O66" s="90"/>
      <c r="P66" s="90"/>
      <c r="Q66" s="90"/>
      <c r="R66" s="90"/>
      <c r="S66" s="93">
        <f t="shared" si="18"/>
        <v>45</v>
      </c>
      <c r="T66" s="91">
        <f t="shared" si="18"/>
        <v>0</v>
      </c>
      <c r="U66" s="170">
        <f t="shared" si="20"/>
        <v>45</v>
      </c>
      <c r="V66" s="463"/>
      <c r="W66" s="93">
        <f t="shared" si="19"/>
        <v>45</v>
      </c>
      <c r="X66" s="466"/>
      <c r="Y66" s="165">
        <f t="shared" si="21"/>
        <v>45</v>
      </c>
      <c r="Z66" s="460"/>
      <c r="AA66" s="93"/>
    </row>
    <row r="67" spans="1:27" s="92" customFormat="1" ht="45" customHeight="1">
      <c r="A67" s="430"/>
      <c r="B67" s="433"/>
      <c r="C67" s="94" t="s">
        <v>40</v>
      </c>
      <c r="D67" s="93" t="s">
        <v>27</v>
      </c>
      <c r="E67" s="95" t="s">
        <v>41</v>
      </c>
      <c r="F67" s="60"/>
      <c r="G67" s="93" t="s">
        <v>42</v>
      </c>
      <c r="H67" s="90"/>
      <c r="I67" s="95" t="s">
        <v>43</v>
      </c>
      <c r="J67" s="61"/>
      <c r="K67" s="93">
        <v>0</v>
      </c>
      <c r="L67" s="90"/>
      <c r="M67" s="90">
        <v>0</v>
      </c>
      <c r="N67" s="91"/>
      <c r="O67" s="90"/>
      <c r="P67" s="90"/>
      <c r="Q67" s="90"/>
      <c r="R67" s="90"/>
      <c r="S67" s="93">
        <f t="shared" si="18"/>
        <v>0</v>
      </c>
      <c r="T67" s="91">
        <f t="shared" si="18"/>
        <v>0</v>
      </c>
      <c r="U67" s="170">
        <f t="shared" si="20"/>
        <v>0</v>
      </c>
      <c r="V67" s="463"/>
      <c r="W67" s="93">
        <f t="shared" si="19"/>
        <v>0</v>
      </c>
      <c r="X67" s="466"/>
      <c r="Y67" s="165">
        <f t="shared" si="21"/>
        <v>0</v>
      </c>
      <c r="Z67" s="460"/>
      <c r="AA67" s="93"/>
    </row>
    <row r="68" spans="1:27" s="92" customFormat="1" ht="54.95" customHeight="1">
      <c r="A68" s="431"/>
      <c r="B68" s="434"/>
      <c r="C68" s="94" t="s">
        <v>44</v>
      </c>
      <c r="D68" s="93" t="s">
        <v>27</v>
      </c>
      <c r="E68" s="80">
        <v>10</v>
      </c>
      <c r="F68" s="60"/>
      <c r="G68" s="93">
        <v>2</v>
      </c>
      <c r="H68" s="90"/>
      <c r="I68" s="80">
        <v>2</v>
      </c>
      <c r="J68" s="61"/>
      <c r="K68" s="93">
        <v>0</v>
      </c>
      <c r="L68" s="90"/>
      <c r="M68" s="90">
        <v>0</v>
      </c>
      <c r="N68" s="91"/>
      <c r="O68" s="90"/>
      <c r="P68" s="90"/>
      <c r="Q68" s="90"/>
      <c r="R68" s="90"/>
      <c r="S68" s="93">
        <f t="shared" si="18"/>
        <v>0</v>
      </c>
      <c r="T68" s="91">
        <f t="shared" si="18"/>
        <v>0</v>
      </c>
      <c r="U68" s="170">
        <f t="shared" si="20"/>
        <v>0</v>
      </c>
      <c r="V68" s="464"/>
      <c r="W68" s="93">
        <f t="shared" si="19"/>
        <v>0</v>
      </c>
      <c r="X68" s="467"/>
      <c r="Y68" s="165">
        <f t="shared" si="21"/>
        <v>0</v>
      </c>
      <c r="Z68" s="461"/>
      <c r="AA68" s="93"/>
    </row>
    <row r="69" spans="1:27" ht="48.6" hidden="1" customHeight="1">
      <c r="A69" s="115" t="s">
        <v>45</v>
      </c>
      <c r="B69" s="108" t="s">
        <v>46</v>
      </c>
      <c r="C69" s="109" t="s">
        <v>47</v>
      </c>
      <c r="D69" s="110" t="s">
        <v>48</v>
      </c>
      <c r="E69" s="111">
        <v>375</v>
      </c>
      <c r="F69" s="112">
        <v>230000000</v>
      </c>
      <c r="G69" s="115">
        <v>50</v>
      </c>
      <c r="H69" s="107"/>
      <c r="I69" s="141">
        <v>65</v>
      </c>
      <c r="J69" s="113">
        <v>0</v>
      </c>
      <c r="K69" s="115"/>
      <c r="L69" s="107">
        <v>0</v>
      </c>
      <c r="M69" s="107"/>
      <c r="N69" s="114"/>
      <c r="O69" s="107"/>
      <c r="P69" s="107"/>
      <c r="Q69" s="107"/>
      <c r="R69" s="107"/>
      <c r="S69" s="115">
        <f t="shared" si="18"/>
        <v>0</v>
      </c>
      <c r="T69" s="114">
        <f t="shared" si="18"/>
        <v>0</v>
      </c>
      <c r="U69" s="171"/>
      <c r="V69" s="171"/>
      <c r="W69" s="115">
        <f t="shared" si="19"/>
        <v>0</v>
      </c>
      <c r="X69" s="114">
        <f t="shared" si="19"/>
        <v>0</v>
      </c>
      <c r="Y69" s="166">
        <f t="shared" si="21"/>
        <v>0</v>
      </c>
      <c r="Z69" s="166">
        <f>X69/F69*100</f>
        <v>0</v>
      </c>
      <c r="AA69" s="115"/>
    </row>
    <row r="70" spans="1:27" ht="38.25">
      <c r="A70" s="300" t="s">
        <v>49</v>
      </c>
      <c r="B70" s="303" t="s">
        <v>658</v>
      </c>
      <c r="C70" s="19" t="s">
        <v>51</v>
      </c>
      <c r="D70" s="62" t="s">
        <v>28</v>
      </c>
      <c r="E70" s="81">
        <v>342</v>
      </c>
      <c r="F70" s="306">
        <v>1290250000</v>
      </c>
      <c r="G70" s="73" t="s">
        <v>29</v>
      </c>
      <c r="H70" s="309"/>
      <c r="I70" s="142">
        <v>68</v>
      </c>
      <c r="J70" s="312">
        <v>130000000</v>
      </c>
      <c r="K70" s="65">
        <v>68</v>
      </c>
      <c r="L70" s="345">
        <v>79330000</v>
      </c>
      <c r="M70" s="15"/>
      <c r="N70" s="379">
        <v>0</v>
      </c>
      <c r="O70" s="15"/>
      <c r="P70" s="345"/>
      <c r="Q70" s="15"/>
      <c r="R70" s="345"/>
      <c r="S70" s="65">
        <f t="shared" si="18"/>
        <v>68</v>
      </c>
      <c r="T70" s="294">
        <f t="shared" si="18"/>
        <v>79330000</v>
      </c>
      <c r="U70" s="172">
        <f>S70/I70*100</f>
        <v>100</v>
      </c>
      <c r="V70" s="352">
        <f>T70/J70*100</f>
        <v>61.023076923076921</v>
      </c>
      <c r="W70" s="65">
        <f t="shared" si="19"/>
        <v>68</v>
      </c>
      <c r="X70" s="294">
        <f t="shared" si="19"/>
        <v>79330000</v>
      </c>
      <c r="Y70" s="167">
        <f t="shared" si="21"/>
        <v>19.883040935672515</v>
      </c>
      <c r="Z70" s="336">
        <f>X70/F70*100</f>
        <v>6.1484208486727381</v>
      </c>
      <c r="AA70" s="309"/>
    </row>
    <row r="71" spans="1:27" ht="38.25">
      <c r="A71" s="301"/>
      <c r="B71" s="304"/>
      <c r="C71" s="19" t="s">
        <v>52</v>
      </c>
      <c r="D71" s="62" t="s">
        <v>28</v>
      </c>
      <c r="E71" s="81">
        <v>32</v>
      </c>
      <c r="F71" s="307"/>
      <c r="G71" s="65"/>
      <c r="H71" s="310"/>
      <c r="I71" s="142">
        <v>32</v>
      </c>
      <c r="J71" s="313"/>
      <c r="K71" s="65"/>
      <c r="L71" s="346"/>
      <c r="M71" s="15"/>
      <c r="N71" s="380"/>
      <c r="O71" s="15"/>
      <c r="P71" s="346"/>
      <c r="Q71" s="15"/>
      <c r="R71" s="346"/>
      <c r="S71" s="65">
        <f t="shared" si="18"/>
        <v>0</v>
      </c>
      <c r="T71" s="295"/>
      <c r="U71" s="172">
        <f>S71/I71*100</f>
        <v>0</v>
      </c>
      <c r="V71" s="378"/>
      <c r="W71" s="65">
        <f t="shared" si="19"/>
        <v>0</v>
      </c>
      <c r="X71" s="295"/>
      <c r="Y71" s="167">
        <f t="shared" si="21"/>
        <v>0</v>
      </c>
      <c r="Z71" s="337"/>
      <c r="AA71" s="310"/>
    </row>
    <row r="72" spans="1:27" ht="81.95" customHeight="1">
      <c r="A72" s="301"/>
      <c r="B72" s="304"/>
      <c r="C72" s="21" t="s">
        <v>53</v>
      </c>
      <c r="D72" s="62" t="s">
        <v>28</v>
      </c>
      <c r="E72" s="81">
        <v>64</v>
      </c>
      <c r="F72" s="307"/>
      <c r="G72" s="65"/>
      <c r="H72" s="310"/>
      <c r="I72" s="142">
        <v>32</v>
      </c>
      <c r="J72" s="313"/>
      <c r="K72" s="65"/>
      <c r="L72" s="346"/>
      <c r="M72" s="15"/>
      <c r="N72" s="380"/>
      <c r="O72" s="15"/>
      <c r="P72" s="346"/>
      <c r="Q72" s="15"/>
      <c r="R72" s="346"/>
      <c r="S72" s="65">
        <f t="shared" si="18"/>
        <v>0</v>
      </c>
      <c r="T72" s="295"/>
      <c r="U72" s="172">
        <f>S72/I72*100</f>
        <v>0</v>
      </c>
      <c r="V72" s="378"/>
      <c r="W72" s="65">
        <f t="shared" si="19"/>
        <v>0</v>
      </c>
      <c r="X72" s="295"/>
      <c r="Y72" s="167">
        <f t="shared" si="21"/>
        <v>0</v>
      </c>
      <c r="Z72" s="337"/>
      <c r="AA72" s="310"/>
    </row>
    <row r="73" spans="1:27" ht="98.45" customHeight="1">
      <c r="A73" s="301"/>
      <c r="B73" s="304"/>
      <c r="C73" s="22" t="s">
        <v>54</v>
      </c>
      <c r="D73" s="62" t="s">
        <v>28</v>
      </c>
      <c r="E73" s="81">
        <v>102</v>
      </c>
      <c r="F73" s="307"/>
      <c r="G73" s="65"/>
      <c r="H73" s="310"/>
      <c r="I73" s="142">
        <v>62</v>
      </c>
      <c r="J73" s="313"/>
      <c r="K73" s="65"/>
      <c r="L73" s="346"/>
      <c r="M73" s="15"/>
      <c r="N73" s="380"/>
      <c r="O73" s="15"/>
      <c r="P73" s="346"/>
      <c r="Q73" s="15"/>
      <c r="R73" s="346"/>
      <c r="S73" s="65">
        <f t="shared" si="18"/>
        <v>0</v>
      </c>
      <c r="T73" s="295"/>
      <c r="U73" s="172">
        <f>S73/I73*100</f>
        <v>0</v>
      </c>
      <c r="V73" s="378"/>
      <c r="W73" s="65">
        <f t="shared" si="19"/>
        <v>0</v>
      </c>
      <c r="X73" s="295"/>
      <c r="Y73" s="167">
        <f t="shared" si="21"/>
        <v>0</v>
      </c>
      <c r="Z73" s="337"/>
      <c r="AA73" s="310"/>
    </row>
    <row r="74" spans="1:27" s="120" customFormat="1" ht="25.5" hidden="1">
      <c r="A74" s="301"/>
      <c r="B74" s="304"/>
      <c r="C74" s="130" t="s">
        <v>55</v>
      </c>
      <c r="D74" s="122" t="s">
        <v>56</v>
      </c>
      <c r="E74" s="124">
        <v>116</v>
      </c>
      <c r="F74" s="307"/>
      <c r="G74" s="129"/>
      <c r="H74" s="310"/>
      <c r="I74" s="141"/>
      <c r="J74" s="313"/>
      <c r="K74" s="129"/>
      <c r="L74" s="346"/>
      <c r="M74" s="119"/>
      <c r="N74" s="380"/>
      <c r="O74" s="119"/>
      <c r="P74" s="346"/>
      <c r="Q74" s="119"/>
      <c r="R74" s="346"/>
      <c r="S74" s="129">
        <f t="shared" si="18"/>
        <v>0</v>
      </c>
      <c r="T74" s="295"/>
      <c r="U74" s="173"/>
      <c r="V74" s="378"/>
      <c r="W74" s="129">
        <f t="shared" si="19"/>
        <v>0</v>
      </c>
      <c r="X74" s="295"/>
      <c r="Y74" s="168">
        <f t="shared" si="21"/>
        <v>0</v>
      </c>
      <c r="Z74" s="337"/>
      <c r="AA74" s="310"/>
    </row>
    <row r="75" spans="1:27" s="120" customFormat="1" ht="25.5" hidden="1">
      <c r="A75" s="301"/>
      <c r="B75" s="304"/>
      <c r="C75" s="130" t="s">
        <v>57</v>
      </c>
      <c r="D75" s="122" t="s">
        <v>58</v>
      </c>
      <c r="E75" s="124">
        <v>16</v>
      </c>
      <c r="F75" s="307"/>
      <c r="G75" s="129"/>
      <c r="H75" s="310"/>
      <c r="I75" s="141"/>
      <c r="J75" s="313"/>
      <c r="K75" s="129"/>
      <c r="L75" s="346"/>
      <c r="M75" s="119"/>
      <c r="N75" s="380"/>
      <c r="O75" s="119"/>
      <c r="P75" s="346"/>
      <c r="Q75" s="119"/>
      <c r="R75" s="346"/>
      <c r="S75" s="129">
        <f t="shared" si="18"/>
        <v>0</v>
      </c>
      <c r="T75" s="295"/>
      <c r="U75" s="173"/>
      <c r="V75" s="378"/>
      <c r="W75" s="129">
        <f t="shared" si="19"/>
        <v>0</v>
      </c>
      <c r="X75" s="295"/>
      <c r="Y75" s="168">
        <f t="shared" si="21"/>
        <v>0</v>
      </c>
      <c r="Z75" s="337"/>
      <c r="AA75" s="310"/>
    </row>
    <row r="76" spans="1:27" s="120" customFormat="1" ht="51" hidden="1">
      <c r="A76" s="302"/>
      <c r="B76" s="305"/>
      <c r="C76" s="130" t="s">
        <v>59</v>
      </c>
      <c r="D76" s="122" t="s">
        <v>60</v>
      </c>
      <c r="E76" s="124">
        <v>32</v>
      </c>
      <c r="F76" s="308"/>
      <c r="G76" s="129"/>
      <c r="H76" s="311"/>
      <c r="I76" s="141"/>
      <c r="J76" s="314"/>
      <c r="K76" s="129"/>
      <c r="L76" s="347"/>
      <c r="M76" s="119"/>
      <c r="N76" s="381"/>
      <c r="O76" s="119"/>
      <c r="P76" s="347"/>
      <c r="Q76" s="119"/>
      <c r="R76" s="347"/>
      <c r="S76" s="129">
        <f t="shared" si="18"/>
        <v>0</v>
      </c>
      <c r="T76" s="296"/>
      <c r="U76" s="173"/>
      <c r="V76" s="353"/>
      <c r="W76" s="129">
        <f t="shared" si="19"/>
        <v>0</v>
      </c>
      <c r="X76" s="296"/>
      <c r="Y76" s="168">
        <f t="shared" si="21"/>
        <v>0</v>
      </c>
      <c r="Z76" s="338"/>
      <c r="AA76" s="311"/>
    </row>
    <row r="77" spans="1:27" ht="39" customHeight="1">
      <c r="A77" s="300" t="s">
        <v>61</v>
      </c>
      <c r="B77" s="303" t="s">
        <v>659</v>
      </c>
      <c r="C77" s="19" t="s">
        <v>62</v>
      </c>
      <c r="D77" s="62" t="s">
        <v>28</v>
      </c>
      <c r="E77" s="81">
        <v>64</v>
      </c>
      <c r="F77" s="312">
        <v>2508705000</v>
      </c>
      <c r="G77" s="73">
        <v>30</v>
      </c>
      <c r="H77" s="309"/>
      <c r="I77" s="142">
        <v>64</v>
      </c>
      <c r="J77" s="312">
        <v>165000000</v>
      </c>
      <c r="K77" s="65"/>
      <c r="L77" s="309"/>
      <c r="M77" s="15"/>
      <c r="N77" s="294"/>
      <c r="O77" s="15"/>
      <c r="P77" s="309"/>
      <c r="Q77" s="15"/>
      <c r="R77" s="309"/>
      <c r="S77" s="65">
        <f t="shared" si="18"/>
        <v>0</v>
      </c>
      <c r="T77" s="294">
        <f t="shared" si="18"/>
        <v>0</v>
      </c>
      <c r="U77" s="172">
        <f>S77/I77*100</f>
        <v>0</v>
      </c>
      <c r="V77" s="352">
        <f>T77/J77*100</f>
        <v>0</v>
      </c>
      <c r="W77" s="65">
        <f t="shared" si="19"/>
        <v>0</v>
      </c>
      <c r="X77" s="294">
        <f t="shared" si="19"/>
        <v>0</v>
      </c>
      <c r="Y77" s="167">
        <f t="shared" si="21"/>
        <v>0</v>
      </c>
      <c r="Z77" s="336">
        <f>X77/F77*100</f>
        <v>0</v>
      </c>
      <c r="AA77" s="309"/>
    </row>
    <row r="78" spans="1:27" ht="25.5">
      <c r="A78" s="301"/>
      <c r="B78" s="304"/>
      <c r="C78" s="22" t="s">
        <v>63</v>
      </c>
      <c r="D78" s="62" t="s">
        <v>28</v>
      </c>
      <c r="E78" s="81">
        <v>163</v>
      </c>
      <c r="F78" s="313"/>
      <c r="G78" s="65"/>
      <c r="H78" s="310"/>
      <c r="I78" s="142">
        <v>32</v>
      </c>
      <c r="J78" s="313"/>
      <c r="K78" s="65"/>
      <c r="L78" s="310"/>
      <c r="M78" s="15"/>
      <c r="N78" s="295"/>
      <c r="O78" s="15"/>
      <c r="P78" s="310"/>
      <c r="Q78" s="15"/>
      <c r="R78" s="310"/>
      <c r="S78" s="65">
        <f t="shared" si="18"/>
        <v>0</v>
      </c>
      <c r="T78" s="295"/>
      <c r="U78" s="172">
        <f>S78/I78*100</f>
        <v>0</v>
      </c>
      <c r="V78" s="378"/>
      <c r="W78" s="65">
        <f t="shared" si="19"/>
        <v>0</v>
      </c>
      <c r="X78" s="295"/>
      <c r="Y78" s="167">
        <f t="shared" si="21"/>
        <v>0</v>
      </c>
      <c r="Z78" s="337"/>
      <c r="AA78" s="310"/>
    </row>
    <row r="79" spans="1:27" ht="51">
      <c r="A79" s="301"/>
      <c r="B79" s="304"/>
      <c r="C79" s="24" t="s">
        <v>64</v>
      </c>
      <c r="D79" s="62" t="s">
        <v>28</v>
      </c>
      <c r="E79" s="81">
        <v>32</v>
      </c>
      <c r="F79" s="313"/>
      <c r="G79" s="65"/>
      <c r="H79" s="310"/>
      <c r="I79" s="142">
        <v>32</v>
      </c>
      <c r="J79" s="313"/>
      <c r="K79" s="65"/>
      <c r="L79" s="310"/>
      <c r="M79" s="15"/>
      <c r="N79" s="295"/>
      <c r="O79" s="15"/>
      <c r="P79" s="310"/>
      <c r="Q79" s="15"/>
      <c r="R79" s="310"/>
      <c r="S79" s="65">
        <f t="shared" si="18"/>
        <v>0</v>
      </c>
      <c r="T79" s="295"/>
      <c r="U79" s="172">
        <f>S79/I79*100</f>
        <v>0</v>
      </c>
      <c r="V79" s="378"/>
      <c r="W79" s="65">
        <f t="shared" si="19"/>
        <v>0</v>
      </c>
      <c r="X79" s="295"/>
      <c r="Y79" s="167">
        <f t="shared" si="21"/>
        <v>0</v>
      </c>
      <c r="Z79" s="337"/>
      <c r="AA79" s="310"/>
    </row>
    <row r="80" spans="1:27" ht="38.25">
      <c r="A80" s="301"/>
      <c r="B80" s="304"/>
      <c r="C80" s="24" t="s">
        <v>65</v>
      </c>
      <c r="D80" s="62" t="s">
        <v>28</v>
      </c>
      <c r="E80" s="81">
        <v>40</v>
      </c>
      <c r="F80" s="313"/>
      <c r="G80" s="65"/>
      <c r="H80" s="310"/>
      <c r="I80" s="142">
        <v>20</v>
      </c>
      <c r="J80" s="313"/>
      <c r="K80" s="65"/>
      <c r="L80" s="310"/>
      <c r="M80" s="15"/>
      <c r="N80" s="295"/>
      <c r="O80" s="15"/>
      <c r="P80" s="310"/>
      <c r="Q80" s="15"/>
      <c r="R80" s="310"/>
      <c r="S80" s="65">
        <f t="shared" si="18"/>
        <v>0</v>
      </c>
      <c r="T80" s="295"/>
      <c r="U80" s="172">
        <f>S80/I80*100</f>
        <v>0</v>
      </c>
      <c r="V80" s="378"/>
      <c r="W80" s="65">
        <f t="shared" si="19"/>
        <v>0</v>
      </c>
      <c r="X80" s="295"/>
      <c r="Y80" s="167">
        <f t="shared" si="21"/>
        <v>0</v>
      </c>
      <c r="Z80" s="337"/>
      <c r="AA80" s="310"/>
    </row>
    <row r="81" spans="1:27" ht="25.5">
      <c r="A81" s="301"/>
      <c r="B81" s="304"/>
      <c r="C81" s="24" t="s">
        <v>66</v>
      </c>
      <c r="D81" s="62" t="s">
        <v>28</v>
      </c>
      <c r="E81" s="81">
        <v>800</v>
      </c>
      <c r="F81" s="313"/>
      <c r="G81" s="65"/>
      <c r="H81" s="310"/>
      <c r="I81" s="142">
        <v>160</v>
      </c>
      <c r="J81" s="313"/>
      <c r="K81" s="65"/>
      <c r="L81" s="310"/>
      <c r="M81" s="15"/>
      <c r="N81" s="295"/>
      <c r="O81" s="15"/>
      <c r="P81" s="310"/>
      <c r="Q81" s="15"/>
      <c r="R81" s="310"/>
      <c r="S81" s="65">
        <f t="shared" si="18"/>
        <v>0</v>
      </c>
      <c r="T81" s="295"/>
      <c r="U81" s="172">
        <f>S81/I81*100</f>
        <v>0</v>
      </c>
      <c r="V81" s="378"/>
      <c r="W81" s="65">
        <f t="shared" si="19"/>
        <v>0</v>
      </c>
      <c r="X81" s="295"/>
      <c r="Y81" s="167">
        <f t="shared" si="21"/>
        <v>0</v>
      </c>
      <c r="Z81" s="337"/>
      <c r="AA81" s="310"/>
    </row>
    <row r="82" spans="1:27" ht="25.5">
      <c r="A82" s="302"/>
      <c r="B82" s="305"/>
      <c r="C82" s="24" t="s">
        <v>67</v>
      </c>
      <c r="D82" s="62" t="s">
        <v>60</v>
      </c>
      <c r="E82" s="81">
        <v>8</v>
      </c>
      <c r="F82" s="314"/>
      <c r="G82" s="65"/>
      <c r="H82" s="311"/>
      <c r="I82" s="142">
        <v>0</v>
      </c>
      <c r="J82" s="314"/>
      <c r="K82" s="65"/>
      <c r="L82" s="311"/>
      <c r="M82" s="15"/>
      <c r="N82" s="296"/>
      <c r="O82" s="15"/>
      <c r="P82" s="311"/>
      <c r="Q82" s="15"/>
      <c r="R82" s="311"/>
      <c r="S82" s="65">
        <f t="shared" si="18"/>
        <v>0</v>
      </c>
      <c r="T82" s="296"/>
      <c r="U82" s="172"/>
      <c r="V82" s="353"/>
      <c r="W82" s="65">
        <f t="shared" si="19"/>
        <v>0</v>
      </c>
      <c r="X82" s="296"/>
      <c r="Y82" s="167">
        <f t="shared" si="21"/>
        <v>0</v>
      </c>
      <c r="Z82" s="338"/>
      <c r="AA82" s="311"/>
    </row>
    <row r="83" spans="1:27" ht="40.5" customHeight="1">
      <c r="A83" s="300" t="s">
        <v>68</v>
      </c>
      <c r="B83" s="303" t="s">
        <v>69</v>
      </c>
      <c r="C83" s="19" t="s">
        <v>70</v>
      </c>
      <c r="D83" s="62" t="s">
        <v>71</v>
      </c>
      <c r="E83" s="81">
        <v>100</v>
      </c>
      <c r="F83" s="306">
        <v>1602300000</v>
      </c>
      <c r="G83" s="73" t="s">
        <v>35</v>
      </c>
      <c r="H83" s="309"/>
      <c r="I83" s="142">
        <v>20</v>
      </c>
      <c r="J83" s="312">
        <v>210000000</v>
      </c>
      <c r="K83" s="65"/>
      <c r="L83" s="309"/>
      <c r="M83" s="15"/>
      <c r="N83" s="294"/>
      <c r="O83" s="15"/>
      <c r="P83" s="309"/>
      <c r="Q83" s="15"/>
      <c r="R83" s="309"/>
      <c r="S83" s="65">
        <f t="shared" si="18"/>
        <v>0</v>
      </c>
      <c r="T83" s="294">
        <f t="shared" si="18"/>
        <v>0</v>
      </c>
      <c r="U83" s="172">
        <f>S83/I83*100</f>
        <v>0</v>
      </c>
      <c r="V83" s="352">
        <f>T83/J83*100</f>
        <v>0</v>
      </c>
      <c r="W83" s="65">
        <f t="shared" si="19"/>
        <v>0</v>
      </c>
      <c r="X83" s="294">
        <f t="shared" si="19"/>
        <v>0</v>
      </c>
      <c r="Y83" s="167">
        <f t="shared" si="21"/>
        <v>0</v>
      </c>
      <c r="Z83" s="336">
        <f>X83/F83*100</f>
        <v>0</v>
      </c>
      <c r="AA83" s="309"/>
    </row>
    <row r="84" spans="1:27" ht="25.5">
      <c r="A84" s="301"/>
      <c r="B84" s="304"/>
      <c r="C84" s="19" t="s">
        <v>72</v>
      </c>
      <c r="D84" s="62" t="s">
        <v>28</v>
      </c>
      <c r="E84" s="81">
        <v>750</v>
      </c>
      <c r="F84" s="307"/>
      <c r="G84" s="65"/>
      <c r="H84" s="310"/>
      <c r="I84" s="142">
        <v>150</v>
      </c>
      <c r="J84" s="313"/>
      <c r="K84" s="65"/>
      <c r="L84" s="310"/>
      <c r="M84" s="15"/>
      <c r="N84" s="295"/>
      <c r="O84" s="15"/>
      <c r="P84" s="310"/>
      <c r="Q84" s="15"/>
      <c r="R84" s="310"/>
      <c r="S84" s="65">
        <f t="shared" si="18"/>
        <v>0</v>
      </c>
      <c r="T84" s="295"/>
      <c r="U84" s="172">
        <f>S84/I84*100</f>
        <v>0</v>
      </c>
      <c r="V84" s="378"/>
      <c r="W84" s="65">
        <f t="shared" si="19"/>
        <v>0</v>
      </c>
      <c r="X84" s="295"/>
      <c r="Y84" s="167">
        <f t="shared" si="21"/>
        <v>0</v>
      </c>
      <c r="Z84" s="337"/>
      <c r="AA84" s="310"/>
    </row>
    <row r="85" spans="1:27" ht="25.5">
      <c r="A85" s="301"/>
      <c r="B85" s="304"/>
      <c r="C85" s="19" t="s">
        <v>73</v>
      </c>
      <c r="D85" s="62" t="s">
        <v>28</v>
      </c>
      <c r="E85" s="81">
        <v>320</v>
      </c>
      <c r="F85" s="307"/>
      <c r="G85" s="65"/>
      <c r="H85" s="310"/>
      <c r="I85" s="142">
        <v>64</v>
      </c>
      <c r="J85" s="313"/>
      <c r="K85" s="65"/>
      <c r="L85" s="310"/>
      <c r="M85" s="15"/>
      <c r="N85" s="295"/>
      <c r="O85" s="15"/>
      <c r="P85" s="310"/>
      <c r="Q85" s="15"/>
      <c r="R85" s="310"/>
      <c r="S85" s="65">
        <f t="shared" si="18"/>
        <v>0</v>
      </c>
      <c r="T85" s="295"/>
      <c r="U85" s="172">
        <f>S85/I85*100</f>
        <v>0</v>
      </c>
      <c r="V85" s="378"/>
      <c r="W85" s="65">
        <f t="shared" si="19"/>
        <v>0</v>
      </c>
      <c r="X85" s="295"/>
      <c r="Y85" s="167">
        <f t="shared" si="21"/>
        <v>0</v>
      </c>
      <c r="Z85" s="337"/>
      <c r="AA85" s="310"/>
    </row>
    <row r="86" spans="1:27" ht="25.5">
      <c r="A86" s="301"/>
      <c r="B86" s="304"/>
      <c r="C86" s="25" t="s">
        <v>74</v>
      </c>
      <c r="D86" s="62" t="s">
        <v>50</v>
      </c>
      <c r="E86" s="81">
        <v>50</v>
      </c>
      <c r="F86" s="307"/>
      <c r="G86" s="65"/>
      <c r="H86" s="310"/>
      <c r="I86" s="142">
        <v>50</v>
      </c>
      <c r="J86" s="313"/>
      <c r="K86" s="65"/>
      <c r="L86" s="310"/>
      <c r="M86" s="15"/>
      <c r="N86" s="295"/>
      <c r="O86" s="15"/>
      <c r="P86" s="310"/>
      <c r="Q86" s="15"/>
      <c r="R86" s="310"/>
      <c r="S86" s="65">
        <f t="shared" si="18"/>
        <v>0</v>
      </c>
      <c r="T86" s="295"/>
      <c r="U86" s="172">
        <f>S86/I86*100</f>
        <v>0</v>
      </c>
      <c r="V86" s="378"/>
      <c r="W86" s="65">
        <f t="shared" si="19"/>
        <v>0</v>
      </c>
      <c r="X86" s="295"/>
      <c r="Y86" s="167">
        <f t="shared" si="21"/>
        <v>0</v>
      </c>
      <c r="Z86" s="337"/>
      <c r="AA86" s="310"/>
    </row>
    <row r="87" spans="1:27" ht="51">
      <c r="A87" s="302"/>
      <c r="B87" s="305"/>
      <c r="C87" s="25" t="s">
        <v>75</v>
      </c>
      <c r="D87" s="63" t="s">
        <v>76</v>
      </c>
      <c r="E87" s="81">
        <v>24</v>
      </c>
      <c r="F87" s="308"/>
      <c r="G87" s="65"/>
      <c r="H87" s="311"/>
      <c r="I87" s="66">
        <v>0</v>
      </c>
      <c r="J87" s="314"/>
      <c r="K87" s="65"/>
      <c r="L87" s="311"/>
      <c r="M87" s="15"/>
      <c r="N87" s="296"/>
      <c r="O87" s="15"/>
      <c r="P87" s="311"/>
      <c r="Q87" s="15"/>
      <c r="R87" s="311"/>
      <c r="S87" s="65">
        <f t="shared" si="18"/>
        <v>0</v>
      </c>
      <c r="T87" s="296"/>
      <c r="U87" s="172"/>
      <c r="V87" s="353"/>
      <c r="W87" s="65">
        <f t="shared" si="19"/>
        <v>0</v>
      </c>
      <c r="X87" s="296"/>
      <c r="Y87" s="167">
        <f t="shared" si="21"/>
        <v>0</v>
      </c>
      <c r="Z87" s="338"/>
      <c r="AA87" s="311"/>
    </row>
    <row r="88" spans="1:27" ht="56.1" customHeight="1">
      <c r="A88" s="300" t="s">
        <v>77</v>
      </c>
      <c r="B88" s="303" t="s">
        <v>78</v>
      </c>
      <c r="C88" s="19" t="s">
        <v>79</v>
      </c>
      <c r="D88" s="63" t="s">
        <v>28</v>
      </c>
      <c r="E88" s="81">
        <v>300</v>
      </c>
      <c r="F88" s="306">
        <v>872560000</v>
      </c>
      <c r="G88" s="73">
        <v>16</v>
      </c>
      <c r="H88" s="309"/>
      <c r="I88" s="142">
        <v>100</v>
      </c>
      <c r="J88" s="312">
        <v>130000000</v>
      </c>
      <c r="K88" s="65"/>
      <c r="L88" s="309"/>
      <c r="M88" s="15"/>
      <c r="N88" s="294"/>
      <c r="O88" s="15"/>
      <c r="P88" s="309"/>
      <c r="Q88" s="15"/>
      <c r="R88" s="309"/>
      <c r="S88" s="65">
        <f t="shared" si="18"/>
        <v>0</v>
      </c>
      <c r="T88" s="294">
        <f t="shared" si="18"/>
        <v>0</v>
      </c>
      <c r="U88" s="172">
        <f>S88/I88*100</f>
        <v>0</v>
      </c>
      <c r="V88" s="352">
        <f>T88/J88*100</f>
        <v>0</v>
      </c>
      <c r="W88" s="65">
        <f t="shared" si="19"/>
        <v>0</v>
      </c>
      <c r="X88" s="294">
        <f t="shared" si="19"/>
        <v>0</v>
      </c>
      <c r="Y88" s="167">
        <f t="shared" si="21"/>
        <v>0</v>
      </c>
      <c r="Z88" s="336">
        <f>X88/F88*100</f>
        <v>0</v>
      </c>
      <c r="AA88" s="309"/>
    </row>
    <row r="89" spans="1:27" ht="25.5">
      <c r="A89" s="301"/>
      <c r="B89" s="304"/>
      <c r="C89" s="25" t="s">
        <v>668</v>
      </c>
      <c r="D89" s="63" t="s">
        <v>28</v>
      </c>
      <c r="E89" s="81">
        <v>160</v>
      </c>
      <c r="F89" s="307"/>
      <c r="G89" s="65"/>
      <c r="H89" s="310"/>
      <c r="I89" s="142">
        <v>160</v>
      </c>
      <c r="J89" s="313"/>
      <c r="K89" s="65"/>
      <c r="L89" s="310"/>
      <c r="M89" s="15"/>
      <c r="N89" s="295"/>
      <c r="O89" s="15"/>
      <c r="P89" s="310"/>
      <c r="Q89" s="15"/>
      <c r="R89" s="310"/>
      <c r="S89" s="65">
        <f t="shared" si="18"/>
        <v>0</v>
      </c>
      <c r="T89" s="295"/>
      <c r="U89" s="172">
        <f>S89/I89*100</f>
        <v>0</v>
      </c>
      <c r="V89" s="378"/>
      <c r="W89" s="65">
        <f t="shared" si="19"/>
        <v>0</v>
      </c>
      <c r="X89" s="295"/>
      <c r="Y89" s="167">
        <f t="shared" si="21"/>
        <v>0</v>
      </c>
      <c r="Z89" s="337"/>
      <c r="AA89" s="310"/>
    </row>
    <row r="90" spans="1:27" ht="25.5">
      <c r="A90" s="302"/>
      <c r="B90" s="305"/>
      <c r="C90" s="25" t="s">
        <v>80</v>
      </c>
      <c r="D90" s="63" t="s">
        <v>81</v>
      </c>
      <c r="E90" s="81">
        <v>24</v>
      </c>
      <c r="F90" s="308"/>
      <c r="G90" s="65"/>
      <c r="H90" s="311"/>
      <c r="I90" s="66">
        <v>0</v>
      </c>
      <c r="J90" s="314"/>
      <c r="K90" s="65"/>
      <c r="L90" s="311"/>
      <c r="M90" s="15"/>
      <c r="N90" s="296"/>
      <c r="O90" s="15"/>
      <c r="P90" s="311"/>
      <c r="Q90" s="15"/>
      <c r="R90" s="311"/>
      <c r="S90" s="65">
        <f t="shared" si="18"/>
        <v>0</v>
      </c>
      <c r="T90" s="296"/>
      <c r="U90" s="172"/>
      <c r="V90" s="353"/>
      <c r="W90" s="65">
        <f t="shared" si="19"/>
        <v>0</v>
      </c>
      <c r="X90" s="296"/>
      <c r="Y90" s="167">
        <f t="shared" si="21"/>
        <v>0</v>
      </c>
      <c r="Z90" s="338"/>
      <c r="AA90" s="311"/>
    </row>
    <row r="91" spans="1:27" ht="45" customHeight="1">
      <c r="A91" s="300" t="s">
        <v>96</v>
      </c>
      <c r="B91" s="303" t="s">
        <v>97</v>
      </c>
      <c r="C91" s="19" t="s">
        <v>99</v>
      </c>
      <c r="D91" s="63" t="s">
        <v>100</v>
      </c>
      <c r="E91" s="81">
        <v>6</v>
      </c>
      <c r="F91" s="306">
        <v>908000000</v>
      </c>
      <c r="G91" s="73" t="s">
        <v>98</v>
      </c>
      <c r="H91" s="309"/>
      <c r="I91" s="142">
        <v>6</v>
      </c>
      <c r="J91" s="312">
        <v>280000000</v>
      </c>
      <c r="K91" s="156">
        <v>6</v>
      </c>
      <c r="L91" s="345">
        <v>55400000</v>
      </c>
      <c r="M91" s="15"/>
      <c r="N91" s="294"/>
      <c r="O91" s="15"/>
      <c r="P91" s="309"/>
      <c r="Q91" s="15"/>
      <c r="R91" s="309"/>
      <c r="S91" s="65">
        <f t="shared" ref="S91:S139" si="22">+K91+M91+O91+Q91</f>
        <v>6</v>
      </c>
      <c r="T91" s="294">
        <f t="shared" ref="T91" si="23">+L91+N91+P91+R91</f>
        <v>55400000</v>
      </c>
      <c r="U91" s="172">
        <f>S91/I91*100</f>
        <v>100</v>
      </c>
      <c r="V91" s="352">
        <f>T91/J91*100</f>
        <v>19.785714285714288</v>
      </c>
      <c r="W91" s="65">
        <f t="shared" ref="W91:W139" si="24">S91</f>
        <v>6</v>
      </c>
      <c r="X91" s="294">
        <f t="shared" ref="X91" si="25">T91</f>
        <v>55400000</v>
      </c>
      <c r="Y91" s="167">
        <f t="shared" si="21"/>
        <v>100</v>
      </c>
      <c r="Z91" s="336">
        <f>X91/F91*100</f>
        <v>6.1013215859030838</v>
      </c>
      <c r="AA91" s="309"/>
    </row>
    <row r="92" spans="1:27" ht="51">
      <c r="A92" s="302"/>
      <c r="B92" s="305"/>
      <c r="C92" s="19" t="s">
        <v>101</v>
      </c>
      <c r="D92" s="63" t="s">
        <v>28</v>
      </c>
      <c r="E92" s="81">
        <v>640</v>
      </c>
      <c r="F92" s="308"/>
      <c r="G92" s="65"/>
      <c r="H92" s="311"/>
      <c r="I92" s="142">
        <v>128</v>
      </c>
      <c r="J92" s="314"/>
      <c r="K92" s="65"/>
      <c r="L92" s="347"/>
      <c r="M92" s="15"/>
      <c r="N92" s="296"/>
      <c r="O92" s="15"/>
      <c r="P92" s="311"/>
      <c r="Q92" s="15"/>
      <c r="R92" s="311"/>
      <c r="S92" s="65">
        <f t="shared" si="22"/>
        <v>0</v>
      </c>
      <c r="T92" s="296"/>
      <c r="U92" s="172">
        <f t="shared" ref="U92:U110" si="26">S92/I92*100</f>
        <v>0</v>
      </c>
      <c r="V92" s="353"/>
      <c r="W92" s="65">
        <f t="shared" si="24"/>
        <v>0</v>
      </c>
      <c r="X92" s="296"/>
      <c r="Y92" s="167">
        <f t="shared" si="21"/>
        <v>0</v>
      </c>
      <c r="Z92" s="338"/>
      <c r="AA92" s="311"/>
    </row>
    <row r="93" spans="1:27" ht="44.45" customHeight="1">
      <c r="A93" s="300" t="s">
        <v>111</v>
      </c>
      <c r="B93" s="303" t="s">
        <v>112</v>
      </c>
      <c r="C93" s="19" t="s">
        <v>113</v>
      </c>
      <c r="D93" s="62" t="s">
        <v>48</v>
      </c>
      <c r="E93" s="72">
        <v>600</v>
      </c>
      <c r="F93" s="306">
        <v>5241000000</v>
      </c>
      <c r="G93" s="73"/>
      <c r="H93" s="309"/>
      <c r="I93" s="101">
        <v>130</v>
      </c>
      <c r="J93" s="312">
        <v>600000000</v>
      </c>
      <c r="K93" s="65"/>
      <c r="L93" s="309"/>
      <c r="M93" s="15"/>
      <c r="N93" s="294"/>
      <c r="O93" s="15"/>
      <c r="P93" s="309"/>
      <c r="Q93" s="15"/>
      <c r="R93" s="309"/>
      <c r="S93" s="65">
        <f t="shared" si="22"/>
        <v>0</v>
      </c>
      <c r="T93" s="294">
        <f t="shared" ref="T93" si="27">+L93+N93+P93+R93</f>
        <v>0</v>
      </c>
      <c r="U93" s="172">
        <f t="shared" si="26"/>
        <v>0</v>
      </c>
      <c r="V93" s="352">
        <f>T93/J93*100</f>
        <v>0</v>
      </c>
      <c r="W93" s="65">
        <f t="shared" si="24"/>
        <v>0</v>
      </c>
      <c r="X93" s="294">
        <f t="shared" ref="X93" si="28">T93</f>
        <v>0</v>
      </c>
      <c r="Y93" s="167">
        <f t="shared" si="21"/>
        <v>0</v>
      </c>
      <c r="Z93" s="336">
        <f>X93/F93*100</f>
        <v>0</v>
      </c>
      <c r="AA93" s="309"/>
    </row>
    <row r="94" spans="1:27" ht="28.5" customHeight="1">
      <c r="A94" s="302"/>
      <c r="B94" s="305"/>
      <c r="C94" s="19" t="s">
        <v>114</v>
      </c>
      <c r="D94" s="62" t="s">
        <v>48</v>
      </c>
      <c r="E94" s="72">
        <v>1200</v>
      </c>
      <c r="F94" s="308"/>
      <c r="G94" s="65"/>
      <c r="H94" s="311"/>
      <c r="I94" s="101">
        <v>240</v>
      </c>
      <c r="J94" s="314"/>
      <c r="K94" s="65"/>
      <c r="L94" s="311"/>
      <c r="M94" s="15"/>
      <c r="N94" s="296"/>
      <c r="O94" s="15"/>
      <c r="P94" s="311"/>
      <c r="Q94" s="15"/>
      <c r="R94" s="311"/>
      <c r="S94" s="65">
        <f t="shared" si="22"/>
        <v>0</v>
      </c>
      <c r="T94" s="296"/>
      <c r="U94" s="172">
        <f t="shared" si="26"/>
        <v>0</v>
      </c>
      <c r="V94" s="353"/>
      <c r="W94" s="65">
        <f t="shared" si="24"/>
        <v>0</v>
      </c>
      <c r="X94" s="296"/>
      <c r="Y94" s="167">
        <f t="shared" si="21"/>
        <v>0</v>
      </c>
      <c r="Z94" s="338"/>
      <c r="AA94" s="311"/>
    </row>
    <row r="95" spans="1:27" s="98" customFormat="1" ht="147.6" customHeight="1">
      <c r="A95" s="140" t="s">
        <v>115</v>
      </c>
      <c r="B95" s="36" t="s">
        <v>116</v>
      </c>
      <c r="C95" s="36" t="s">
        <v>116</v>
      </c>
      <c r="D95" s="72" t="s">
        <v>117</v>
      </c>
      <c r="E95" s="72">
        <v>30</v>
      </c>
      <c r="F95" s="52">
        <v>2006400000</v>
      </c>
      <c r="G95" s="73">
        <v>6</v>
      </c>
      <c r="H95" s="31"/>
      <c r="I95" s="101">
        <v>6</v>
      </c>
      <c r="J95" s="96">
        <v>150000000</v>
      </c>
      <c r="K95" s="157"/>
      <c r="L95" s="31"/>
      <c r="M95" s="31"/>
      <c r="N95" s="59"/>
      <c r="O95" s="31"/>
      <c r="P95" s="31"/>
      <c r="Q95" s="31"/>
      <c r="R95" s="31"/>
      <c r="S95" s="73">
        <f t="shared" si="22"/>
        <v>0</v>
      </c>
      <c r="T95" s="59">
        <f t="shared" ref="T95:T97" si="29">+L95+N95+P95+R95</f>
        <v>0</v>
      </c>
      <c r="U95" s="174">
        <f t="shared" si="26"/>
        <v>0</v>
      </c>
      <c r="V95" s="174">
        <f>T95/J95*100</f>
        <v>0</v>
      </c>
      <c r="W95" s="73">
        <f t="shared" si="24"/>
        <v>0</v>
      </c>
      <c r="X95" s="59">
        <f t="shared" ref="X95:X97" si="30">T95</f>
        <v>0</v>
      </c>
      <c r="Y95" s="169">
        <f t="shared" si="21"/>
        <v>0</v>
      </c>
      <c r="Z95" s="169">
        <f>X95/F95*100</f>
        <v>0</v>
      </c>
      <c r="AA95" s="73"/>
    </row>
    <row r="96" spans="1:27" s="98" customFormat="1" ht="101.1" customHeight="1">
      <c r="A96" s="140" t="s">
        <v>118</v>
      </c>
      <c r="B96" s="36" t="s">
        <v>119</v>
      </c>
      <c r="C96" s="39" t="s">
        <v>120</v>
      </c>
      <c r="D96" s="68" t="s">
        <v>121</v>
      </c>
      <c r="E96" s="72">
        <v>80</v>
      </c>
      <c r="F96" s="52">
        <v>3250000000</v>
      </c>
      <c r="G96" s="73">
        <v>16</v>
      </c>
      <c r="H96" s="31"/>
      <c r="I96" s="101">
        <v>16</v>
      </c>
      <c r="J96" s="96">
        <v>250000000</v>
      </c>
      <c r="K96" s="73">
        <v>5</v>
      </c>
      <c r="L96" s="97">
        <v>70792000</v>
      </c>
      <c r="M96" s="31"/>
      <c r="N96" s="59"/>
      <c r="O96" s="31"/>
      <c r="P96" s="31"/>
      <c r="Q96" s="31"/>
      <c r="R96" s="31"/>
      <c r="S96" s="73">
        <f t="shared" si="22"/>
        <v>5</v>
      </c>
      <c r="T96" s="59">
        <f t="shared" si="29"/>
        <v>70792000</v>
      </c>
      <c r="U96" s="174">
        <f t="shared" si="26"/>
        <v>31.25</v>
      </c>
      <c r="V96" s="174">
        <f>T96/J96*100</f>
        <v>28.316799999999997</v>
      </c>
      <c r="W96" s="73">
        <f t="shared" si="24"/>
        <v>5</v>
      </c>
      <c r="X96" s="59">
        <f t="shared" si="30"/>
        <v>70792000</v>
      </c>
      <c r="Y96" s="169">
        <f t="shared" si="21"/>
        <v>6.25</v>
      </c>
      <c r="Z96" s="169">
        <f>X96/F96*100</f>
        <v>2.1782153846153847</v>
      </c>
      <c r="AA96" s="73"/>
    </row>
    <row r="97" spans="1:27" ht="26.1" customHeight="1">
      <c r="A97" s="300" t="s">
        <v>129</v>
      </c>
      <c r="B97" s="303" t="s">
        <v>130</v>
      </c>
      <c r="C97" s="19" t="s">
        <v>131</v>
      </c>
      <c r="D97" s="62" t="s">
        <v>132</v>
      </c>
      <c r="E97" s="81">
        <v>20</v>
      </c>
      <c r="F97" s="306">
        <v>1831530000</v>
      </c>
      <c r="G97" s="65"/>
      <c r="H97" s="309"/>
      <c r="I97" s="142">
        <v>4</v>
      </c>
      <c r="J97" s="312">
        <v>300000000</v>
      </c>
      <c r="K97" s="65"/>
      <c r="L97" s="309"/>
      <c r="M97" s="15"/>
      <c r="N97" s="294"/>
      <c r="O97" s="15"/>
      <c r="P97" s="309"/>
      <c r="Q97" s="15"/>
      <c r="R97" s="309"/>
      <c r="S97" s="65">
        <f t="shared" si="22"/>
        <v>0</v>
      </c>
      <c r="T97" s="294">
        <f t="shared" si="29"/>
        <v>0</v>
      </c>
      <c r="U97" s="172">
        <f t="shared" si="26"/>
        <v>0</v>
      </c>
      <c r="V97" s="352">
        <f>T97/J97*100</f>
        <v>0</v>
      </c>
      <c r="W97" s="65">
        <f t="shared" si="24"/>
        <v>0</v>
      </c>
      <c r="X97" s="294">
        <f t="shared" si="30"/>
        <v>0</v>
      </c>
      <c r="Y97" s="167">
        <f t="shared" si="21"/>
        <v>0</v>
      </c>
      <c r="Z97" s="336">
        <f>X97/F97*100</f>
        <v>0</v>
      </c>
      <c r="AA97" s="309"/>
    </row>
    <row r="98" spans="1:27" ht="38.25">
      <c r="A98" s="301"/>
      <c r="B98" s="304"/>
      <c r="C98" s="44" t="s">
        <v>133</v>
      </c>
      <c r="D98" s="62" t="s">
        <v>27</v>
      </c>
      <c r="E98" s="81">
        <v>170</v>
      </c>
      <c r="F98" s="307"/>
      <c r="G98" s="65"/>
      <c r="H98" s="310"/>
      <c r="I98" s="142">
        <v>30</v>
      </c>
      <c r="J98" s="313"/>
      <c r="K98" s="65"/>
      <c r="L98" s="310"/>
      <c r="M98" s="15"/>
      <c r="N98" s="295"/>
      <c r="O98" s="15"/>
      <c r="P98" s="310"/>
      <c r="Q98" s="15"/>
      <c r="R98" s="310"/>
      <c r="S98" s="65">
        <f t="shared" si="22"/>
        <v>0</v>
      </c>
      <c r="T98" s="295"/>
      <c r="U98" s="172">
        <f t="shared" si="26"/>
        <v>0</v>
      </c>
      <c r="V98" s="378"/>
      <c r="W98" s="65">
        <f t="shared" si="24"/>
        <v>0</v>
      </c>
      <c r="X98" s="295"/>
      <c r="Y98" s="167">
        <f t="shared" si="21"/>
        <v>0</v>
      </c>
      <c r="Z98" s="337"/>
      <c r="AA98" s="310"/>
    </row>
    <row r="99" spans="1:27" ht="30.6" customHeight="1">
      <c r="A99" s="301"/>
      <c r="B99" s="304"/>
      <c r="C99" s="44" t="s">
        <v>134</v>
      </c>
      <c r="D99" s="62" t="s">
        <v>135</v>
      </c>
      <c r="E99" s="81">
        <v>80</v>
      </c>
      <c r="F99" s="307"/>
      <c r="G99" s="65"/>
      <c r="H99" s="310"/>
      <c r="I99" s="142">
        <v>16</v>
      </c>
      <c r="J99" s="313"/>
      <c r="K99" s="65"/>
      <c r="L99" s="310"/>
      <c r="M99" s="15"/>
      <c r="N99" s="295"/>
      <c r="O99" s="15"/>
      <c r="P99" s="310"/>
      <c r="Q99" s="15"/>
      <c r="R99" s="310"/>
      <c r="S99" s="65">
        <f t="shared" si="22"/>
        <v>0</v>
      </c>
      <c r="T99" s="295"/>
      <c r="U99" s="172">
        <f t="shared" si="26"/>
        <v>0</v>
      </c>
      <c r="V99" s="378"/>
      <c r="W99" s="65">
        <f t="shared" si="24"/>
        <v>0</v>
      </c>
      <c r="X99" s="295"/>
      <c r="Y99" s="167">
        <f t="shared" si="21"/>
        <v>0</v>
      </c>
      <c r="Z99" s="337"/>
      <c r="AA99" s="310"/>
    </row>
    <row r="100" spans="1:27" ht="24.6" customHeight="1">
      <c r="A100" s="301"/>
      <c r="B100" s="304"/>
      <c r="C100" s="44" t="s">
        <v>136</v>
      </c>
      <c r="D100" s="62" t="s">
        <v>135</v>
      </c>
      <c r="E100" s="81">
        <v>80</v>
      </c>
      <c r="F100" s="307"/>
      <c r="G100" s="65"/>
      <c r="H100" s="310"/>
      <c r="I100" s="142">
        <v>16</v>
      </c>
      <c r="J100" s="313"/>
      <c r="K100" s="65"/>
      <c r="L100" s="310"/>
      <c r="M100" s="15"/>
      <c r="N100" s="295"/>
      <c r="O100" s="15"/>
      <c r="P100" s="310"/>
      <c r="Q100" s="15"/>
      <c r="R100" s="310"/>
      <c r="S100" s="65">
        <f t="shared" si="22"/>
        <v>0</v>
      </c>
      <c r="T100" s="295"/>
      <c r="U100" s="172">
        <f t="shared" si="26"/>
        <v>0</v>
      </c>
      <c r="V100" s="378"/>
      <c r="W100" s="65">
        <f t="shared" si="24"/>
        <v>0</v>
      </c>
      <c r="X100" s="295"/>
      <c r="Y100" s="167">
        <f t="shared" si="21"/>
        <v>0</v>
      </c>
      <c r="Z100" s="337"/>
      <c r="AA100" s="310"/>
    </row>
    <row r="101" spans="1:27" ht="24.6" customHeight="1">
      <c r="A101" s="302"/>
      <c r="B101" s="305"/>
      <c r="C101" s="44" t="s">
        <v>137</v>
      </c>
      <c r="D101" s="62" t="s">
        <v>135</v>
      </c>
      <c r="E101" s="81">
        <v>80</v>
      </c>
      <c r="F101" s="308"/>
      <c r="G101" s="65"/>
      <c r="H101" s="311"/>
      <c r="I101" s="142">
        <v>16</v>
      </c>
      <c r="J101" s="314"/>
      <c r="K101" s="65"/>
      <c r="L101" s="311"/>
      <c r="M101" s="15"/>
      <c r="N101" s="296"/>
      <c r="O101" s="15"/>
      <c r="P101" s="311"/>
      <c r="Q101" s="15"/>
      <c r="R101" s="311"/>
      <c r="S101" s="65">
        <f t="shared" si="22"/>
        <v>0</v>
      </c>
      <c r="T101" s="296"/>
      <c r="U101" s="172">
        <f t="shared" si="26"/>
        <v>0</v>
      </c>
      <c r="V101" s="353"/>
      <c r="W101" s="65">
        <f t="shared" si="24"/>
        <v>0</v>
      </c>
      <c r="X101" s="296"/>
      <c r="Y101" s="167">
        <f t="shared" si="21"/>
        <v>0</v>
      </c>
      <c r="Z101" s="338"/>
      <c r="AA101" s="311"/>
    </row>
    <row r="102" spans="1:27" s="127" customFormat="1" ht="51" hidden="1">
      <c r="A102" s="115" t="s">
        <v>138</v>
      </c>
      <c r="B102" s="109" t="s">
        <v>139</v>
      </c>
      <c r="C102" s="108" t="s">
        <v>660</v>
      </c>
      <c r="D102" s="126" t="s">
        <v>28</v>
      </c>
      <c r="E102" s="126">
        <v>200</v>
      </c>
      <c r="F102" s="112">
        <v>520000000</v>
      </c>
      <c r="G102" s="115">
        <v>0</v>
      </c>
      <c r="H102" s="107"/>
      <c r="I102" s="141">
        <v>40</v>
      </c>
      <c r="J102" s="113">
        <v>0</v>
      </c>
      <c r="K102" s="115"/>
      <c r="L102" s="107"/>
      <c r="M102" s="107"/>
      <c r="N102" s="114"/>
      <c r="O102" s="107"/>
      <c r="P102" s="107"/>
      <c r="Q102" s="107"/>
      <c r="R102" s="107"/>
      <c r="S102" s="115">
        <f t="shared" si="22"/>
        <v>0</v>
      </c>
      <c r="T102" s="114">
        <f t="shared" ref="T102:T103" si="31">+L102+N102+P102+R102</f>
        <v>0</v>
      </c>
      <c r="U102" s="171">
        <f t="shared" si="26"/>
        <v>0</v>
      </c>
      <c r="V102" s="171"/>
      <c r="W102" s="115">
        <f t="shared" si="24"/>
        <v>0</v>
      </c>
      <c r="X102" s="114">
        <f t="shared" ref="X102:X103" si="32">T102</f>
        <v>0</v>
      </c>
      <c r="Y102" s="166">
        <f t="shared" si="21"/>
        <v>0</v>
      </c>
      <c r="Z102" s="166">
        <f>X102/F102*100</f>
        <v>0</v>
      </c>
      <c r="AA102" s="115"/>
    </row>
    <row r="103" spans="1:27" ht="38.25">
      <c r="A103" s="300" t="s">
        <v>140</v>
      </c>
      <c r="B103" s="385" t="s">
        <v>141</v>
      </c>
      <c r="C103" s="26" t="s">
        <v>142</v>
      </c>
      <c r="D103" s="64" t="s">
        <v>56</v>
      </c>
      <c r="E103" s="64"/>
      <c r="F103" s="388">
        <v>3108333347</v>
      </c>
      <c r="G103" s="65">
        <v>0</v>
      </c>
      <c r="H103" s="388"/>
      <c r="I103" s="142">
        <v>2</v>
      </c>
      <c r="J103" s="312">
        <v>562530000</v>
      </c>
      <c r="K103" s="65"/>
      <c r="L103" s="312"/>
      <c r="M103" s="15">
        <v>2</v>
      </c>
      <c r="N103" s="312">
        <v>89991000</v>
      </c>
      <c r="O103" s="15"/>
      <c r="P103" s="312"/>
      <c r="Q103" s="15"/>
      <c r="R103" s="312"/>
      <c r="S103" s="65">
        <f t="shared" si="22"/>
        <v>2</v>
      </c>
      <c r="T103" s="294">
        <f t="shared" si="31"/>
        <v>89991000</v>
      </c>
      <c r="U103" s="172">
        <f t="shared" si="26"/>
        <v>100</v>
      </c>
      <c r="V103" s="352">
        <f>T103/J103*100</f>
        <v>15.997546797504134</v>
      </c>
      <c r="W103" s="65">
        <f t="shared" si="24"/>
        <v>2</v>
      </c>
      <c r="X103" s="294">
        <f t="shared" si="32"/>
        <v>89991000</v>
      </c>
      <c r="Y103" s="167"/>
      <c r="Z103" s="336">
        <f>X103/F103*100</f>
        <v>2.8951528022840467</v>
      </c>
      <c r="AA103" s="309"/>
    </row>
    <row r="104" spans="1:27" ht="51">
      <c r="A104" s="301"/>
      <c r="B104" s="386"/>
      <c r="C104" s="26" t="s">
        <v>143</v>
      </c>
      <c r="D104" s="64" t="s">
        <v>144</v>
      </c>
      <c r="E104" s="64">
        <v>10</v>
      </c>
      <c r="F104" s="389"/>
      <c r="G104" s="65">
        <v>2</v>
      </c>
      <c r="H104" s="389"/>
      <c r="I104" s="142">
        <v>2</v>
      </c>
      <c r="J104" s="313"/>
      <c r="K104" s="65"/>
      <c r="L104" s="313"/>
      <c r="M104" s="15">
        <v>2</v>
      </c>
      <c r="N104" s="313"/>
      <c r="O104" s="15"/>
      <c r="P104" s="313"/>
      <c r="Q104" s="15"/>
      <c r="R104" s="313"/>
      <c r="S104" s="65">
        <f t="shared" si="22"/>
        <v>2</v>
      </c>
      <c r="T104" s="295"/>
      <c r="U104" s="172">
        <f t="shared" si="26"/>
        <v>100</v>
      </c>
      <c r="V104" s="378"/>
      <c r="W104" s="65">
        <f t="shared" si="24"/>
        <v>2</v>
      </c>
      <c r="X104" s="295"/>
      <c r="Y104" s="167">
        <f>W104/E104*100</f>
        <v>20</v>
      </c>
      <c r="Z104" s="337"/>
      <c r="AA104" s="310"/>
    </row>
    <row r="105" spans="1:27" ht="102">
      <c r="A105" s="301"/>
      <c r="B105" s="386"/>
      <c r="C105" s="19" t="s">
        <v>661</v>
      </c>
      <c r="D105" s="63" t="s">
        <v>28</v>
      </c>
      <c r="E105" s="81">
        <v>700</v>
      </c>
      <c r="F105" s="389"/>
      <c r="G105" s="65"/>
      <c r="H105" s="389"/>
      <c r="I105" s="142">
        <v>100</v>
      </c>
      <c r="J105" s="313"/>
      <c r="K105" s="65"/>
      <c r="L105" s="313"/>
      <c r="M105" s="15"/>
      <c r="N105" s="313"/>
      <c r="O105" s="15"/>
      <c r="P105" s="313"/>
      <c r="Q105" s="15"/>
      <c r="R105" s="313"/>
      <c r="S105" s="65">
        <f t="shared" si="22"/>
        <v>0</v>
      </c>
      <c r="T105" s="295"/>
      <c r="U105" s="172">
        <f t="shared" si="26"/>
        <v>0</v>
      </c>
      <c r="V105" s="378"/>
      <c r="W105" s="65">
        <f t="shared" si="24"/>
        <v>0</v>
      </c>
      <c r="X105" s="295"/>
      <c r="Y105" s="167">
        <f>W105/E105*100</f>
        <v>0</v>
      </c>
      <c r="Z105" s="337"/>
      <c r="AA105" s="310"/>
    </row>
    <row r="106" spans="1:27" ht="76.5">
      <c r="A106" s="301"/>
      <c r="B106" s="386"/>
      <c r="C106" s="19" t="s">
        <v>145</v>
      </c>
      <c r="D106" s="63" t="s">
        <v>146</v>
      </c>
      <c r="E106" s="81">
        <v>1149</v>
      </c>
      <c r="F106" s="389"/>
      <c r="G106" s="65"/>
      <c r="H106" s="389"/>
      <c r="I106" s="142">
        <v>229</v>
      </c>
      <c r="J106" s="313"/>
      <c r="K106" s="65"/>
      <c r="L106" s="313"/>
      <c r="M106" s="15"/>
      <c r="N106" s="313"/>
      <c r="O106" s="15"/>
      <c r="P106" s="313"/>
      <c r="Q106" s="15"/>
      <c r="R106" s="313"/>
      <c r="S106" s="65">
        <f t="shared" si="22"/>
        <v>0</v>
      </c>
      <c r="T106" s="295"/>
      <c r="U106" s="172">
        <f t="shared" si="26"/>
        <v>0</v>
      </c>
      <c r="V106" s="378"/>
      <c r="W106" s="65">
        <f t="shared" si="24"/>
        <v>0</v>
      </c>
      <c r="X106" s="295"/>
      <c r="Y106" s="167">
        <f>W106/E106*100</f>
        <v>0</v>
      </c>
      <c r="Z106" s="337"/>
      <c r="AA106" s="310"/>
    </row>
    <row r="107" spans="1:27" ht="72" customHeight="1">
      <c r="A107" s="301"/>
      <c r="B107" s="386"/>
      <c r="C107" s="391" t="s">
        <v>147</v>
      </c>
      <c r="D107" s="63" t="s">
        <v>154</v>
      </c>
      <c r="E107" s="81">
        <v>26</v>
      </c>
      <c r="F107" s="389"/>
      <c r="G107" s="65"/>
      <c r="H107" s="389"/>
      <c r="I107" s="142">
        <v>26</v>
      </c>
      <c r="J107" s="313"/>
      <c r="K107" s="65"/>
      <c r="L107" s="313"/>
      <c r="M107" s="15">
        <f>I107/2</f>
        <v>13</v>
      </c>
      <c r="N107" s="313"/>
      <c r="O107" s="15"/>
      <c r="P107" s="313"/>
      <c r="Q107" s="15"/>
      <c r="R107" s="313"/>
      <c r="S107" s="65">
        <f t="shared" si="22"/>
        <v>13</v>
      </c>
      <c r="T107" s="295"/>
      <c r="U107" s="172">
        <f t="shared" si="26"/>
        <v>50</v>
      </c>
      <c r="V107" s="378"/>
      <c r="W107" s="65">
        <f t="shared" si="24"/>
        <v>13</v>
      </c>
      <c r="X107" s="295"/>
      <c r="Y107" s="167">
        <f>W107/E107*100</f>
        <v>50</v>
      </c>
      <c r="Z107" s="337"/>
      <c r="AA107" s="310"/>
    </row>
    <row r="108" spans="1:27" ht="24.6" customHeight="1">
      <c r="A108" s="301"/>
      <c r="B108" s="386"/>
      <c r="C108" s="392"/>
      <c r="D108" s="63" t="s">
        <v>28</v>
      </c>
      <c r="E108" s="81">
        <v>50</v>
      </c>
      <c r="F108" s="389"/>
      <c r="G108" s="65"/>
      <c r="H108" s="389"/>
      <c r="I108" s="142">
        <v>50</v>
      </c>
      <c r="J108" s="313"/>
      <c r="K108" s="65"/>
      <c r="L108" s="313"/>
      <c r="M108" s="15">
        <f>I108/2</f>
        <v>25</v>
      </c>
      <c r="N108" s="313"/>
      <c r="O108" s="15"/>
      <c r="P108" s="313"/>
      <c r="Q108" s="15"/>
      <c r="R108" s="313"/>
      <c r="S108" s="65">
        <f t="shared" si="22"/>
        <v>25</v>
      </c>
      <c r="T108" s="295"/>
      <c r="U108" s="172">
        <f t="shared" si="26"/>
        <v>50</v>
      </c>
      <c r="V108" s="378"/>
      <c r="W108" s="65">
        <f t="shared" si="24"/>
        <v>25</v>
      </c>
      <c r="X108" s="295"/>
      <c r="Y108" s="167"/>
      <c r="Z108" s="337"/>
      <c r="AA108" s="310"/>
    </row>
    <row r="109" spans="1:27" ht="24.6" customHeight="1">
      <c r="A109" s="301"/>
      <c r="B109" s="386"/>
      <c r="C109" s="393"/>
      <c r="D109" s="63" t="s">
        <v>28</v>
      </c>
      <c r="E109" s="81">
        <v>35</v>
      </c>
      <c r="F109" s="389"/>
      <c r="G109" s="65"/>
      <c r="H109" s="389"/>
      <c r="I109" s="142">
        <v>35</v>
      </c>
      <c r="J109" s="313"/>
      <c r="K109" s="65"/>
      <c r="L109" s="313"/>
      <c r="M109" s="15">
        <v>18</v>
      </c>
      <c r="N109" s="313"/>
      <c r="O109" s="15"/>
      <c r="P109" s="313"/>
      <c r="Q109" s="15"/>
      <c r="R109" s="313"/>
      <c r="S109" s="65">
        <f t="shared" si="22"/>
        <v>18</v>
      </c>
      <c r="T109" s="295"/>
      <c r="U109" s="172">
        <f t="shared" si="26"/>
        <v>51.428571428571423</v>
      </c>
      <c r="V109" s="378"/>
      <c r="W109" s="65">
        <f t="shared" si="24"/>
        <v>18</v>
      </c>
      <c r="X109" s="295"/>
      <c r="Y109" s="167"/>
      <c r="Z109" s="337"/>
      <c r="AA109" s="310"/>
    </row>
    <row r="110" spans="1:27" ht="25.5">
      <c r="A110" s="301"/>
      <c r="B110" s="386"/>
      <c r="C110" s="19" t="s">
        <v>662</v>
      </c>
      <c r="D110" s="63" t="s">
        <v>148</v>
      </c>
      <c r="E110" s="81">
        <v>10</v>
      </c>
      <c r="F110" s="389"/>
      <c r="G110" s="65"/>
      <c r="H110" s="389"/>
      <c r="I110" s="142">
        <v>2</v>
      </c>
      <c r="J110" s="313"/>
      <c r="K110" s="65"/>
      <c r="L110" s="313"/>
      <c r="M110" s="15">
        <f>I110/2</f>
        <v>1</v>
      </c>
      <c r="N110" s="313"/>
      <c r="O110" s="15"/>
      <c r="P110" s="313"/>
      <c r="Q110" s="15"/>
      <c r="R110" s="313"/>
      <c r="S110" s="65">
        <f t="shared" si="22"/>
        <v>1</v>
      </c>
      <c r="T110" s="295"/>
      <c r="U110" s="172">
        <f t="shared" si="26"/>
        <v>50</v>
      </c>
      <c r="V110" s="378"/>
      <c r="W110" s="65">
        <f t="shared" si="24"/>
        <v>1</v>
      </c>
      <c r="X110" s="295"/>
      <c r="Y110" s="167">
        <f t="shared" ref="Y110:Y132" si="33">W110/E110*100</f>
        <v>10</v>
      </c>
      <c r="Z110" s="337"/>
      <c r="AA110" s="310"/>
    </row>
    <row r="111" spans="1:27" s="120" customFormat="1" ht="51" hidden="1">
      <c r="A111" s="301"/>
      <c r="B111" s="386"/>
      <c r="C111" s="128" t="s">
        <v>663</v>
      </c>
      <c r="D111" s="118" t="s">
        <v>146</v>
      </c>
      <c r="E111" s="124">
        <v>250</v>
      </c>
      <c r="F111" s="389"/>
      <c r="G111" s="129"/>
      <c r="H111" s="389"/>
      <c r="I111" s="143"/>
      <c r="J111" s="313"/>
      <c r="K111" s="129"/>
      <c r="L111" s="313"/>
      <c r="M111" s="119"/>
      <c r="N111" s="313"/>
      <c r="O111" s="119"/>
      <c r="P111" s="313"/>
      <c r="Q111" s="119"/>
      <c r="R111" s="313"/>
      <c r="S111" s="129">
        <f t="shared" si="22"/>
        <v>0</v>
      </c>
      <c r="T111" s="295"/>
      <c r="U111" s="173"/>
      <c r="V111" s="378"/>
      <c r="W111" s="129">
        <f t="shared" si="24"/>
        <v>0</v>
      </c>
      <c r="X111" s="295"/>
      <c r="Y111" s="168">
        <f t="shared" si="33"/>
        <v>0</v>
      </c>
      <c r="Z111" s="337"/>
      <c r="AA111" s="310"/>
    </row>
    <row r="112" spans="1:27" s="120" customFormat="1" ht="25.5" hidden="1">
      <c r="A112" s="301"/>
      <c r="B112" s="386"/>
      <c r="C112" s="128" t="s">
        <v>664</v>
      </c>
      <c r="D112" s="118" t="s">
        <v>28</v>
      </c>
      <c r="E112" s="124">
        <v>128</v>
      </c>
      <c r="F112" s="389"/>
      <c r="G112" s="129"/>
      <c r="H112" s="389"/>
      <c r="I112" s="143"/>
      <c r="J112" s="313"/>
      <c r="K112" s="129"/>
      <c r="L112" s="313"/>
      <c r="M112" s="119"/>
      <c r="N112" s="313"/>
      <c r="O112" s="119"/>
      <c r="P112" s="313"/>
      <c r="Q112" s="119"/>
      <c r="R112" s="313"/>
      <c r="S112" s="129">
        <f t="shared" si="22"/>
        <v>0</v>
      </c>
      <c r="T112" s="295"/>
      <c r="U112" s="173"/>
      <c r="V112" s="378"/>
      <c r="W112" s="129">
        <f t="shared" si="24"/>
        <v>0</v>
      </c>
      <c r="X112" s="295"/>
      <c r="Y112" s="168">
        <f t="shared" si="33"/>
        <v>0</v>
      </c>
      <c r="Z112" s="337"/>
      <c r="AA112" s="310"/>
    </row>
    <row r="113" spans="1:27" s="120" customFormat="1" ht="25.5" hidden="1">
      <c r="A113" s="301"/>
      <c r="B113" s="386"/>
      <c r="C113" s="128" t="s">
        <v>665</v>
      </c>
      <c r="D113" s="118" t="s">
        <v>28</v>
      </c>
      <c r="E113" s="124">
        <v>128</v>
      </c>
      <c r="F113" s="389"/>
      <c r="G113" s="129"/>
      <c r="H113" s="389"/>
      <c r="I113" s="143"/>
      <c r="J113" s="313"/>
      <c r="K113" s="129"/>
      <c r="L113" s="313"/>
      <c r="M113" s="119"/>
      <c r="N113" s="313"/>
      <c r="O113" s="119"/>
      <c r="P113" s="313"/>
      <c r="Q113" s="119"/>
      <c r="R113" s="313"/>
      <c r="S113" s="129">
        <f t="shared" si="22"/>
        <v>0</v>
      </c>
      <c r="T113" s="295"/>
      <c r="U113" s="173"/>
      <c r="V113" s="378"/>
      <c r="W113" s="129">
        <f t="shared" si="24"/>
        <v>0</v>
      </c>
      <c r="X113" s="295"/>
      <c r="Y113" s="168">
        <f t="shared" si="33"/>
        <v>0</v>
      </c>
      <c r="Z113" s="337"/>
      <c r="AA113" s="310"/>
    </row>
    <row r="114" spans="1:27" s="120" customFormat="1" ht="25.5" hidden="1">
      <c r="A114" s="301"/>
      <c r="B114" s="386"/>
      <c r="C114" s="128" t="s">
        <v>666</v>
      </c>
      <c r="D114" s="118" t="s">
        <v>144</v>
      </c>
      <c r="E114" s="124">
        <v>66</v>
      </c>
      <c r="F114" s="389"/>
      <c r="G114" s="129"/>
      <c r="H114" s="389"/>
      <c r="I114" s="143"/>
      <c r="J114" s="313"/>
      <c r="K114" s="129"/>
      <c r="L114" s="313"/>
      <c r="M114" s="119"/>
      <c r="N114" s="313"/>
      <c r="O114" s="119"/>
      <c r="P114" s="313"/>
      <c r="Q114" s="119"/>
      <c r="R114" s="313"/>
      <c r="S114" s="129">
        <f t="shared" si="22"/>
        <v>0</v>
      </c>
      <c r="T114" s="295"/>
      <c r="U114" s="173"/>
      <c r="V114" s="378"/>
      <c r="W114" s="129">
        <f t="shared" si="24"/>
        <v>0</v>
      </c>
      <c r="X114" s="295"/>
      <c r="Y114" s="168">
        <f t="shared" si="33"/>
        <v>0</v>
      </c>
      <c r="Z114" s="337"/>
      <c r="AA114" s="310"/>
    </row>
    <row r="115" spans="1:27" s="120" customFormat="1" ht="25.5" hidden="1">
      <c r="A115" s="302"/>
      <c r="B115" s="387"/>
      <c r="C115" s="128" t="s">
        <v>667</v>
      </c>
      <c r="D115" s="118" t="s">
        <v>146</v>
      </c>
      <c r="E115" s="124">
        <v>68</v>
      </c>
      <c r="F115" s="390"/>
      <c r="G115" s="129"/>
      <c r="H115" s="390"/>
      <c r="I115" s="143"/>
      <c r="J115" s="314"/>
      <c r="K115" s="129"/>
      <c r="L115" s="314"/>
      <c r="M115" s="119"/>
      <c r="N115" s="314"/>
      <c r="O115" s="119"/>
      <c r="P115" s="314"/>
      <c r="Q115" s="119"/>
      <c r="R115" s="314"/>
      <c r="S115" s="129">
        <f t="shared" si="22"/>
        <v>0</v>
      </c>
      <c r="T115" s="296"/>
      <c r="U115" s="173"/>
      <c r="V115" s="353"/>
      <c r="W115" s="129">
        <f t="shared" si="24"/>
        <v>0</v>
      </c>
      <c r="X115" s="296"/>
      <c r="Y115" s="168">
        <f t="shared" si="33"/>
        <v>0</v>
      </c>
      <c r="Z115" s="338"/>
      <c r="AA115" s="311"/>
    </row>
    <row r="116" spans="1:27" ht="54" customHeight="1">
      <c r="A116" s="300" t="s">
        <v>149</v>
      </c>
      <c r="B116" s="474" t="s">
        <v>150</v>
      </c>
      <c r="C116" s="19" t="s">
        <v>676</v>
      </c>
      <c r="D116" s="63" t="s">
        <v>28</v>
      </c>
      <c r="E116" s="81">
        <v>156</v>
      </c>
      <c r="F116" s="306">
        <v>3867941875</v>
      </c>
      <c r="G116" s="65"/>
      <c r="H116" s="309"/>
      <c r="I116" s="142">
        <v>156</v>
      </c>
      <c r="J116" s="312">
        <v>700000000</v>
      </c>
      <c r="K116" s="65"/>
      <c r="L116" s="309"/>
      <c r="M116" s="15"/>
      <c r="N116" s="294"/>
      <c r="O116" s="15"/>
      <c r="P116" s="309"/>
      <c r="Q116" s="15"/>
      <c r="R116" s="309"/>
      <c r="S116" s="65">
        <f t="shared" si="22"/>
        <v>0</v>
      </c>
      <c r="T116" s="294">
        <f t="shared" ref="T116" si="34">+L116+N116+P116+R116</f>
        <v>0</v>
      </c>
      <c r="U116" s="172">
        <f>S116/I116*100</f>
        <v>0</v>
      </c>
      <c r="V116" s="352">
        <f>T116/J116*100</f>
        <v>0</v>
      </c>
      <c r="W116" s="65">
        <f t="shared" si="24"/>
        <v>0</v>
      </c>
      <c r="X116" s="294">
        <f t="shared" ref="X116" si="35">T116</f>
        <v>0</v>
      </c>
      <c r="Y116" s="167">
        <f t="shared" si="33"/>
        <v>0</v>
      </c>
      <c r="Z116" s="336">
        <f>X116/F116*100</f>
        <v>0</v>
      </c>
      <c r="AA116" s="309"/>
    </row>
    <row r="117" spans="1:27" ht="51">
      <c r="A117" s="301"/>
      <c r="B117" s="475"/>
      <c r="C117" s="19" t="s">
        <v>675</v>
      </c>
      <c r="D117" s="63" t="s">
        <v>28</v>
      </c>
      <c r="E117" s="81">
        <v>186</v>
      </c>
      <c r="F117" s="307"/>
      <c r="G117" s="65"/>
      <c r="H117" s="310"/>
      <c r="I117" s="142">
        <v>186</v>
      </c>
      <c r="J117" s="313"/>
      <c r="K117" s="65"/>
      <c r="L117" s="310"/>
      <c r="M117" s="15"/>
      <c r="N117" s="295"/>
      <c r="O117" s="15"/>
      <c r="P117" s="310"/>
      <c r="Q117" s="15"/>
      <c r="R117" s="310"/>
      <c r="S117" s="65">
        <f t="shared" si="22"/>
        <v>0</v>
      </c>
      <c r="T117" s="295"/>
      <c r="U117" s="172">
        <f>S117/I117*100</f>
        <v>0</v>
      </c>
      <c r="V117" s="378"/>
      <c r="W117" s="65">
        <f t="shared" si="24"/>
        <v>0</v>
      </c>
      <c r="X117" s="295"/>
      <c r="Y117" s="167">
        <f t="shared" si="33"/>
        <v>0</v>
      </c>
      <c r="Z117" s="337"/>
      <c r="AA117" s="310"/>
    </row>
    <row r="118" spans="1:27" s="120" customFormat="1" ht="35.1" hidden="1" customHeight="1">
      <c r="A118" s="302"/>
      <c r="B118" s="476"/>
      <c r="C118" s="128" t="s">
        <v>674</v>
      </c>
      <c r="D118" s="118" t="s">
        <v>144</v>
      </c>
      <c r="E118" s="124">
        <v>8</v>
      </c>
      <c r="F118" s="308"/>
      <c r="G118" s="129"/>
      <c r="H118" s="311"/>
      <c r="I118" s="143"/>
      <c r="J118" s="314"/>
      <c r="K118" s="129"/>
      <c r="L118" s="311"/>
      <c r="M118" s="119"/>
      <c r="N118" s="296"/>
      <c r="O118" s="119"/>
      <c r="P118" s="311"/>
      <c r="Q118" s="119"/>
      <c r="R118" s="311"/>
      <c r="S118" s="129">
        <f t="shared" si="22"/>
        <v>0</v>
      </c>
      <c r="T118" s="296"/>
      <c r="U118" s="173"/>
      <c r="V118" s="353"/>
      <c r="W118" s="129">
        <f t="shared" si="24"/>
        <v>0</v>
      </c>
      <c r="X118" s="296"/>
      <c r="Y118" s="168">
        <f t="shared" si="33"/>
        <v>0</v>
      </c>
      <c r="Z118" s="338"/>
      <c r="AA118" s="311"/>
    </row>
    <row r="119" spans="1:27" s="120" customFormat="1" ht="51" hidden="1">
      <c r="A119" s="354" t="s">
        <v>151</v>
      </c>
      <c r="B119" s="382" t="s">
        <v>152</v>
      </c>
      <c r="C119" s="128" t="s">
        <v>669</v>
      </c>
      <c r="D119" s="118" t="s">
        <v>28</v>
      </c>
      <c r="E119" s="124">
        <v>800</v>
      </c>
      <c r="F119" s="360">
        <v>862025000</v>
      </c>
      <c r="G119" s="129"/>
      <c r="H119" s="363"/>
      <c r="I119" s="143">
        <v>400</v>
      </c>
      <c r="J119" s="366"/>
      <c r="K119" s="129"/>
      <c r="L119" s="363"/>
      <c r="M119" s="119"/>
      <c r="N119" s="369"/>
      <c r="O119" s="119"/>
      <c r="P119" s="363"/>
      <c r="Q119" s="119"/>
      <c r="R119" s="363"/>
      <c r="S119" s="129">
        <f t="shared" si="22"/>
        <v>0</v>
      </c>
      <c r="T119" s="369">
        <f t="shared" ref="T119" si="36">+L119+N119+P119+R119</f>
        <v>0</v>
      </c>
      <c r="U119" s="173">
        <f>S119/I119*100</f>
        <v>0</v>
      </c>
      <c r="V119" s="372"/>
      <c r="W119" s="129">
        <f t="shared" si="24"/>
        <v>0</v>
      </c>
      <c r="X119" s="369">
        <f t="shared" ref="X119" si="37">T119</f>
        <v>0</v>
      </c>
      <c r="Y119" s="168">
        <f t="shared" si="33"/>
        <v>0</v>
      </c>
      <c r="Z119" s="375">
        <f>X119/F119*100</f>
        <v>0</v>
      </c>
      <c r="AA119" s="363"/>
    </row>
    <row r="120" spans="1:27" s="120" customFormat="1" ht="38.25" hidden="1">
      <c r="A120" s="355"/>
      <c r="B120" s="383"/>
      <c r="C120" s="128" t="s">
        <v>670</v>
      </c>
      <c r="D120" s="118" t="s">
        <v>154</v>
      </c>
      <c r="E120" s="124">
        <v>64</v>
      </c>
      <c r="F120" s="361"/>
      <c r="G120" s="129"/>
      <c r="H120" s="364"/>
      <c r="I120" s="143"/>
      <c r="J120" s="367"/>
      <c r="K120" s="129"/>
      <c r="L120" s="364"/>
      <c r="M120" s="119"/>
      <c r="N120" s="370"/>
      <c r="O120" s="119"/>
      <c r="P120" s="364"/>
      <c r="Q120" s="119"/>
      <c r="R120" s="364"/>
      <c r="S120" s="129">
        <f t="shared" si="22"/>
        <v>0</v>
      </c>
      <c r="T120" s="370"/>
      <c r="U120" s="173"/>
      <c r="V120" s="373"/>
      <c r="W120" s="129">
        <f t="shared" si="24"/>
        <v>0</v>
      </c>
      <c r="X120" s="370"/>
      <c r="Y120" s="168">
        <f t="shared" si="33"/>
        <v>0</v>
      </c>
      <c r="Z120" s="376"/>
      <c r="AA120" s="364"/>
    </row>
    <row r="121" spans="1:27" s="120" customFormat="1" ht="38.25" hidden="1">
      <c r="A121" s="356"/>
      <c r="B121" s="384"/>
      <c r="C121" s="128" t="s">
        <v>671</v>
      </c>
      <c r="D121" s="118" t="s">
        <v>154</v>
      </c>
      <c r="E121" s="124">
        <v>64</v>
      </c>
      <c r="F121" s="362"/>
      <c r="G121" s="129"/>
      <c r="H121" s="365"/>
      <c r="I121" s="143"/>
      <c r="J121" s="368"/>
      <c r="K121" s="129"/>
      <c r="L121" s="365"/>
      <c r="M121" s="119"/>
      <c r="N121" s="371"/>
      <c r="O121" s="119"/>
      <c r="P121" s="365"/>
      <c r="Q121" s="119"/>
      <c r="R121" s="365"/>
      <c r="S121" s="129">
        <f t="shared" si="22"/>
        <v>0</v>
      </c>
      <c r="T121" s="371"/>
      <c r="U121" s="173"/>
      <c r="V121" s="374"/>
      <c r="W121" s="129">
        <f t="shared" si="24"/>
        <v>0</v>
      </c>
      <c r="X121" s="371"/>
      <c r="Y121" s="168">
        <f t="shared" si="33"/>
        <v>0</v>
      </c>
      <c r="Z121" s="377"/>
      <c r="AA121" s="365"/>
    </row>
    <row r="122" spans="1:27" ht="63.75">
      <c r="A122" s="300" t="s">
        <v>155</v>
      </c>
      <c r="B122" s="474" t="s">
        <v>156</v>
      </c>
      <c r="C122" s="19" t="s">
        <v>672</v>
      </c>
      <c r="D122" s="63" t="s">
        <v>28</v>
      </c>
      <c r="E122" s="82">
        <v>4459.8624171199999</v>
      </c>
      <c r="F122" s="388">
        <v>1021455760.2046875</v>
      </c>
      <c r="G122" s="73">
        <v>887</v>
      </c>
      <c r="H122" s="15"/>
      <c r="I122" s="142">
        <v>857</v>
      </c>
      <c r="J122" s="477">
        <v>184857750</v>
      </c>
      <c r="K122" s="73">
        <v>371</v>
      </c>
      <c r="L122" s="345">
        <v>80109950</v>
      </c>
      <c r="M122" s="15"/>
      <c r="N122" s="294"/>
      <c r="O122" s="15"/>
      <c r="P122" s="309"/>
      <c r="Q122" s="15"/>
      <c r="R122" s="309"/>
      <c r="S122" s="65">
        <f t="shared" si="22"/>
        <v>371</v>
      </c>
      <c r="T122" s="294">
        <f t="shared" ref="T122" si="38">+L122+N122+P122+R122</f>
        <v>80109950</v>
      </c>
      <c r="U122" s="172">
        <f>S122/I122*100</f>
        <v>43.290548424737459</v>
      </c>
      <c r="V122" s="352">
        <f>T122/J122*100</f>
        <v>43.335997544057527</v>
      </c>
      <c r="W122" s="65">
        <f t="shared" si="24"/>
        <v>371</v>
      </c>
      <c r="X122" s="294">
        <f t="shared" ref="X122" si="39">T122</f>
        <v>80109950</v>
      </c>
      <c r="Y122" s="167">
        <f t="shared" si="33"/>
        <v>8.3186422651929455</v>
      </c>
      <c r="Z122" s="336">
        <f>X122/F122*100</f>
        <v>7.8427234072229348</v>
      </c>
      <c r="AA122" s="65"/>
    </row>
    <row r="123" spans="1:27" s="120" customFormat="1" ht="68.45" hidden="1" customHeight="1">
      <c r="A123" s="302"/>
      <c r="B123" s="476"/>
      <c r="C123" s="128" t="s">
        <v>673</v>
      </c>
      <c r="D123" s="118" t="s">
        <v>146</v>
      </c>
      <c r="E123" s="124">
        <v>128</v>
      </c>
      <c r="F123" s="390"/>
      <c r="G123" s="129"/>
      <c r="H123" s="119"/>
      <c r="I123" s="143"/>
      <c r="J123" s="478"/>
      <c r="K123" s="129"/>
      <c r="L123" s="347"/>
      <c r="M123" s="119"/>
      <c r="N123" s="296"/>
      <c r="O123" s="119"/>
      <c r="P123" s="311"/>
      <c r="Q123" s="119"/>
      <c r="R123" s="311"/>
      <c r="S123" s="129">
        <f t="shared" si="22"/>
        <v>0</v>
      </c>
      <c r="T123" s="296"/>
      <c r="U123" s="173"/>
      <c r="V123" s="353"/>
      <c r="W123" s="129">
        <f t="shared" si="24"/>
        <v>0</v>
      </c>
      <c r="X123" s="296"/>
      <c r="Y123" s="168">
        <f t="shared" si="33"/>
        <v>0</v>
      </c>
      <c r="Z123" s="338"/>
      <c r="AA123" s="129"/>
    </row>
    <row r="124" spans="1:27" ht="25.5">
      <c r="A124" s="300" t="s">
        <v>85</v>
      </c>
      <c r="B124" s="303" t="s">
        <v>86</v>
      </c>
      <c r="C124" s="19" t="s">
        <v>87</v>
      </c>
      <c r="D124" s="62" t="s">
        <v>28</v>
      </c>
      <c r="E124" s="81">
        <v>702</v>
      </c>
      <c r="F124" s="306">
        <v>2260000000</v>
      </c>
      <c r="G124" s="73" t="s">
        <v>33</v>
      </c>
      <c r="H124" s="309"/>
      <c r="I124" s="142">
        <v>134</v>
      </c>
      <c r="J124" s="312">
        <v>960000000</v>
      </c>
      <c r="K124" s="158"/>
      <c r="L124" s="345">
        <v>269900000</v>
      </c>
      <c r="M124" s="15"/>
      <c r="N124" s="379"/>
      <c r="O124" s="15"/>
      <c r="P124" s="345"/>
      <c r="Q124" s="15"/>
      <c r="R124" s="345"/>
      <c r="S124" s="65">
        <f t="shared" si="22"/>
        <v>0</v>
      </c>
      <c r="T124" s="294">
        <f t="shared" ref="T124" si="40">+L124+N124+P124+R124</f>
        <v>269900000</v>
      </c>
      <c r="U124" s="172">
        <f>S124/I124*100</f>
        <v>0</v>
      </c>
      <c r="V124" s="352">
        <f>T124/J124*100</f>
        <v>28.114583333333332</v>
      </c>
      <c r="W124" s="65">
        <f t="shared" si="24"/>
        <v>0</v>
      </c>
      <c r="X124" s="294">
        <f t="shared" ref="X124" si="41">T124</f>
        <v>269900000</v>
      </c>
      <c r="Y124" s="167">
        <f t="shared" si="33"/>
        <v>0</v>
      </c>
      <c r="Z124" s="336">
        <f>X124/F124*100</f>
        <v>11.942477876106194</v>
      </c>
      <c r="AA124" s="309"/>
    </row>
    <row r="125" spans="1:27" ht="38.25">
      <c r="A125" s="301"/>
      <c r="B125" s="304"/>
      <c r="C125" s="19" t="s">
        <v>88</v>
      </c>
      <c r="D125" s="62" t="s">
        <v>28</v>
      </c>
      <c r="E125" s="81">
        <v>80</v>
      </c>
      <c r="F125" s="307"/>
      <c r="G125" s="65"/>
      <c r="H125" s="310"/>
      <c r="I125" s="142">
        <v>80</v>
      </c>
      <c r="J125" s="313"/>
      <c r="K125" s="65"/>
      <c r="L125" s="346"/>
      <c r="M125" s="15"/>
      <c r="N125" s="380"/>
      <c r="O125" s="15"/>
      <c r="P125" s="346"/>
      <c r="Q125" s="15"/>
      <c r="R125" s="346"/>
      <c r="S125" s="65">
        <f t="shared" si="22"/>
        <v>0</v>
      </c>
      <c r="T125" s="295"/>
      <c r="U125" s="172">
        <f t="shared" ref="U125:U132" si="42">S125/I125*100</f>
        <v>0</v>
      </c>
      <c r="V125" s="378"/>
      <c r="W125" s="65">
        <f t="shared" si="24"/>
        <v>0</v>
      </c>
      <c r="X125" s="295"/>
      <c r="Y125" s="167">
        <f t="shared" si="33"/>
        <v>0</v>
      </c>
      <c r="Z125" s="337"/>
      <c r="AA125" s="310"/>
    </row>
    <row r="126" spans="1:27" ht="38.25">
      <c r="A126" s="301"/>
      <c r="B126" s="304"/>
      <c r="C126" s="19" t="s">
        <v>89</v>
      </c>
      <c r="D126" s="62" t="s">
        <v>28</v>
      </c>
      <c r="E126" s="81">
        <v>98</v>
      </c>
      <c r="F126" s="307"/>
      <c r="G126" s="65"/>
      <c r="H126" s="310"/>
      <c r="I126" s="142">
        <v>98</v>
      </c>
      <c r="J126" s="313"/>
      <c r="K126" s="65"/>
      <c r="L126" s="346"/>
      <c r="M126" s="15"/>
      <c r="N126" s="380"/>
      <c r="O126" s="15"/>
      <c r="P126" s="346"/>
      <c r="Q126" s="15"/>
      <c r="R126" s="346"/>
      <c r="S126" s="65">
        <f t="shared" si="22"/>
        <v>0</v>
      </c>
      <c r="T126" s="295"/>
      <c r="U126" s="172">
        <f t="shared" si="42"/>
        <v>0</v>
      </c>
      <c r="V126" s="378"/>
      <c r="W126" s="65">
        <f t="shared" si="24"/>
        <v>0</v>
      </c>
      <c r="X126" s="295"/>
      <c r="Y126" s="167">
        <f t="shared" si="33"/>
        <v>0</v>
      </c>
      <c r="Z126" s="337"/>
      <c r="AA126" s="310"/>
    </row>
    <row r="127" spans="1:27" ht="51">
      <c r="A127" s="301"/>
      <c r="B127" s="304"/>
      <c r="C127" s="24" t="s">
        <v>90</v>
      </c>
      <c r="D127" s="62" t="s">
        <v>28</v>
      </c>
      <c r="E127" s="81">
        <v>868</v>
      </c>
      <c r="F127" s="307"/>
      <c r="G127" s="65"/>
      <c r="H127" s="310"/>
      <c r="I127" s="142">
        <v>134</v>
      </c>
      <c r="J127" s="313"/>
      <c r="K127" s="65"/>
      <c r="L127" s="346"/>
      <c r="M127" s="15"/>
      <c r="N127" s="380"/>
      <c r="O127" s="15"/>
      <c r="P127" s="346"/>
      <c r="Q127" s="15"/>
      <c r="R127" s="346"/>
      <c r="S127" s="65">
        <f t="shared" si="22"/>
        <v>0</v>
      </c>
      <c r="T127" s="295"/>
      <c r="U127" s="172">
        <f t="shared" si="42"/>
        <v>0</v>
      </c>
      <c r="V127" s="378"/>
      <c r="W127" s="65">
        <f t="shared" si="24"/>
        <v>0</v>
      </c>
      <c r="X127" s="295"/>
      <c r="Y127" s="167">
        <f t="shared" si="33"/>
        <v>0</v>
      </c>
      <c r="Z127" s="337"/>
      <c r="AA127" s="310"/>
    </row>
    <row r="128" spans="1:27">
      <c r="A128" s="301"/>
      <c r="B128" s="304"/>
      <c r="C128" s="24" t="s">
        <v>91</v>
      </c>
      <c r="D128" s="62" t="s">
        <v>28</v>
      </c>
      <c r="E128" s="81">
        <v>360</v>
      </c>
      <c r="F128" s="307"/>
      <c r="G128" s="65"/>
      <c r="H128" s="310"/>
      <c r="I128" s="142">
        <v>180</v>
      </c>
      <c r="J128" s="313"/>
      <c r="K128" s="65"/>
      <c r="L128" s="346"/>
      <c r="M128" s="15"/>
      <c r="N128" s="380"/>
      <c r="O128" s="15"/>
      <c r="P128" s="346"/>
      <c r="Q128" s="15"/>
      <c r="R128" s="346"/>
      <c r="S128" s="65">
        <f t="shared" si="22"/>
        <v>0</v>
      </c>
      <c r="T128" s="295"/>
      <c r="U128" s="172">
        <f t="shared" si="42"/>
        <v>0</v>
      </c>
      <c r="V128" s="378"/>
      <c r="W128" s="65">
        <f t="shared" si="24"/>
        <v>0</v>
      </c>
      <c r="X128" s="295"/>
      <c r="Y128" s="167">
        <f t="shared" si="33"/>
        <v>0</v>
      </c>
      <c r="Z128" s="337"/>
      <c r="AA128" s="310"/>
    </row>
    <row r="129" spans="1:29" ht="25.5">
      <c r="A129" s="301"/>
      <c r="B129" s="304"/>
      <c r="C129" s="24" t="s">
        <v>92</v>
      </c>
      <c r="D129" s="62" t="s">
        <v>28</v>
      </c>
      <c r="E129" s="81">
        <v>240</v>
      </c>
      <c r="F129" s="307"/>
      <c r="G129" s="65"/>
      <c r="H129" s="310"/>
      <c r="I129" s="142">
        <v>120</v>
      </c>
      <c r="J129" s="313"/>
      <c r="K129" s="65"/>
      <c r="L129" s="346"/>
      <c r="M129" s="15"/>
      <c r="N129" s="380"/>
      <c r="O129" s="15"/>
      <c r="P129" s="346"/>
      <c r="Q129" s="15"/>
      <c r="R129" s="346"/>
      <c r="S129" s="65">
        <f t="shared" si="22"/>
        <v>0</v>
      </c>
      <c r="T129" s="295"/>
      <c r="U129" s="172">
        <f t="shared" si="42"/>
        <v>0</v>
      </c>
      <c r="V129" s="378"/>
      <c r="W129" s="65">
        <f t="shared" si="24"/>
        <v>0</v>
      </c>
      <c r="X129" s="295"/>
      <c r="Y129" s="167">
        <f t="shared" si="33"/>
        <v>0</v>
      </c>
      <c r="Z129" s="337"/>
      <c r="AA129" s="310"/>
    </row>
    <row r="130" spans="1:29" ht="25.5">
      <c r="A130" s="301"/>
      <c r="B130" s="304"/>
      <c r="C130" s="24" t="s">
        <v>93</v>
      </c>
      <c r="D130" s="62" t="s">
        <v>28</v>
      </c>
      <c r="E130" s="81">
        <v>240</v>
      </c>
      <c r="F130" s="307"/>
      <c r="G130" s="65"/>
      <c r="H130" s="310"/>
      <c r="I130" s="142">
        <v>120</v>
      </c>
      <c r="J130" s="313"/>
      <c r="K130" s="65"/>
      <c r="L130" s="346"/>
      <c r="M130" s="15"/>
      <c r="N130" s="380"/>
      <c r="O130" s="15"/>
      <c r="P130" s="346"/>
      <c r="Q130" s="15"/>
      <c r="R130" s="346"/>
      <c r="S130" s="65">
        <f t="shared" si="22"/>
        <v>0</v>
      </c>
      <c r="T130" s="295"/>
      <c r="U130" s="172">
        <f t="shared" si="42"/>
        <v>0</v>
      </c>
      <c r="V130" s="378"/>
      <c r="W130" s="65">
        <f t="shared" si="24"/>
        <v>0</v>
      </c>
      <c r="X130" s="295"/>
      <c r="Y130" s="167">
        <f t="shared" si="33"/>
        <v>0</v>
      </c>
      <c r="Z130" s="337"/>
      <c r="AA130" s="310"/>
    </row>
    <row r="131" spans="1:29" ht="38.25">
      <c r="A131" s="301"/>
      <c r="B131" s="304"/>
      <c r="C131" s="19" t="s">
        <v>94</v>
      </c>
      <c r="D131" s="62" t="s">
        <v>48</v>
      </c>
      <c r="E131" s="81">
        <v>40</v>
      </c>
      <c r="F131" s="307"/>
      <c r="G131" s="65"/>
      <c r="H131" s="310"/>
      <c r="I131" s="142">
        <v>40</v>
      </c>
      <c r="J131" s="313"/>
      <c r="K131" s="65">
        <v>40</v>
      </c>
      <c r="L131" s="346"/>
      <c r="M131" s="15"/>
      <c r="N131" s="380"/>
      <c r="O131" s="15"/>
      <c r="P131" s="346"/>
      <c r="Q131" s="15"/>
      <c r="R131" s="346"/>
      <c r="S131" s="65">
        <f t="shared" si="22"/>
        <v>40</v>
      </c>
      <c r="T131" s="295"/>
      <c r="U131" s="172">
        <f t="shared" si="42"/>
        <v>100</v>
      </c>
      <c r="V131" s="378"/>
      <c r="W131" s="65">
        <f t="shared" si="24"/>
        <v>40</v>
      </c>
      <c r="X131" s="295"/>
      <c r="Y131" s="167">
        <f t="shared" si="33"/>
        <v>100</v>
      </c>
      <c r="Z131" s="337"/>
      <c r="AA131" s="310"/>
    </row>
    <row r="132" spans="1:29" ht="38.25">
      <c r="A132" s="302"/>
      <c r="B132" s="305"/>
      <c r="C132" s="19" t="s">
        <v>95</v>
      </c>
      <c r="D132" s="62" t="s">
        <v>28</v>
      </c>
      <c r="E132" s="81">
        <v>15</v>
      </c>
      <c r="F132" s="308"/>
      <c r="G132" s="65"/>
      <c r="H132" s="311"/>
      <c r="I132" s="142">
        <v>15</v>
      </c>
      <c r="J132" s="314"/>
      <c r="K132" s="65">
        <v>15</v>
      </c>
      <c r="L132" s="347"/>
      <c r="M132" s="15"/>
      <c r="N132" s="381"/>
      <c r="O132" s="15"/>
      <c r="P132" s="347"/>
      <c r="Q132" s="15"/>
      <c r="R132" s="347"/>
      <c r="S132" s="65">
        <f t="shared" si="22"/>
        <v>15</v>
      </c>
      <c r="T132" s="296"/>
      <c r="U132" s="172">
        <f t="shared" si="42"/>
        <v>100</v>
      </c>
      <c r="V132" s="353"/>
      <c r="W132" s="65">
        <f t="shared" si="24"/>
        <v>15</v>
      </c>
      <c r="X132" s="296"/>
      <c r="Y132" s="167">
        <f t="shared" si="33"/>
        <v>100</v>
      </c>
      <c r="Z132" s="338"/>
      <c r="AA132" s="311"/>
    </row>
    <row r="133" spans="1:29" s="120" customFormat="1" ht="51" hidden="1">
      <c r="A133" s="354" t="s">
        <v>102</v>
      </c>
      <c r="B133" s="357" t="s">
        <v>103</v>
      </c>
      <c r="C133" s="117" t="s">
        <v>104</v>
      </c>
      <c r="D133" s="118" t="s">
        <v>48</v>
      </c>
      <c r="E133" s="118"/>
      <c r="F133" s="360">
        <v>3789380000</v>
      </c>
      <c r="G133" s="129"/>
      <c r="H133" s="363"/>
      <c r="I133" s="143"/>
      <c r="J133" s="366"/>
      <c r="K133" s="129"/>
      <c r="L133" s="366"/>
      <c r="M133" s="119"/>
      <c r="N133" s="366"/>
      <c r="O133" s="119"/>
      <c r="P133" s="366"/>
      <c r="Q133" s="119"/>
      <c r="R133" s="366"/>
      <c r="S133" s="129">
        <f t="shared" si="22"/>
        <v>0</v>
      </c>
      <c r="T133" s="369">
        <f t="shared" ref="T133" si="43">+L133+N133+P133+R133</f>
        <v>0</v>
      </c>
      <c r="U133" s="173"/>
      <c r="V133" s="372"/>
      <c r="W133" s="129">
        <f t="shared" si="24"/>
        <v>0</v>
      </c>
      <c r="X133" s="369">
        <f t="shared" ref="X133" si="44">T133</f>
        <v>0</v>
      </c>
      <c r="Y133" s="168"/>
      <c r="Z133" s="375">
        <f>X133/F133*100</f>
        <v>0</v>
      </c>
      <c r="AA133" s="363"/>
    </row>
    <row r="134" spans="1:29" s="120" customFormat="1" ht="51" hidden="1">
      <c r="A134" s="355"/>
      <c r="B134" s="358"/>
      <c r="C134" s="117" t="s">
        <v>105</v>
      </c>
      <c r="D134" s="122" t="s">
        <v>48</v>
      </c>
      <c r="E134" s="118">
        <v>100</v>
      </c>
      <c r="F134" s="361"/>
      <c r="G134" s="129">
        <v>100</v>
      </c>
      <c r="H134" s="364"/>
      <c r="I134" s="143">
        <v>100</v>
      </c>
      <c r="J134" s="367"/>
      <c r="K134" s="129"/>
      <c r="L134" s="367"/>
      <c r="M134" s="119"/>
      <c r="N134" s="367"/>
      <c r="O134" s="119"/>
      <c r="P134" s="367"/>
      <c r="Q134" s="119"/>
      <c r="R134" s="367"/>
      <c r="S134" s="129">
        <f t="shared" si="22"/>
        <v>0</v>
      </c>
      <c r="T134" s="370"/>
      <c r="U134" s="173">
        <f t="shared" ref="U134:U142" si="45">S134/I134*100</f>
        <v>0</v>
      </c>
      <c r="V134" s="373"/>
      <c r="W134" s="129">
        <f t="shared" si="24"/>
        <v>0</v>
      </c>
      <c r="X134" s="370"/>
      <c r="Y134" s="168">
        <f t="shared" ref="Y134:Y142" si="46">W134/E134*100</f>
        <v>0</v>
      </c>
      <c r="Z134" s="376"/>
      <c r="AA134" s="364"/>
    </row>
    <row r="135" spans="1:29" s="120" customFormat="1" ht="38.25" hidden="1">
      <c r="A135" s="355"/>
      <c r="B135" s="358"/>
      <c r="C135" s="117" t="s">
        <v>106</v>
      </c>
      <c r="D135" s="123" t="s">
        <v>48</v>
      </c>
      <c r="E135" s="124">
        <v>500</v>
      </c>
      <c r="F135" s="361"/>
      <c r="G135" s="129"/>
      <c r="H135" s="364"/>
      <c r="I135" s="143">
        <v>100</v>
      </c>
      <c r="J135" s="367"/>
      <c r="K135" s="129"/>
      <c r="L135" s="367"/>
      <c r="M135" s="119"/>
      <c r="N135" s="367"/>
      <c r="O135" s="119"/>
      <c r="P135" s="367"/>
      <c r="Q135" s="119"/>
      <c r="R135" s="367"/>
      <c r="S135" s="129">
        <f t="shared" si="22"/>
        <v>0</v>
      </c>
      <c r="T135" s="370"/>
      <c r="U135" s="173">
        <f t="shared" si="45"/>
        <v>0</v>
      </c>
      <c r="V135" s="373"/>
      <c r="W135" s="129">
        <f t="shared" si="24"/>
        <v>0</v>
      </c>
      <c r="X135" s="370"/>
      <c r="Y135" s="168">
        <f t="shared" si="46"/>
        <v>0</v>
      </c>
      <c r="Z135" s="376"/>
      <c r="AA135" s="364"/>
    </row>
    <row r="136" spans="1:29" s="120" customFormat="1" ht="25.5" hidden="1">
      <c r="A136" s="355"/>
      <c r="B136" s="358"/>
      <c r="C136" s="117" t="s">
        <v>107</v>
      </c>
      <c r="D136" s="123" t="s">
        <v>50</v>
      </c>
      <c r="E136" s="124">
        <v>270</v>
      </c>
      <c r="F136" s="361"/>
      <c r="G136" s="129"/>
      <c r="H136" s="364"/>
      <c r="I136" s="143">
        <v>50</v>
      </c>
      <c r="J136" s="367"/>
      <c r="K136" s="129"/>
      <c r="L136" s="367"/>
      <c r="M136" s="119"/>
      <c r="N136" s="367"/>
      <c r="O136" s="119"/>
      <c r="P136" s="367"/>
      <c r="Q136" s="119"/>
      <c r="R136" s="367"/>
      <c r="S136" s="129">
        <f t="shared" si="22"/>
        <v>0</v>
      </c>
      <c r="T136" s="370"/>
      <c r="U136" s="173">
        <f t="shared" si="45"/>
        <v>0</v>
      </c>
      <c r="V136" s="373"/>
      <c r="W136" s="129">
        <f t="shared" si="24"/>
        <v>0</v>
      </c>
      <c r="X136" s="370"/>
      <c r="Y136" s="168">
        <f t="shared" si="46"/>
        <v>0</v>
      </c>
      <c r="Z136" s="376"/>
      <c r="AA136" s="364"/>
    </row>
    <row r="137" spans="1:29" s="120" customFormat="1" ht="25.5" hidden="1">
      <c r="A137" s="355"/>
      <c r="B137" s="358"/>
      <c r="C137" s="117" t="s">
        <v>108</v>
      </c>
      <c r="D137" s="122" t="s">
        <v>48</v>
      </c>
      <c r="E137" s="124">
        <v>280</v>
      </c>
      <c r="F137" s="361"/>
      <c r="G137" s="129"/>
      <c r="H137" s="364"/>
      <c r="I137" s="143">
        <v>50</v>
      </c>
      <c r="J137" s="367"/>
      <c r="K137" s="129"/>
      <c r="L137" s="367"/>
      <c r="M137" s="119"/>
      <c r="N137" s="367"/>
      <c r="O137" s="119"/>
      <c r="P137" s="367"/>
      <c r="Q137" s="119"/>
      <c r="R137" s="367"/>
      <c r="S137" s="129">
        <f t="shared" si="22"/>
        <v>0</v>
      </c>
      <c r="T137" s="370"/>
      <c r="U137" s="173">
        <f t="shared" si="45"/>
        <v>0</v>
      </c>
      <c r="V137" s="373"/>
      <c r="W137" s="129">
        <f t="shared" si="24"/>
        <v>0</v>
      </c>
      <c r="X137" s="370"/>
      <c r="Y137" s="168">
        <f t="shared" si="46"/>
        <v>0</v>
      </c>
      <c r="Z137" s="376"/>
      <c r="AA137" s="364"/>
    </row>
    <row r="138" spans="1:29" s="120" customFormat="1" ht="25.5" hidden="1">
      <c r="A138" s="355"/>
      <c r="B138" s="358"/>
      <c r="C138" s="125" t="s">
        <v>109</v>
      </c>
      <c r="D138" s="123" t="s">
        <v>48</v>
      </c>
      <c r="E138" s="124">
        <v>100</v>
      </c>
      <c r="F138" s="361"/>
      <c r="G138" s="129"/>
      <c r="H138" s="364"/>
      <c r="I138" s="143">
        <v>100</v>
      </c>
      <c r="J138" s="367"/>
      <c r="K138" s="129"/>
      <c r="L138" s="367"/>
      <c r="M138" s="119"/>
      <c r="N138" s="367"/>
      <c r="O138" s="119"/>
      <c r="P138" s="367"/>
      <c r="Q138" s="119"/>
      <c r="R138" s="367"/>
      <c r="S138" s="129">
        <f t="shared" si="22"/>
        <v>0</v>
      </c>
      <c r="T138" s="370"/>
      <c r="U138" s="173">
        <f t="shared" si="45"/>
        <v>0</v>
      </c>
      <c r="V138" s="373"/>
      <c r="W138" s="129">
        <f t="shared" si="24"/>
        <v>0</v>
      </c>
      <c r="X138" s="370"/>
      <c r="Y138" s="168">
        <f t="shared" si="46"/>
        <v>0</v>
      </c>
      <c r="Z138" s="376"/>
      <c r="AA138" s="364"/>
    </row>
    <row r="139" spans="1:29" s="120" customFormat="1" ht="25.5" hidden="1">
      <c r="A139" s="356"/>
      <c r="B139" s="359"/>
      <c r="C139" s="117" t="s">
        <v>110</v>
      </c>
      <c r="D139" s="123" t="s">
        <v>50</v>
      </c>
      <c r="E139" s="124">
        <v>475</v>
      </c>
      <c r="F139" s="362"/>
      <c r="G139" s="129"/>
      <c r="H139" s="365"/>
      <c r="I139" s="143">
        <v>95</v>
      </c>
      <c r="J139" s="368"/>
      <c r="K139" s="129"/>
      <c r="L139" s="368"/>
      <c r="M139" s="119"/>
      <c r="N139" s="368"/>
      <c r="O139" s="119"/>
      <c r="P139" s="368"/>
      <c r="Q139" s="119"/>
      <c r="R139" s="368"/>
      <c r="S139" s="129">
        <f t="shared" si="22"/>
        <v>0</v>
      </c>
      <c r="T139" s="371"/>
      <c r="U139" s="173">
        <f t="shared" si="45"/>
        <v>0</v>
      </c>
      <c r="V139" s="374"/>
      <c r="W139" s="129">
        <f t="shared" si="24"/>
        <v>0</v>
      </c>
      <c r="X139" s="371"/>
      <c r="Y139" s="168">
        <f t="shared" si="46"/>
        <v>0</v>
      </c>
      <c r="Z139" s="377"/>
      <c r="AA139" s="365"/>
    </row>
    <row r="140" spans="1:29" s="98" customFormat="1" ht="25.5">
      <c r="A140" s="140" t="s">
        <v>122</v>
      </c>
      <c r="B140" s="36" t="s">
        <v>123</v>
      </c>
      <c r="C140" s="34" t="s">
        <v>124</v>
      </c>
      <c r="D140" s="68" t="s">
        <v>76</v>
      </c>
      <c r="E140" s="72">
        <v>30</v>
      </c>
      <c r="F140" s="52">
        <v>2586525000</v>
      </c>
      <c r="G140" s="73">
        <v>6</v>
      </c>
      <c r="H140" s="31"/>
      <c r="I140" s="101">
        <v>6</v>
      </c>
      <c r="J140" s="96">
        <v>150000000</v>
      </c>
      <c r="K140" s="73">
        <v>2</v>
      </c>
      <c r="L140" s="97">
        <v>54470000</v>
      </c>
      <c r="M140" s="31">
        <v>2</v>
      </c>
      <c r="N140" s="59">
        <f>111095000-L140</f>
        <v>56625000</v>
      </c>
      <c r="O140" s="31"/>
      <c r="P140" s="31"/>
      <c r="Q140" s="31"/>
      <c r="R140" s="31"/>
      <c r="S140" s="73">
        <f t="shared" ref="S140" si="47">+K140+M140+O140+Q140</f>
        <v>4</v>
      </c>
      <c r="T140" s="59">
        <f t="shared" ref="T140" si="48">+L140+N140+P140+R140</f>
        <v>111095000</v>
      </c>
      <c r="U140" s="174">
        <f t="shared" si="45"/>
        <v>66.666666666666657</v>
      </c>
      <c r="V140" s="174">
        <f>T140/J140*100</f>
        <v>74.063333333333333</v>
      </c>
      <c r="W140" s="73">
        <f t="shared" ref="W140" si="49">S140</f>
        <v>4</v>
      </c>
      <c r="X140" s="59">
        <f t="shared" ref="X140" si="50">T140</f>
        <v>111095000</v>
      </c>
      <c r="Y140" s="169">
        <f t="shared" si="46"/>
        <v>13.333333333333334</v>
      </c>
      <c r="Z140" s="169">
        <f>X140/F140*100</f>
        <v>4.2951450304945826</v>
      </c>
      <c r="AA140" s="73"/>
    </row>
    <row r="141" spans="1:29" s="98" customFormat="1" ht="44.45" customHeight="1">
      <c r="A141" s="69" t="s">
        <v>82</v>
      </c>
      <c r="B141" s="36" t="s">
        <v>677</v>
      </c>
      <c r="C141" s="39" t="s">
        <v>83</v>
      </c>
      <c r="D141" s="68" t="s">
        <v>84</v>
      </c>
      <c r="E141" s="99">
        <v>60</v>
      </c>
      <c r="F141" s="52">
        <v>2820000000</v>
      </c>
      <c r="G141" s="73">
        <v>12</v>
      </c>
      <c r="H141" s="31"/>
      <c r="I141" s="101">
        <v>12</v>
      </c>
      <c r="J141" s="96">
        <v>564000000</v>
      </c>
      <c r="K141" s="73">
        <v>0</v>
      </c>
      <c r="L141" s="31">
        <v>0</v>
      </c>
      <c r="M141" s="31"/>
      <c r="N141" s="59"/>
      <c r="O141" s="31"/>
      <c r="P141" s="31"/>
      <c r="Q141" s="31"/>
      <c r="R141" s="31"/>
      <c r="S141" s="73">
        <f t="shared" si="18"/>
        <v>0</v>
      </c>
      <c r="T141" s="59">
        <f t="shared" si="18"/>
        <v>0</v>
      </c>
      <c r="U141" s="174">
        <f t="shared" si="45"/>
        <v>0</v>
      </c>
      <c r="V141" s="174">
        <f>T141/J141*100</f>
        <v>0</v>
      </c>
      <c r="W141" s="73">
        <f t="shared" si="19"/>
        <v>0</v>
      </c>
      <c r="X141" s="59">
        <f t="shared" si="19"/>
        <v>0</v>
      </c>
      <c r="Y141" s="169">
        <f t="shared" si="46"/>
        <v>0</v>
      </c>
      <c r="Z141" s="169">
        <f>X141/F141*100</f>
        <v>0</v>
      </c>
      <c r="AA141" s="73"/>
    </row>
    <row r="142" spans="1:29" s="98" customFormat="1" ht="25.5">
      <c r="A142" s="132" t="s">
        <v>125</v>
      </c>
      <c r="B142" s="37" t="s">
        <v>126</v>
      </c>
      <c r="C142" s="283" t="s">
        <v>127</v>
      </c>
      <c r="D142" s="284" t="s">
        <v>678</v>
      </c>
      <c r="E142" s="285">
        <v>10</v>
      </c>
      <c r="F142" s="286">
        <v>4085125000</v>
      </c>
      <c r="G142" s="275" t="s">
        <v>128</v>
      </c>
      <c r="H142" s="287"/>
      <c r="I142" s="285">
        <v>10</v>
      </c>
      <c r="J142" s="288">
        <v>817025000</v>
      </c>
      <c r="K142" s="289"/>
      <c r="L142" s="287"/>
      <c r="M142" s="287"/>
      <c r="N142" s="282"/>
      <c r="O142" s="287"/>
      <c r="P142" s="287"/>
      <c r="Q142" s="287"/>
      <c r="R142" s="287"/>
      <c r="S142" s="275">
        <f t="shared" ref="S142:T183" si="51">+K142+M142+O142+Q142</f>
        <v>0</v>
      </c>
      <c r="T142" s="282">
        <f t="shared" si="51"/>
        <v>0</v>
      </c>
      <c r="U142" s="276">
        <f t="shared" si="45"/>
        <v>0</v>
      </c>
      <c r="V142" s="276">
        <f>T142/J142*100</f>
        <v>0</v>
      </c>
      <c r="W142" s="275">
        <f t="shared" ref="W142:X183" si="52">S142</f>
        <v>0</v>
      </c>
      <c r="X142" s="282">
        <f t="shared" si="52"/>
        <v>0</v>
      </c>
      <c r="Y142" s="290">
        <f t="shared" si="46"/>
        <v>0</v>
      </c>
      <c r="Z142" s="290">
        <f>X142/F142*100</f>
        <v>0</v>
      </c>
      <c r="AA142" s="275"/>
    </row>
    <row r="143" spans="1:29" s="98" customFormat="1" ht="38.25">
      <c r="A143" s="140" t="s">
        <v>750</v>
      </c>
      <c r="B143" s="36" t="s">
        <v>751</v>
      </c>
      <c r="C143" s="34" t="s">
        <v>124</v>
      </c>
      <c r="D143" s="69" t="s">
        <v>190</v>
      </c>
      <c r="E143" s="101">
        <v>2</v>
      </c>
      <c r="F143" s="96">
        <v>920000000</v>
      </c>
      <c r="G143" s="73"/>
      <c r="H143" s="31"/>
      <c r="I143" s="101">
        <v>2</v>
      </c>
      <c r="J143" s="96">
        <v>920000000</v>
      </c>
      <c r="K143" s="157"/>
      <c r="L143" s="31"/>
      <c r="M143" s="31"/>
      <c r="N143" s="59"/>
      <c r="O143" s="31"/>
      <c r="P143" s="31"/>
      <c r="Q143" s="31"/>
      <c r="R143" s="31"/>
      <c r="S143" s="275">
        <f t="shared" ref="S143" si="53">+K143+M143+O143+Q143</f>
        <v>0</v>
      </c>
      <c r="T143" s="282">
        <f t="shared" ref="T143" si="54">+L143+N143+P143+R143</f>
        <v>0</v>
      </c>
      <c r="U143" s="276">
        <f t="shared" ref="U143" si="55">S143/I143*100</f>
        <v>0</v>
      </c>
      <c r="V143" s="276">
        <f>T143/J143*100</f>
        <v>0</v>
      </c>
      <c r="W143" s="275">
        <f t="shared" ref="W143" si="56">S143</f>
        <v>0</v>
      </c>
      <c r="X143" s="282">
        <f t="shared" ref="X143" si="57">T143</f>
        <v>0</v>
      </c>
      <c r="Y143" s="290">
        <f t="shared" ref="Y143" si="58">W143/E143*100</f>
        <v>0</v>
      </c>
      <c r="Z143" s="290">
        <f>X143/F143*100</f>
        <v>0</v>
      </c>
      <c r="AA143" s="275"/>
    </row>
    <row r="144" spans="1:29" s="30" customFormat="1" ht="22.5" customHeight="1">
      <c r="A144" s="408" t="s">
        <v>740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10"/>
      <c r="U144" s="102">
        <f>AVERAGE(U69:U142)</f>
        <v>16.537469938946941</v>
      </c>
      <c r="V144" s="102">
        <f>AVERAGE(V69:V142)</f>
        <v>16.914815763563723</v>
      </c>
      <c r="W144" s="103"/>
      <c r="X144" s="104"/>
      <c r="Y144" s="102">
        <f>AVERAGE(Y69:Y142)</f>
        <v>6.111214521917125</v>
      </c>
      <c r="Z144" s="102">
        <f>AVERAGE(Z69:Z142)</f>
        <v>2.0701728467649483</v>
      </c>
      <c r="AA144" s="105"/>
      <c r="AB144" s="28"/>
      <c r="AC144" s="29"/>
    </row>
    <row r="145" spans="1:27" ht="51.6" customHeight="1">
      <c r="A145" s="438" t="s">
        <v>157</v>
      </c>
      <c r="B145" s="438" t="s">
        <v>679</v>
      </c>
      <c r="C145" s="134" t="s">
        <v>158</v>
      </c>
      <c r="D145" s="93" t="s">
        <v>27</v>
      </c>
      <c r="E145" s="93">
        <v>2.1999999999999999E-2</v>
      </c>
      <c r="F145" s="405">
        <f>SUM(F157:F187)</f>
        <v>67898837103.5</v>
      </c>
      <c r="G145" s="93">
        <v>1.4999999999999999E-2</v>
      </c>
      <c r="H145" s="429"/>
      <c r="I145" s="93">
        <v>1.4999999999999999E-2</v>
      </c>
      <c r="J145" s="405">
        <f>SUM(J157:J187)</f>
        <v>9700089000</v>
      </c>
      <c r="K145" s="93">
        <v>1.4999999999999999E-2</v>
      </c>
      <c r="L145" s="405">
        <f>SUM(L157:L187)</f>
        <v>399503500</v>
      </c>
      <c r="M145" s="90"/>
      <c r="N145" s="405">
        <f>SUM(N157:N187)</f>
        <v>1093936094</v>
      </c>
      <c r="O145" s="90"/>
      <c r="P145" s="405">
        <f>SUM(P157:P187)</f>
        <v>0</v>
      </c>
      <c r="Q145" s="90"/>
      <c r="R145" s="405">
        <f>SUM(R157:R187)</f>
        <v>0</v>
      </c>
      <c r="S145" s="93">
        <f t="shared" si="51"/>
        <v>1.4999999999999999E-2</v>
      </c>
      <c r="T145" s="465">
        <f t="shared" si="51"/>
        <v>1493439594</v>
      </c>
      <c r="U145" s="164">
        <f>S145/I145*100</f>
        <v>100</v>
      </c>
      <c r="V145" s="459">
        <f>T145/J145*100</f>
        <v>15.39614321064477</v>
      </c>
      <c r="W145" s="93">
        <f t="shared" si="52"/>
        <v>1.4999999999999999E-2</v>
      </c>
      <c r="X145" s="465">
        <f t="shared" si="52"/>
        <v>1493439594</v>
      </c>
      <c r="Y145" s="164">
        <f>W145/E145*100</f>
        <v>68.181818181818187</v>
      </c>
      <c r="Z145" s="459">
        <f>X145/F145*100</f>
        <v>2.1995068806900333</v>
      </c>
      <c r="AA145" s="93"/>
    </row>
    <row r="146" spans="1:27" ht="37.5" customHeight="1">
      <c r="A146" s="439"/>
      <c r="B146" s="439"/>
      <c r="C146" s="134" t="s">
        <v>159</v>
      </c>
      <c r="D146" s="93" t="s">
        <v>27</v>
      </c>
      <c r="E146" s="93">
        <v>266.7</v>
      </c>
      <c r="F146" s="406"/>
      <c r="G146" s="93">
        <v>266.7</v>
      </c>
      <c r="H146" s="430"/>
      <c r="I146" s="93">
        <v>266.7</v>
      </c>
      <c r="J146" s="406"/>
      <c r="K146" s="93">
        <v>266.7</v>
      </c>
      <c r="L146" s="406"/>
      <c r="M146" s="90"/>
      <c r="N146" s="406"/>
      <c r="O146" s="90"/>
      <c r="P146" s="406"/>
      <c r="Q146" s="90"/>
      <c r="R146" s="406"/>
      <c r="S146" s="93">
        <f t="shared" si="51"/>
        <v>266.7</v>
      </c>
      <c r="T146" s="466"/>
      <c r="U146" s="164">
        <f t="shared" ref="U146:U178" si="59">S146/I146*100</f>
        <v>100</v>
      </c>
      <c r="V146" s="460"/>
      <c r="W146" s="93">
        <f t="shared" si="52"/>
        <v>266.7</v>
      </c>
      <c r="X146" s="466"/>
      <c r="Y146" s="164">
        <f t="shared" ref="Y146:Y187" si="60">W146/E146*100</f>
        <v>100</v>
      </c>
      <c r="Z146" s="460"/>
      <c r="AA146" s="93"/>
    </row>
    <row r="147" spans="1:27" ht="63" customHeight="1">
      <c r="A147" s="439"/>
      <c r="B147" s="439"/>
      <c r="C147" s="135" t="s">
        <v>160</v>
      </c>
      <c r="D147" s="93" t="s">
        <v>161</v>
      </c>
      <c r="E147" s="93" t="s">
        <v>162</v>
      </c>
      <c r="F147" s="406"/>
      <c r="G147" s="93" t="s">
        <v>162</v>
      </c>
      <c r="H147" s="430"/>
      <c r="I147" s="93" t="s">
        <v>162</v>
      </c>
      <c r="J147" s="406"/>
      <c r="K147" s="93" t="s">
        <v>162</v>
      </c>
      <c r="L147" s="406"/>
      <c r="M147" s="90"/>
      <c r="N147" s="406"/>
      <c r="O147" s="90"/>
      <c r="P147" s="406"/>
      <c r="Q147" s="90"/>
      <c r="R147" s="406"/>
      <c r="S147" s="164">
        <f t="shared" si="51"/>
        <v>0.32430555555555557</v>
      </c>
      <c r="T147" s="466"/>
      <c r="U147" s="164">
        <f t="shared" si="59"/>
        <v>100</v>
      </c>
      <c r="V147" s="460"/>
      <c r="W147" s="93">
        <f t="shared" si="52"/>
        <v>0.32430555555555557</v>
      </c>
      <c r="X147" s="466"/>
      <c r="Y147" s="164">
        <f t="shared" si="60"/>
        <v>100</v>
      </c>
      <c r="Z147" s="460"/>
      <c r="AA147" s="93"/>
    </row>
    <row r="148" spans="1:27" ht="46.5" customHeight="1">
      <c r="A148" s="439"/>
      <c r="B148" s="439"/>
      <c r="C148" s="134" t="s">
        <v>163</v>
      </c>
      <c r="D148" s="93" t="s">
        <v>27</v>
      </c>
      <c r="E148" s="93">
        <v>17.5</v>
      </c>
      <c r="F148" s="406"/>
      <c r="G148" s="93" t="s">
        <v>164</v>
      </c>
      <c r="H148" s="430"/>
      <c r="I148" s="93" t="s">
        <v>162</v>
      </c>
      <c r="J148" s="406"/>
      <c r="K148" s="93" t="s">
        <v>162</v>
      </c>
      <c r="L148" s="406"/>
      <c r="M148" s="90"/>
      <c r="N148" s="406"/>
      <c r="O148" s="90"/>
      <c r="P148" s="406"/>
      <c r="Q148" s="90"/>
      <c r="R148" s="406"/>
      <c r="S148" s="164">
        <f t="shared" si="51"/>
        <v>0.32430555555555557</v>
      </c>
      <c r="T148" s="466"/>
      <c r="U148" s="164">
        <f t="shared" si="59"/>
        <v>100</v>
      </c>
      <c r="V148" s="460"/>
      <c r="W148" s="93">
        <f t="shared" si="52"/>
        <v>0.32430555555555557</v>
      </c>
      <c r="X148" s="466"/>
      <c r="Y148" s="164">
        <f t="shared" si="60"/>
        <v>1.853174603174603</v>
      </c>
      <c r="Z148" s="460"/>
      <c r="AA148" s="93"/>
    </row>
    <row r="149" spans="1:27" ht="63" customHeight="1">
      <c r="A149" s="439"/>
      <c r="B149" s="439"/>
      <c r="C149" s="136" t="s">
        <v>165</v>
      </c>
      <c r="D149" s="93" t="s">
        <v>27</v>
      </c>
      <c r="E149" s="80">
        <v>18.75</v>
      </c>
      <c r="F149" s="406"/>
      <c r="G149" s="93" t="s">
        <v>128</v>
      </c>
      <c r="H149" s="430"/>
      <c r="I149" s="80">
        <f>3/16*100</f>
        <v>18.75</v>
      </c>
      <c r="J149" s="406"/>
      <c r="K149" s="292" t="s">
        <v>754</v>
      </c>
      <c r="L149" s="406"/>
      <c r="M149" s="90"/>
      <c r="N149" s="406"/>
      <c r="O149" s="90"/>
      <c r="P149" s="406"/>
      <c r="Q149" s="90"/>
      <c r="R149" s="406"/>
      <c r="S149" s="93">
        <f t="shared" si="51"/>
        <v>0</v>
      </c>
      <c r="T149" s="466"/>
      <c r="U149" s="164">
        <f t="shared" si="59"/>
        <v>0</v>
      </c>
      <c r="V149" s="460"/>
      <c r="W149" s="93">
        <f t="shared" si="52"/>
        <v>0</v>
      </c>
      <c r="X149" s="466"/>
      <c r="Y149" s="164">
        <f t="shared" si="60"/>
        <v>0</v>
      </c>
      <c r="Z149" s="460"/>
      <c r="AA149" s="93"/>
    </row>
    <row r="150" spans="1:27" ht="90.6" customHeight="1">
      <c r="A150" s="439"/>
      <c r="B150" s="439"/>
      <c r="C150" s="137" t="s">
        <v>166</v>
      </c>
      <c r="D150" s="93" t="s">
        <v>27</v>
      </c>
      <c r="E150" s="138">
        <v>10</v>
      </c>
      <c r="F150" s="406"/>
      <c r="G150" s="93">
        <v>1</v>
      </c>
      <c r="H150" s="430"/>
      <c r="I150" s="93">
        <v>100</v>
      </c>
      <c r="J150" s="406"/>
      <c r="K150" s="93">
        <v>0</v>
      </c>
      <c r="L150" s="406"/>
      <c r="M150" s="90">
        <v>90</v>
      </c>
      <c r="N150" s="406"/>
      <c r="O150" s="90"/>
      <c r="P150" s="406"/>
      <c r="Q150" s="90"/>
      <c r="R150" s="406"/>
      <c r="S150" s="93">
        <f t="shared" si="51"/>
        <v>90</v>
      </c>
      <c r="T150" s="466"/>
      <c r="U150" s="164">
        <f t="shared" si="59"/>
        <v>90</v>
      </c>
      <c r="V150" s="460"/>
      <c r="W150" s="93">
        <f t="shared" si="52"/>
        <v>90</v>
      </c>
      <c r="X150" s="466"/>
      <c r="Y150" s="164">
        <f t="shared" si="60"/>
        <v>900</v>
      </c>
      <c r="Z150" s="460"/>
      <c r="AA150" s="93"/>
    </row>
    <row r="151" spans="1:27" ht="63" customHeight="1">
      <c r="A151" s="439"/>
      <c r="B151" s="439"/>
      <c r="C151" s="135" t="s">
        <v>167</v>
      </c>
      <c r="D151" s="93" t="s">
        <v>27</v>
      </c>
      <c r="E151" s="80">
        <v>37.5</v>
      </c>
      <c r="F151" s="406"/>
      <c r="G151" s="93">
        <v>37.5</v>
      </c>
      <c r="H151" s="430"/>
      <c r="I151" s="80">
        <f>6/16*100</f>
        <v>37.5</v>
      </c>
      <c r="J151" s="406"/>
      <c r="K151" s="93">
        <v>0</v>
      </c>
      <c r="L151" s="406"/>
      <c r="M151" s="80">
        <f>6/16*100</f>
        <v>37.5</v>
      </c>
      <c r="N151" s="406"/>
      <c r="O151" s="90"/>
      <c r="P151" s="406"/>
      <c r="Q151" s="90"/>
      <c r="R151" s="406"/>
      <c r="S151" s="93">
        <f t="shared" si="51"/>
        <v>37.5</v>
      </c>
      <c r="T151" s="466"/>
      <c r="U151" s="164">
        <f t="shared" si="59"/>
        <v>100</v>
      </c>
      <c r="V151" s="460"/>
      <c r="W151" s="93">
        <f t="shared" si="52"/>
        <v>37.5</v>
      </c>
      <c r="X151" s="466"/>
      <c r="Y151" s="164">
        <f t="shared" si="60"/>
        <v>100</v>
      </c>
      <c r="Z151" s="460"/>
      <c r="AA151" s="93"/>
    </row>
    <row r="152" spans="1:27" ht="46.5" customHeight="1">
      <c r="A152" s="439"/>
      <c r="B152" s="439"/>
      <c r="C152" s="135" t="s">
        <v>168</v>
      </c>
      <c r="D152" s="93" t="s">
        <v>27</v>
      </c>
      <c r="E152" s="80">
        <v>100</v>
      </c>
      <c r="F152" s="406"/>
      <c r="G152" s="93">
        <v>100</v>
      </c>
      <c r="H152" s="430"/>
      <c r="I152" s="80">
        <v>100</v>
      </c>
      <c r="J152" s="406"/>
      <c r="K152" s="93">
        <v>0</v>
      </c>
      <c r="L152" s="406"/>
      <c r="M152" s="90">
        <v>20</v>
      </c>
      <c r="N152" s="406"/>
      <c r="O152" s="90"/>
      <c r="P152" s="406"/>
      <c r="Q152" s="90"/>
      <c r="R152" s="406"/>
      <c r="S152" s="93">
        <f t="shared" si="51"/>
        <v>20</v>
      </c>
      <c r="T152" s="466"/>
      <c r="U152" s="164">
        <f t="shared" si="59"/>
        <v>20</v>
      </c>
      <c r="V152" s="460"/>
      <c r="W152" s="93">
        <f t="shared" si="52"/>
        <v>20</v>
      </c>
      <c r="X152" s="466"/>
      <c r="Y152" s="164">
        <f t="shared" si="60"/>
        <v>20</v>
      </c>
      <c r="Z152" s="460"/>
      <c r="AA152" s="93"/>
    </row>
    <row r="153" spans="1:27" ht="46.5" customHeight="1">
      <c r="A153" s="439"/>
      <c r="B153" s="439"/>
      <c r="C153" s="135" t="s">
        <v>169</v>
      </c>
      <c r="D153" s="93" t="s">
        <v>27</v>
      </c>
      <c r="E153" s="80">
        <v>100</v>
      </c>
      <c r="F153" s="406"/>
      <c r="G153" s="93">
        <v>100</v>
      </c>
      <c r="H153" s="430"/>
      <c r="I153" s="80">
        <v>100</v>
      </c>
      <c r="J153" s="406"/>
      <c r="K153" s="93"/>
      <c r="L153" s="406"/>
      <c r="M153" s="90">
        <v>20</v>
      </c>
      <c r="N153" s="406"/>
      <c r="O153" s="90"/>
      <c r="P153" s="406"/>
      <c r="Q153" s="90"/>
      <c r="R153" s="406"/>
      <c r="S153" s="93">
        <f t="shared" si="51"/>
        <v>20</v>
      </c>
      <c r="T153" s="466"/>
      <c r="U153" s="164">
        <f t="shared" si="59"/>
        <v>20</v>
      </c>
      <c r="V153" s="460"/>
      <c r="W153" s="93">
        <f t="shared" si="52"/>
        <v>20</v>
      </c>
      <c r="X153" s="466"/>
      <c r="Y153" s="164">
        <f t="shared" si="60"/>
        <v>20</v>
      </c>
      <c r="Z153" s="460"/>
      <c r="AA153" s="93"/>
    </row>
    <row r="154" spans="1:27" ht="46.5" customHeight="1">
      <c r="A154" s="439"/>
      <c r="B154" s="439"/>
      <c r="C154" s="135" t="s">
        <v>170</v>
      </c>
      <c r="D154" s="93" t="s">
        <v>27</v>
      </c>
      <c r="E154" s="80">
        <v>100</v>
      </c>
      <c r="F154" s="406"/>
      <c r="G154" s="93">
        <v>100</v>
      </c>
      <c r="H154" s="430"/>
      <c r="I154" s="80">
        <v>100</v>
      </c>
      <c r="J154" s="406"/>
      <c r="K154" s="93"/>
      <c r="L154" s="406"/>
      <c r="M154" s="90">
        <v>40</v>
      </c>
      <c r="N154" s="406"/>
      <c r="O154" s="90"/>
      <c r="P154" s="406"/>
      <c r="Q154" s="90"/>
      <c r="R154" s="406"/>
      <c r="S154" s="93">
        <f t="shared" si="51"/>
        <v>40</v>
      </c>
      <c r="T154" s="466"/>
      <c r="U154" s="164">
        <f t="shared" si="59"/>
        <v>40</v>
      </c>
      <c r="V154" s="460"/>
      <c r="W154" s="93">
        <f t="shared" si="52"/>
        <v>40</v>
      </c>
      <c r="X154" s="466"/>
      <c r="Y154" s="164">
        <f t="shared" si="60"/>
        <v>40</v>
      </c>
      <c r="Z154" s="460"/>
      <c r="AA154" s="93"/>
    </row>
    <row r="155" spans="1:27" ht="66.599999999999994" customHeight="1">
      <c r="A155" s="439"/>
      <c r="B155" s="439"/>
      <c r="C155" s="135" t="s">
        <v>171</v>
      </c>
      <c r="D155" s="93" t="s">
        <v>27</v>
      </c>
      <c r="E155" s="80">
        <v>100</v>
      </c>
      <c r="F155" s="406"/>
      <c r="G155" s="93">
        <v>100</v>
      </c>
      <c r="H155" s="430"/>
      <c r="I155" s="80">
        <v>100</v>
      </c>
      <c r="J155" s="406"/>
      <c r="K155" s="93"/>
      <c r="L155" s="406"/>
      <c r="M155" s="90">
        <v>40</v>
      </c>
      <c r="N155" s="406"/>
      <c r="O155" s="90"/>
      <c r="P155" s="406"/>
      <c r="Q155" s="90"/>
      <c r="R155" s="406"/>
      <c r="S155" s="93">
        <f t="shared" si="51"/>
        <v>40</v>
      </c>
      <c r="T155" s="466"/>
      <c r="U155" s="164">
        <f t="shared" si="59"/>
        <v>40</v>
      </c>
      <c r="V155" s="460"/>
      <c r="W155" s="93">
        <f t="shared" si="52"/>
        <v>40</v>
      </c>
      <c r="X155" s="466"/>
      <c r="Y155" s="164">
        <f t="shared" si="60"/>
        <v>40</v>
      </c>
      <c r="Z155" s="460"/>
      <c r="AA155" s="93"/>
    </row>
    <row r="156" spans="1:27" ht="63" customHeight="1">
      <c r="A156" s="440"/>
      <c r="B156" s="440"/>
      <c r="C156" s="135" t="s">
        <v>172</v>
      </c>
      <c r="D156" s="93" t="s">
        <v>27</v>
      </c>
      <c r="E156" s="80">
        <v>100</v>
      </c>
      <c r="F156" s="407"/>
      <c r="G156" s="93">
        <v>100</v>
      </c>
      <c r="H156" s="431"/>
      <c r="I156" s="80">
        <v>100</v>
      </c>
      <c r="J156" s="407"/>
      <c r="K156" s="93"/>
      <c r="L156" s="407"/>
      <c r="M156" s="90">
        <v>40</v>
      </c>
      <c r="N156" s="407"/>
      <c r="O156" s="90"/>
      <c r="P156" s="407"/>
      <c r="Q156" s="90"/>
      <c r="R156" s="407"/>
      <c r="S156" s="93">
        <f t="shared" si="51"/>
        <v>40</v>
      </c>
      <c r="T156" s="467"/>
      <c r="U156" s="164">
        <f t="shared" si="59"/>
        <v>40</v>
      </c>
      <c r="V156" s="461"/>
      <c r="W156" s="93">
        <f t="shared" si="52"/>
        <v>40</v>
      </c>
      <c r="X156" s="467"/>
      <c r="Y156" s="164">
        <f t="shared" si="60"/>
        <v>40</v>
      </c>
      <c r="Z156" s="461"/>
      <c r="AA156" s="93"/>
    </row>
    <row r="157" spans="1:27" ht="60.95" customHeight="1">
      <c r="A157" s="131" t="s">
        <v>174</v>
      </c>
      <c r="B157" s="39" t="s">
        <v>175</v>
      </c>
      <c r="C157" s="36" t="s">
        <v>176</v>
      </c>
      <c r="D157" s="69" t="s">
        <v>177</v>
      </c>
      <c r="E157" s="72">
        <v>15</v>
      </c>
      <c r="F157" s="52">
        <v>2150000000</v>
      </c>
      <c r="G157" s="73">
        <v>3</v>
      </c>
      <c r="H157" s="31"/>
      <c r="I157" s="101">
        <v>3</v>
      </c>
      <c r="J157" s="96">
        <v>200000000</v>
      </c>
      <c r="K157" s="73"/>
      <c r="L157" s="31"/>
      <c r="M157" s="31"/>
      <c r="N157" s="59"/>
      <c r="O157" s="31"/>
      <c r="P157" s="31"/>
      <c r="Q157" s="31"/>
      <c r="R157" s="31"/>
      <c r="S157" s="73">
        <f t="shared" si="51"/>
        <v>0</v>
      </c>
      <c r="T157" s="59">
        <f t="shared" si="51"/>
        <v>0</v>
      </c>
      <c r="U157" s="176">
        <f t="shared" si="59"/>
        <v>0</v>
      </c>
      <c r="V157" s="180">
        <f t="shared" ref="V157:V162" si="61">T157/J157*100</f>
        <v>0</v>
      </c>
      <c r="W157" s="73">
        <f t="shared" si="52"/>
        <v>0</v>
      </c>
      <c r="X157" s="59">
        <f t="shared" si="52"/>
        <v>0</v>
      </c>
      <c r="Y157" s="149">
        <f t="shared" si="60"/>
        <v>0</v>
      </c>
      <c r="Z157" s="149">
        <f t="shared" ref="Z157:Z169" si="62">X157/F157*100</f>
        <v>0</v>
      </c>
      <c r="AA157" s="72" t="s">
        <v>173</v>
      </c>
    </row>
    <row r="158" spans="1:27" ht="77.099999999999994" customHeight="1">
      <c r="A158" s="131" t="s">
        <v>181</v>
      </c>
      <c r="B158" s="40" t="s">
        <v>182</v>
      </c>
      <c r="C158" s="36" t="s">
        <v>183</v>
      </c>
      <c r="D158" s="69" t="s">
        <v>184</v>
      </c>
      <c r="E158" s="73">
        <v>10</v>
      </c>
      <c r="F158" s="52">
        <v>760000000</v>
      </c>
      <c r="G158" s="73">
        <v>0</v>
      </c>
      <c r="H158" s="31"/>
      <c r="I158" s="73">
        <v>2</v>
      </c>
      <c r="J158" s="96">
        <v>100000000</v>
      </c>
      <c r="K158" s="73"/>
      <c r="L158" s="31"/>
      <c r="M158" s="31"/>
      <c r="N158" s="59"/>
      <c r="O158" s="31"/>
      <c r="P158" s="31"/>
      <c r="Q158" s="31"/>
      <c r="R158" s="31"/>
      <c r="S158" s="73">
        <f t="shared" ref="S158:S182" si="63">+K158+M158+O158+Q158</f>
        <v>0</v>
      </c>
      <c r="T158" s="59">
        <f t="shared" ref="T158:T177" si="64">+L158+N158+P158+R158</f>
        <v>0</v>
      </c>
      <c r="U158" s="176">
        <f t="shared" si="59"/>
        <v>0</v>
      </c>
      <c r="V158" s="180">
        <f t="shared" si="61"/>
        <v>0</v>
      </c>
      <c r="W158" s="73">
        <f t="shared" ref="W158:W182" si="65">S158</f>
        <v>0</v>
      </c>
      <c r="X158" s="59">
        <f t="shared" ref="X158:X177" si="66">T158</f>
        <v>0</v>
      </c>
      <c r="Y158" s="149">
        <f t="shared" si="60"/>
        <v>0</v>
      </c>
      <c r="Z158" s="149">
        <f t="shared" si="62"/>
        <v>0</v>
      </c>
      <c r="AA158" s="73"/>
    </row>
    <row r="159" spans="1:27" ht="66.95" customHeight="1">
      <c r="A159" s="131" t="s">
        <v>185</v>
      </c>
      <c r="B159" s="39" t="s">
        <v>186</v>
      </c>
      <c r="C159" s="36" t="s">
        <v>187</v>
      </c>
      <c r="D159" s="69" t="s">
        <v>121</v>
      </c>
      <c r="E159" s="72">
        <v>80</v>
      </c>
      <c r="F159" s="52">
        <v>1595000000</v>
      </c>
      <c r="G159" s="73">
        <v>16</v>
      </c>
      <c r="H159" s="31"/>
      <c r="I159" s="101">
        <v>16</v>
      </c>
      <c r="J159" s="96">
        <v>265000000</v>
      </c>
      <c r="K159" s="157">
        <v>3</v>
      </c>
      <c r="L159" s="97">
        <v>46591800</v>
      </c>
      <c r="M159" s="31"/>
      <c r="N159" s="59"/>
      <c r="O159" s="31"/>
      <c r="P159" s="31"/>
      <c r="Q159" s="31"/>
      <c r="R159" s="31"/>
      <c r="S159" s="73">
        <f t="shared" si="63"/>
        <v>3</v>
      </c>
      <c r="T159" s="59">
        <f t="shared" si="64"/>
        <v>46591800</v>
      </c>
      <c r="U159" s="176">
        <f t="shared" si="59"/>
        <v>18.75</v>
      </c>
      <c r="V159" s="180">
        <f t="shared" si="61"/>
        <v>17.581811320754717</v>
      </c>
      <c r="W159" s="73">
        <f t="shared" si="65"/>
        <v>3</v>
      </c>
      <c r="X159" s="59">
        <f t="shared" si="66"/>
        <v>46591800</v>
      </c>
      <c r="Y159" s="149">
        <f t="shared" si="60"/>
        <v>3.75</v>
      </c>
      <c r="Z159" s="149">
        <f t="shared" si="62"/>
        <v>2.9211159874608148</v>
      </c>
      <c r="AA159" s="73"/>
    </row>
    <row r="160" spans="1:27" s="98" customFormat="1" ht="63.95" customHeight="1">
      <c r="A160" s="131" t="s">
        <v>195</v>
      </c>
      <c r="B160" s="41" t="s">
        <v>682</v>
      </c>
      <c r="C160" s="36" t="s">
        <v>196</v>
      </c>
      <c r="D160" s="68" t="s">
        <v>190</v>
      </c>
      <c r="E160" s="99">
        <v>13</v>
      </c>
      <c r="F160" s="52">
        <v>4494934000</v>
      </c>
      <c r="G160" s="73" t="s">
        <v>197</v>
      </c>
      <c r="H160" s="31"/>
      <c r="I160" s="73">
        <v>1</v>
      </c>
      <c r="J160" s="96">
        <v>220000000</v>
      </c>
      <c r="K160" s="73"/>
      <c r="L160" s="31"/>
      <c r="M160" s="31">
        <v>0.25</v>
      </c>
      <c r="N160" s="59">
        <v>58365000</v>
      </c>
      <c r="O160" s="31"/>
      <c r="P160" s="31"/>
      <c r="Q160" s="31"/>
      <c r="R160" s="31"/>
      <c r="S160" s="73">
        <f t="shared" si="63"/>
        <v>0.25</v>
      </c>
      <c r="T160" s="59">
        <f t="shared" si="64"/>
        <v>58365000</v>
      </c>
      <c r="U160" s="176">
        <f t="shared" si="59"/>
        <v>25</v>
      </c>
      <c r="V160" s="180">
        <f t="shared" si="61"/>
        <v>26.529545454545456</v>
      </c>
      <c r="W160" s="73">
        <f t="shared" si="65"/>
        <v>0.25</v>
      </c>
      <c r="X160" s="59">
        <f t="shared" si="66"/>
        <v>58365000</v>
      </c>
      <c r="Y160" s="149">
        <f t="shared" si="60"/>
        <v>1.9230769230769231</v>
      </c>
      <c r="Z160" s="149">
        <f t="shared" si="62"/>
        <v>1.2984617794165609</v>
      </c>
      <c r="AA160" s="73"/>
    </row>
    <row r="161" spans="1:27" s="98" customFormat="1" ht="62.1" customHeight="1">
      <c r="A161" s="131" t="s">
        <v>201</v>
      </c>
      <c r="B161" s="39" t="s">
        <v>202</v>
      </c>
      <c r="C161" s="36" t="s">
        <v>203</v>
      </c>
      <c r="D161" s="69" t="s">
        <v>48</v>
      </c>
      <c r="E161" s="72">
        <v>320</v>
      </c>
      <c r="F161" s="52">
        <v>1657689375</v>
      </c>
      <c r="G161" s="73">
        <v>50</v>
      </c>
      <c r="H161" s="31"/>
      <c r="I161" s="101">
        <v>50</v>
      </c>
      <c r="J161" s="96">
        <v>300000000</v>
      </c>
      <c r="K161" s="157"/>
      <c r="L161" s="31"/>
      <c r="M161" s="31">
        <v>25</v>
      </c>
      <c r="N161" s="59">
        <v>141450000</v>
      </c>
      <c r="O161" s="31"/>
      <c r="P161" s="31"/>
      <c r="Q161" s="31"/>
      <c r="R161" s="31"/>
      <c r="S161" s="73">
        <f t="shared" si="63"/>
        <v>25</v>
      </c>
      <c r="T161" s="59">
        <f t="shared" si="64"/>
        <v>141450000</v>
      </c>
      <c r="U161" s="176">
        <f t="shared" si="59"/>
        <v>50</v>
      </c>
      <c r="V161" s="180">
        <f t="shared" si="61"/>
        <v>47.15</v>
      </c>
      <c r="W161" s="73">
        <f t="shared" si="65"/>
        <v>25</v>
      </c>
      <c r="X161" s="59">
        <f t="shared" si="66"/>
        <v>141450000</v>
      </c>
      <c r="Y161" s="149">
        <f t="shared" si="60"/>
        <v>7.8125</v>
      </c>
      <c r="Z161" s="149">
        <f t="shared" si="62"/>
        <v>8.532961731747843</v>
      </c>
      <c r="AA161" s="73"/>
    </row>
    <row r="162" spans="1:27" s="98" customFormat="1" ht="58.5" customHeight="1">
      <c r="A162" s="140" t="s">
        <v>204</v>
      </c>
      <c r="B162" s="39" t="s">
        <v>205</v>
      </c>
      <c r="C162" s="36" t="s">
        <v>206</v>
      </c>
      <c r="D162" s="69" t="s">
        <v>48</v>
      </c>
      <c r="E162" s="72">
        <v>3350</v>
      </c>
      <c r="F162" s="52">
        <v>1105126250</v>
      </c>
      <c r="G162" s="73">
        <v>500</v>
      </c>
      <c r="H162" s="31"/>
      <c r="I162" s="101">
        <v>600</v>
      </c>
      <c r="J162" s="96">
        <v>200000000</v>
      </c>
      <c r="K162" s="156">
        <v>150</v>
      </c>
      <c r="L162" s="97">
        <v>50000000</v>
      </c>
      <c r="M162" s="31">
        <v>300</v>
      </c>
      <c r="N162" s="59">
        <v>100000000</v>
      </c>
      <c r="O162" s="31"/>
      <c r="P162" s="31"/>
      <c r="Q162" s="31"/>
      <c r="R162" s="31"/>
      <c r="S162" s="73">
        <f t="shared" si="63"/>
        <v>450</v>
      </c>
      <c r="T162" s="59">
        <f t="shared" si="64"/>
        <v>150000000</v>
      </c>
      <c r="U162" s="176">
        <f t="shared" si="59"/>
        <v>75</v>
      </c>
      <c r="V162" s="180">
        <f t="shared" si="61"/>
        <v>75</v>
      </c>
      <c r="W162" s="73">
        <f t="shared" si="65"/>
        <v>450</v>
      </c>
      <c r="X162" s="59">
        <f t="shared" si="66"/>
        <v>150000000</v>
      </c>
      <c r="Y162" s="149">
        <f t="shared" si="60"/>
        <v>13.432835820895523</v>
      </c>
      <c r="Z162" s="149">
        <f t="shared" si="62"/>
        <v>13.573109859620111</v>
      </c>
      <c r="AA162" s="73"/>
    </row>
    <row r="163" spans="1:27" s="127" customFormat="1" ht="88.5" hidden="1" customHeight="1">
      <c r="A163" s="115" t="s">
        <v>239</v>
      </c>
      <c r="B163" s="188" t="s">
        <v>240</v>
      </c>
      <c r="C163" s="189" t="s">
        <v>241</v>
      </c>
      <c r="D163" s="110" t="s">
        <v>50</v>
      </c>
      <c r="E163" s="126">
        <v>1350</v>
      </c>
      <c r="F163" s="112">
        <v>1425000000</v>
      </c>
      <c r="G163" s="115"/>
      <c r="H163" s="107"/>
      <c r="I163" s="141">
        <v>270</v>
      </c>
      <c r="J163" s="113">
        <v>0</v>
      </c>
      <c r="K163" s="115"/>
      <c r="L163" s="107"/>
      <c r="M163" s="107"/>
      <c r="N163" s="114"/>
      <c r="O163" s="107"/>
      <c r="P163" s="107"/>
      <c r="Q163" s="107"/>
      <c r="R163" s="107"/>
      <c r="S163" s="115">
        <f t="shared" si="63"/>
        <v>0</v>
      </c>
      <c r="T163" s="114">
        <f t="shared" si="64"/>
        <v>0</v>
      </c>
      <c r="U163" s="190">
        <f t="shared" si="59"/>
        <v>0</v>
      </c>
      <c r="V163" s="191">
        <v>0</v>
      </c>
      <c r="W163" s="115">
        <f t="shared" si="65"/>
        <v>0</v>
      </c>
      <c r="X163" s="114">
        <f t="shared" si="66"/>
        <v>0</v>
      </c>
      <c r="Y163" s="192">
        <f t="shared" si="60"/>
        <v>0</v>
      </c>
      <c r="Z163" s="192">
        <f t="shared" si="62"/>
        <v>0</v>
      </c>
      <c r="AA163" s="121"/>
    </row>
    <row r="164" spans="1:27" s="98" customFormat="1" ht="87" customHeight="1">
      <c r="A164" s="131" t="s">
        <v>207</v>
      </c>
      <c r="B164" s="41" t="s">
        <v>208</v>
      </c>
      <c r="C164" s="26" t="s">
        <v>209</v>
      </c>
      <c r="D164" s="73" t="s">
        <v>154</v>
      </c>
      <c r="E164" s="72">
        <v>243</v>
      </c>
      <c r="F164" s="52">
        <v>2072111718.75</v>
      </c>
      <c r="G164" s="73">
        <v>19</v>
      </c>
      <c r="H164" s="31"/>
      <c r="I164" s="153">
        <v>37</v>
      </c>
      <c r="J164" s="187">
        <v>375000000</v>
      </c>
      <c r="K164" s="158">
        <v>10</v>
      </c>
      <c r="L164" s="97">
        <v>33200000</v>
      </c>
      <c r="M164" s="31">
        <v>10</v>
      </c>
      <c r="N164" s="59">
        <f>133925000-L164</f>
        <v>100725000</v>
      </c>
      <c r="O164" s="31"/>
      <c r="P164" s="31"/>
      <c r="Q164" s="31"/>
      <c r="R164" s="31"/>
      <c r="S164" s="73">
        <f t="shared" si="63"/>
        <v>20</v>
      </c>
      <c r="T164" s="59">
        <f t="shared" si="64"/>
        <v>133925000</v>
      </c>
      <c r="U164" s="176">
        <f t="shared" si="59"/>
        <v>54.054054054054056</v>
      </c>
      <c r="V164" s="180">
        <f t="shared" ref="V164:V169" si="67">T164/J164*100</f>
        <v>35.713333333333338</v>
      </c>
      <c r="W164" s="73">
        <f t="shared" si="65"/>
        <v>20</v>
      </c>
      <c r="X164" s="59">
        <f t="shared" si="66"/>
        <v>133925000</v>
      </c>
      <c r="Y164" s="149">
        <f t="shared" si="60"/>
        <v>8.2304526748971192</v>
      </c>
      <c r="Z164" s="149">
        <f t="shared" si="62"/>
        <v>6.4632132904875501</v>
      </c>
      <c r="AA164" s="73"/>
    </row>
    <row r="165" spans="1:27" s="98" customFormat="1" ht="50.1" customHeight="1">
      <c r="A165" s="140" t="s">
        <v>210</v>
      </c>
      <c r="B165" s="39" t="s">
        <v>211</v>
      </c>
      <c r="C165" s="36" t="s">
        <v>212</v>
      </c>
      <c r="D165" s="69" t="s">
        <v>84</v>
      </c>
      <c r="E165" s="72">
        <v>60</v>
      </c>
      <c r="F165" s="52">
        <v>1731525000</v>
      </c>
      <c r="G165" s="73">
        <v>12</v>
      </c>
      <c r="H165" s="31"/>
      <c r="I165" s="101">
        <v>12</v>
      </c>
      <c r="J165" s="96">
        <v>330305000</v>
      </c>
      <c r="K165" s="73">
        <v>3</v>
      </c>
      <c r="L165" s="97">
        <v>40163200</v>
      </c>
      <c r="M165" s="31">
        <v>3</v>
      </c>
      <c r="N165" s="59">
        <f>222008200-L165</f>
        <v>181845000</v>
      </c>
      <c r="O165" s="31"/>
      <c r="P165" s="31"/>
      <c r="Q165" s="31"/>
      <c r="R165" s="31"/>
      <c r="S165" s="73">
        <f t="shared" si="63"/>
        <v>6</v>
      </c>
      <c r="T165" s="59">
        <f t="shared" si="64"/>
        <v>222008200</v>
      </c>
      <c r="U165" s="176">
        <f t="shared" si="59"/>
        <v>50</v>
      </c>
      <c r="V165" s="180">
        <f t="shared" si="67"/>
        <v>67.213090931109136</v>
      </c>
      <c r="W165" s="73">
        <f t="shared" si="65"/>
        <v>6</v>
      </c>
      <c r="X165" s="59">
        <f t="shared" si="66"/>
        <v>222008200</v>
      </c>
      <c r="Y165" s="149">
        <f t="shared" si="60"/>
        <v>10</v>
      </c>
      <c r="Z165" s="149">
        <f t="shared" si="62"/>
        <v>12.821541704566783</v>
      </c>
      <c r="AA165" s="73"/>
    </row>
    <row r="166" spans="1:27" s="98" customFormat="1" ht="80.45" customHeight="1">
      <c r="A166" s="140" t="s">
        <v>213</v>
      </c>
      <c r="B166" s="39" t="s">
        <v>214</v>
      </c>
      <c r="C166" s="36" t="s">
        <v>215</v>
      </c>
      <c r="D166" s="69" t="s">
        <v>81</v>
      </c>
      <c r="E166" s="72">
        <v>5</v>
      </c>
      <c r="F166" s="52">
        <v>1055000000</v>
      </c>
      <c r="G166" s="73">
        <v>1</v>
      </c>
      <c r="H166" s="31"/>
      <c r="I166" s="101">
        <v>1</v>
      </c>
      <c r="J166" s="96">
        <v>75000000</v>
      </c>
      <c r="K166" s="159" t="s">
        <v>655</v>
      </c>
      <c r="L166" s="97">
        <v>2976000</v>
      </c>
      <c r="M166" s="31"/>
      <c r="N166" s="59">
        <v>0</v>
      </c>
      <c r="O166" s="31"/>
      <c r="P166" s="31"/>
      <c r="Q166" s="31"/>
      <c r="R166" s="31"/>
      <c r="S166" s="149">
        <f t="shared" si="63"/>
        <v>1.5972222222222224E-2</v>
      </c>
      <c r="T166" s="59">
        <f t="shared" si="64"/>
        <v>2976000</v>
      </c>
      <c r="U166" s="176">
        <f t="shared" si="59"/>
        <v>1.5972222222222225</v>
      </c>
      <c r="V166" s="180">
        <f t="shared" si="67"/>
        <v>3.968</v>
      </c>
      <c r="W166" s="149">
        <f t="shared" si="65"/>
        <v>1.5972222222222224E-2</v>
      </c>
      <c r="X166" s="59">
        <f t="shared" si="66"/>
        <v>2976000</v>
      </c>
      <c r="Y166" s="149">
        <f t="shared" si="60"/>
        <v>0.31944444444444453</v>
      </c>
      <c r="Z166" s="149">
        <f t="shared" si="62"/>
        <v>0.28208530805687204</v>
      </c>
      <c r="AA166" s="73"/>
    </row>
    <row r="167" spans="1:27" s="98" customFormat="1" ht="72.599999999999994" customHeight="1">
      <c r="A167" s="140" t="s">
        <v>216</v>
      </c>
      <c r="B167" s="36" t="s">
        <v>217</v>
      </c>
      <c r="C167" s="36" t="s">
        <v>218</v>
      </c>
      <c r="D167" s="154" t="s">
        <v>219</v>
      </c>
      <c r="E167" s="72">
        <v>5</v>
      </c>
      <c r="F167" s="52">
        <v>1526275000</v>
      </c>
      <c r="G167" s="73" t="s">
        <v>220</v>
      </c>
      <c r="H167" s="31"/>
      <c r="I167" s="101">
        <v>1</v>
      </c>
      <c r="J167" s="96">
        <v>250000000</v>
      </c>
      <c r="K167" s="159" t="s">
        <v>748</v>
      </c>
      <c r="L167" s="97">
        <v>2476500</v>
      </c>
      <c r="M167" s="281" t="s">
        <v>749</v>
      </c>
      <c r="N167" s="59">
        <f>226811068-L167</f>
        <v>224334568</v>
      </c>
      <c r="O167" s="31"/>
      <c r="P167" s="31"/>
      <c r="Q167" s="31"/>
      <c r="R167" s="31"/>
      <c r="S167" s="73">
        <v>1</v>
      </c>
      <c r="T167" s="59">
        <f t="shared" si="64"/>
        <v>226811068</v>
      </c>
      <c r="U167" s="176">
        <f t="shared" si="59"/>
        <v>100</v>
      </c>
      <c r="V167" s="180">
        <f t="shared" si="67"/>
        <v>90.724427200000008</v>
      </c>
      <c r="W167" s="73">
        <f t="shared" si="65"/>
        <v>1</v>
      </c>
      <c r="X167" s="59">
        <f t="shared" si="66"/>
        <v>226811068</v>
      </c>
      <c r="Y167" s="149">
        <f t="shared" si="60"/>
        <v>20</v>
      </c>
      <c r="Z167" s="149">
        <f t="shared" si="62"/>
        <v>14.860432621906275</v>
      </c>
      <c r="AA167" s="73"/>
    </row>
    <row r="168" spans="1:27" s="98" customFormat="1" ht="98.45" customHeight="1">
      <c r="A168" s="131" t="s">
        <v>224</v>
      </c>
      <c r="B168" s="41" t="s">
        <v>225</v>
      </c>
      <c r="C168" s="33" t="s">
        <v>226</v>
      </c>
      <c r="D168" s="68" t="s">
        <v>153</v>
      </c>
      <c r="E168" s="99">
        <v>570</v>
      </c>
      <c r="F168" s="52">
        <v>852000000</v>
      </c>
      <c r="G168" s="73">
        <v>16</v>
      </c>
      <c r="H168" s="31"/>
      <c r="I168" s="101">
        <v>114</v>
      </c>
      <c r="J168" s="96">
        <v>200000000</v>
      </c>
      <c r="K168" s="73">
        <v>90</v>
      </c>
      <c r="L168" s="97">
        <v>159250000</v>
      </c>
      <c r="M168" s="31">
        <v>17</v>
      </c>
      <c r="N168" s="59">
        <f>190080000-L168</f>
        <v>30830000</v>
      </c>
      <c r="O168" s="31"/>
      <c r="P168" s="31"/>
      <c r="Q168" s="31"/>
      <c r="R168" s="31"/>
      <c r="S168" s="73">
        <f t="shared" si="63"/>
        <v>107</v>
      </c>
      <c r="T168" s="59">
        <f t="shared" si="64"/>
        <v>190080000</v>
      </c>
      <c r="U168" s="176">
        <f t="shared" si="59"/>
        <v>93.859649122807014</v>
      </c>
      <c r="V168" s="180">
        <f t="shared" si="67"/>
        <v>95.04</v>
      </c>
      <c r="W168" s="73">
        <f t="shared" si="65"/>
        <v>107</v>
      </c>
      <c r="X168" s="59">
        <f t="shared" si="66"/>
        <v>190080000</v>
      </c>
      <c r="Y168" s="149">
        <f t="shared" si="60"/>
        <v>18.771929824561404</v>
      </c>
      <c r="Z168" s="149">
        <f t="shared" si="62"/>
        <v>22.30985915492958</v>
      </c>
      <c r="AA168" s="73"/>
    </row>
    <row r="169" spans="1:27" s="98" customFormat="1" ht="65.45" customHeight="1">
      <c r="A169" s="300" t="s">
        <v>227</v>
      </c>
      <c r="B169" s="342" t="s">
        <v>228</v>
      </c>
      <c r="C169" s="33" t="s">
        <v>229</v>
      </c>
      <c r="D169" s="68" t="s">
        <v>81</v>
      </c>
      <c r="E169" s="155">
        <v>20</v>
      </c>
      <c r="F169" s="306">
        <v>3663060000.0000005</v>
      </c>
      <c r="G169" s="73">
        <v>0</v>
      </c>
      <c r="H169" s="315"/>
      <c r="I169" s="101">
        <v>4</v>
      </c>
      <c r="J169" s="312">
        <v>600000000</v>
      </c>
      <c r="K169" s="73">
        <v>1</v>
      </c>
      <c r="L169" s="345">
        <v>5320000</v>
      </c>
      <c r="M169" s="31"/>
      <c r="N169" s="318">
        <f>238339526-L169</f>
        <v>233019526</v>
      </c>
      <c r="O169" s="31"/>
      <c r="P169" s="315"/>
      <c r="Q169" s="31"/>
      <c r="R169" s="315"/>
      <c r="S169" s="73">
        <f t="shared" si="63"/>
        <v>1</v>
      </c>
      <c r="T169" s="318">
        <f t="shared" si="64"/>
        <v>238339526</v>
      </c>
      <c r="U169" s="176">
        <f t="shared" si="59"/>
        <v>25</v>
      </c>
      <c r="V169" s="333">
        <f t="shared" si="67"/>
        <v>39.723254333333337</v>
      </c>
      <c r="W169" s="73">
        <f t="shared" si="65"/>
        <v>1</v>
      </c>
      <c r="X169" s="318">
        <f t="shared" si="66"/>
        <v>238339526</v>
      </c>
      <c r="Y169" s="149">
        <f t="shared" si="60"/>
        <v>5</v>
      </c>
      <c r="Z169" s="324">
        <f t="shared" si="62"/>
        <v>6.5065689887689517</v>
      </c>
      <c r="AA169" s="73"/>
    </row>
    <row r="170" spans="1:27" ht="69.95" customHeight="1">
      <c r="A170" s="301"/>
      <c r="B170" s="343"/>
      <c r="C170" s="33" t="s">
        <v>230</v>
      </c>
      <c r="D170" s="62" t="s">
        <v>154</v>
      </c>
      <c r="E170" s="81">
        <v>85</v>
      </c>
      <c r="F170" s="307"/>
      <c r="G170" s="65"/>
      <c r="H170" s="316"/>
      <c r="I170" s="142">
        <v>17</v>
      </c>
      <c r="J170" s="313"/>
      <c r="K170" s="65"/>
      <c r="L170" s="346"/>
      <c r="M170" s="15">
        <v>17</v>
      </c>
      <c r="N170" s="319"/>
      <c r="O170" s="15"/>
      <c r="P170" s="316"/>
      <c r="Q170" s="15"/>
      <c r="R170" s="316"/>
      <c r="S170" s="65">
        <f t="shared" si="63"/>
        <v>17</v>
      </c>
      <c r="T170" s="319"/>
      <c r="U170" s="177">
        <f t="shared" si="59"/>
        <v>100</v>
      </c>
      <c r="V170" s="334"/>
      <c r="W170" s="65">
        <f t="shared" si="65"/>
        <v>17</v>
      </c>
      <c r="X170" s="319"/>
      <c r="Y170" s="163">
        <f t="shared" si="60"/>
        <v>20</v>
      </c>
      <c r="Z170" s="325"/>
      <c r="AA170" s="65"/>
    </row>
    <row r="171" spans="1:27" ht="33.950000000000003" customHeight="1">
      <c r="A171" s="301"/>
      <c r="B171" s="343"/>
      <c r="C171" s="34" t="s">
        <v>231</v>
      </c>
      <c r="D171" s="62" t="s">
        <v>232</v>
      </c>
      <c r="E171" s="81">
        <v>5</v>
      </c>
      <c r="F171" s="307"/>
      <c r="G171" s="65"/>
      <c r="H171" s="316"/>
      <c r="I171" s="142">
        <v>1</v>
      </c>
      <c r="J171" s="313"/>
      <c r="K171" s="65"/>
      <c r="L171" s="346"/>
      <c r="M171" s="15"/>
      <c r="N171" s="319"/>
      <c r="O171" s="15"/>
      <c r="P171" s="316"/>
      <c r="Q171" s="15"/>
      <c r="R171" s="316"/>
      <c r="S171" s="65">
        <f t="shared" si="63"/>
        <v>0</v>
      </c>
      <c r="T171" s="319"/>
      <c r="U171" s="177">
        <f t="shared" si="59"/>
        <v>0</v>
      </c>
      <c r="V171" s="334"/>
      <c r="W171" s="65">
        <f t="shared" si="65"/>
        <v>0</v>
      </c>
      <c r="X171" s="319"/>
      <c r="Y171" s="163">
        <f t="shared" si="60"/>
        <v>0</v>
      </c>
      <c r="Z171" s="325"/>
      <c r="AA171" s="65"/>
    </row>
    <row r="172" spans="1:27" ht="38.1" customHeight="1">
      <c r="A172" s="301"/>
      <c r="B172" s="343"/>
      <c r="C172" s="34" t="s">
        <v>233</v>
      </c>
      <c r="D172" s="62" t="s">
        <v>234</v>
      </c>
      <c r="E172" s="81">
        <v>80</v>
      </c>
      <c r="F172" s="307"/>
      <c r="G172" s="65"/>
      <c r="H172" s="316"/>
      <c r="I172" s="142">
        <v>16</v>
      </c>
      <c r="J172" s="313"/>
      <c r="K172" s="65"/>
      <c r="L172" s="346"/>
      <c r="M172" s="15"/>
      <c r="N172" s="319"/>
      <c r="O172" s="15"/>
      <c r="P172" s="316"/>
      <c r="Q172" s="15"/>
      <c r="R172" s="316"/>
      <c r="S172" s="65">
        <f t="shared" si="63"/>
        <v>0</v>
      </c>
      <c r="T172" s="319"/>
      <c r="U172" s="177">
        <f t="shared" si="59"/>
        <v>0</v>
      </c>
      <c r="V172" s="334"/>
      <c r="W172" s="65">
        <f t="shared" si="65"/>
        <v>0</v>
      </c>
      <c r="X172" s="319"/>
      <c r="Y172" s="163">
        <f t="shared" si="60"/>
        <v>0</v>
      </c>
      <c r="Z172" s="325"/>
      <c r="AA172" s="65"/>
    </row>
    <row r="173" spans="1:27" ht="28.5" customHeight="1">
      <c r="A173" s="302"/>
      <c r="B173" s="344"/>
      <c r="C173" s="34" t="s">
        <v>235</v>
      </c>
      <c r="D173" s="62" t="s">
        <v>234</v>
      </c>
      <c r="E173" s="81">
        <v>80</v>
      </c>
      <c r="F173" s="308"/>
      <c r="G173" s="65"/>
      <c r="H173" s="317"/>
      <c r="I173" s="142">
        <v>16</v>
      </c>
      <c r="J173" s="314"/>
      <c r="K173" s="65"/>
      <c r="L173" s="347"/>
      <c r="M173" s="15"/>
      <c r="N173" s="320"/>
      <c r="O173" s="15"/>
      <c r="P173" s="317"/>
      <c r="Q173" s="15"/>
      <c r="R173" s="317"/>
      <c r="S173" s="65">
        <f t="shared" si="63"/>
        <v>0</v>
      </c>
      <c r="T173" s="320"/>
      <c r="U173" s="177">
        <f t="shared" si="59"/>
        <v>0</v>
      </c>
      <c r="V173" s="335"/>
      <c r="W173" s="65">
        <f t="shared" si="65"/>
        <v>0</v>
      </c>
      <c r="X173" s="320"/>
      <c r="Y173" s="163">
        <f t="shared" si="60"/>
        <v>0</v>
      </c>
      <c r="Z173" s="326"/>
      <c r="AA173" s="65"/>
    </row>
    <row r="174" spans="1:27" s="98" customFormat="1" ht="75.599999999999994" customHeight="1">
      <c r="A174" s="131" t="s">
        <v>683</v>
      </c>
      <c r="B174" s="41" t="s">
        <v>236</v>
      </c>
      <c r="C174" s="33" t="s">
        <v>237</v>
      </c>
      <c r="D174" s="68" t="s">
        <v>232</v>
      </c>
      <c r="E174" s="72">
        <v>5</v>
      </c>
      <c r="F174" s="151">
        <f>J174*5</f>
        <v>5000000000</v>
      </c>
      <c r="G174" s="73">
        <v>1</v>
      </c>
      <c r="H174" s="31"/>
      <c r="I174" s="101">
        <v>1</v>
      </c>
      <c r="J174" s="96">
        <v>1000000000</v>
      </c>
      <c r="K174" s="160">
        <v>1.5972222222222224E-2</v>
      </c>
      <c r="L174" s="97">
        <v>2880000</v>
      </c>
      <c r="M174" s="31"/>
      <c r="N174" s="59"/>
      <c r="O174" s="31"/>
      <c r="P174" s="31"/>
      <c r="Q174" s="31"/>
      <c r="R174" s="31"/>
      <c r="S174" s="149">
        <f t="shared" si="63"/>
        <v>1.5972222222222224E-2</v>
      </c>
      <c r="T174" s="59">
        <f t="shared" si="64"/>
        <v>2880000</v>
      </c>
      <c r="U174" s="176">
        <f t="shared" si="59"/>
        <v>1.5972222222222225</v>
      </c>
      <c r="V174" s="180">
        <f>T174/J174*100</f>
        <v>0.28800000000000003</v>
      </c>
      <c r="W174" s="162">
        <f t="shared" si="65"/>
        <v>1.5972222222222224E-2</v>
      </c>
      <c r="X174" s="59">
        <f t="shared" si="66"/>
        <v>2880000</v>
      </c>
      <c r="Y174" s="149">
        <f t="shared" si="60"/>
        <v>0.31944444444444453</v>
      </c>
      <c r="Z174" s="149">
        <f>X174/F174*100</f>
        <v>5.7599999999999998E-2</v>
      </c>
      <c r="AA174" s="73"/>
    </row>
    <row r="175" spans="1:27" s="127" customFormat="1" ht="74.45" hidden="1" customHeight="1">
      <c r="A175" s="115" t="s">
        <v>242</v>
      </c>
      <c r="B175" s="188" t="s">
        <v>243</v>
      </c>
      <c r="C175" s="108" t="s">
        <v>244</v>
      </c>
      <c r="D175" s="110" t="s">
        <v>50</v>
      </c>
      <c r="E175" s="126">
        <v>1500</v>
      </c>
      <c r="F175" s="112">
        <v>1380000000</v>
      </c>
      <c r="G175" s="115"/>
      <c r="H175" s="107"/>
      <c r="I175" s="141">
        <v>300</v>
      </c>
      <c r="J175" s="113">
        <v>0</v>
      </c>
      <c r="K175" s="115"/>
      <c r="L175" s="107"/>
      <c r="M175" s="107"/>
      <c r="N175" s="114"/>
      <c r="O175" s="107"/>
      <c r="P175" s="107"/>
      <c r="Q175" s="107"/>
      <c r="R175" s="107"/>
      <c r="S175" s="115">
        <f t="shared" si="63"/>
        <v>0</v>
      </c>
      <c r="T175" s="114">
        <f t="shared" si="64"/>
        <v>0</v>
      </c>
      <c r="U175" s="190">
        <f t="shared" si="59"/>
        <v>0</v>
      </c>
      <c r="V175" s="191">
        <v>0</v>
      </c>
      <c r="W175" s="115">
        <f t="shared" si="65"/>
        <v>0</v>
      </c>
      <c r="X175" s="114">
        <f t="shared" si="66"/>
        <v>0</v>
      </c>
      <c r="Y175" s="192">
        <f t="shared" si="60"/>
        <v>0</v>
      </c>
      <c r="Z175" s="192">
        <f>X175/F175*100</f>
        <v>0</v>
      </c>
      <c r="AA175" s="115"/>
    </row>
    <row r="176" spans="1:27" s="98" customFormat="1" ht="75" customHeight="1">
      <c r="A176" s="140" t="s">
        <v>245</v>
      </c>
      <c r="B176" s="35" t="s">
        <v>246</v>
      </c>
      <c r="C176" s="36" t="s">
        <v>247</v>
      </c>
      <c r="D176" s="68" t="s">
        <v>132</v>
      </c>
      <c r="E176" s="72">
        <v>60</v>
      </c>
      <c r="F176" s="52">
        <v>610510000</v>
      </c>
      <c r="G176" s="73"/>
      <c r="H176" s="31"/>
      <c r="I176" s="101">
        <v>12</v>
      </c>
      <c r="J176" s="96">
        <v>100000000</v>
      </c>
      <c r="K176" s="161">
        <v>3</v>
      </c>
      <c r="L176" s="152">
        <v>35796000</v>
      </c>
      <c r="M176" s="31">
        <v>3</v>
      </c>
      <c r="N176" s="59">
        <f>52213000-L176</f>
        <v>16417000</v>
      </c>
      <c r="O176" s="31"/>
      <c r="P176" s="31"/>
      <c r="Q176" s="31"/>
      <c r="R176" s="31"/>
      <c r="S176" s="73">
        <f t="shared" si="63"/>
        <v>6</v>
      </c>
      <c r="T176" s="59">
        <f t="shared" si="64"/>
        <v>52213000</v>
      </c>
      <c r="U176" s="176">
        <f t="shared" si="59"/>
        <v>50</v>
      </c>
      <c r="V176" s="180">
        <f>T176/J176*100</f>
        <v>52.213000000000001</v>
      </c>
      <c r="W176" s="73">
        <f t="shared" si="65"/>
        <v>6</v>
      </c>
      <c r="X176" s="59">
        <f t="shared" si="66"/>
        <v>52213000</v>
      </c>
      <c r="Y176" s="149">
        <f t="shared" si="60"/>
        <v>10</v>
      </c>
      <c r="Z176" s="149">
        <f>X176/F176*100</f>
        <v>8.5523578647360399</v>
      </c>
      <c r="AA176" s="73"/>
    </row>
    <row r="177" spans="1:29" ht="42.95" customHeight="1">
      <c r="A177" s="300" t="s">
        <v>188</v>
      </c>
      <c r="B177" s="303" t="s">
        <v>680</v>
      </c>
      <c r="C177" s="44" t="s">
        <v>189</v>
      </c>
      <c r="D177" s="67" t="s">
        <v>190</v>
      </c>
      <c r="E177" s="83">
        <v>2</v>
      </c>
      <c r="F177" s="306">
        <v>5154664014</v>
      </c>
      <c r="G177" s="116"/>
      <c r="H177" s="309"/>
      <c r="I177" s="144">
        <v>1</v>
      </c>
      <c r="J177" s="312">
        <v>0</v>
      </c>
      <c r="K177" s="116"/>
      <c r="L177" s="309"/>
      <c r="M177" s="139"/>
      <c r="N177" s="294"/>
      <c r="O177" s="139"/>
      <c r="P177" s="309"/>
      <c r="Q177" s="139"/>
      <c r="R177" s="309"/>
      <c r="S177" s="116">
        <f t="shared" si="63"/>
        <v>0</v>
      </c>
      <c r="T177" s="294">
        <f t="shared" si="64"/>
        <v>0</v>
      </c>
      <c r="U177" s="181">
        <f t="shared" si="59"/>
        <v>0</v>
      </c>
      <c r="V177" s="333">
        <v>0</v>
      </c>
      <c r="W177" s="116">
        <f t="shared" si="65"/>
        <v>0</v>
      </c>
      <c r="X177" s="294">
        <f t="shared" si="66"/>
        <v>0</v>
      </c>
      <c r="Y177" s="182">
        <f t="shared" si="60"/>
        <v>0</v>
      </c>
      <c r="Z177" s="348">
        <f>X177/F177*100</f>
        <v>0</v>
      </c>
      <c r="AA177" s="351"/>
    </row>
    <row r="178" spans="1:29" ht="48" customHeight="1">
      <c r="A178" s="301"/>
      <c r="B178" s="304"/>
      <c r="C178" s="19" t="s">
        <v>191</v>
      </c>
      <c r="D178" s="67" t="s">
        <v>148</v>
      </c>
      <c r="E178" s="81">
        <v>2</v>
      </c>
      <c r="F178" s="307"/>
      <c r="G178" s="65"/>
      <c r="H178" s="310"/>
      <c r="I178" s="142">
        <v>1</v>
      </c>
      <c r="J178" s="313"/>
      <c r="K178" s="65"/>
      <c r="L178" s="310"/>
      <c r="M178" s="15"/>
      <c r="N178" s="295"/>
      <c r="O178" s="15"/>
      <c r="P178" s="310"/>
      <c r="Q178" s="15"/>
      <c r="R178" s="310"/>
      <c r="S178" s="65">
        <f t="shared" si="63"/>
        <v>0</v>
      </c>
      <c r="T178" s="295"/>
      <c r="U178" s="177">
        <f t="shared" si="59"/>
        <v>0</v>
      </c>
      <c r="V178" s="334"/>
      <c r="W178" s="65">
        <f t="shared" si="65"/>
        <v>0</v>
      </c>
      <c r="X178" s="295"/>
      <c r="Y178" s="163">
        <f t="shared" si="60"/>
        <v>0</v>
      </c>
      <c r="Z178" s="349"/>
      <c r="AA178" s="351"/>
    </row>
    <row r="179" spans="1:29" ht="33.6" customHeight="1">
      <c r="A179" s="301"/>
      <c r="B179" s="304"/>
      <c r="C179" s="19" t="s">
        <v>192</v>
      </c>
      <c r="D179" s="67" t="s">
        <v>190</v>
      </c>
      <c r="E179" s="81">
        <v>1</v>
      </c>
      <c r="F179" s="307"/>
      <c r="G179" s="65"/>
      <c r="H179" s="310"/>
      <c r="I179" s="142"/>
      <c r="J179" s="313"/>
      <c r="K179" s="65"/>
      <c r="L179" s="310"/>
      <c r="M179" s="15"/>
      <c r="N179" s="295"/>
      <c r="O179" s="15"/>
      <c r="P179" s="310"/>
      <c r="Q179" s="15"/>
      <c r="R179" s="310"/>
      <c r="S179" s="65">
        <f t="shared" si="63"/>
        <v>0</v>
      </c>
      <c r="T179" s="295"/>
      <c r="U179" s="177"/>
      <c r="V179" s="334"/>
      <c r="W179" s="65">
        <f t="shared" si="65"/>
        <v>0</v>
      </c>
      <c r="X179" s="295"/>
      <c r="Y179" s="163">
        <f t="shared" si="60"/>
        <v>0</v>
      </c>
      <c r="Z179" s="349"/>
      <c r="AA179" s="351"/>
    </row>
    <row r="180" spans="1:29" ht="33.6" customHeight="1">
      <c r="A180" s="301"/>
      <c r="B180" s="304"/>
      <c r="C180" s="19" t="s">
        <v>193</v>
      </c>
      <c r="D180" s="67" t="s">
        <v>190</v>
      </c>
      <c r="E180" s="81">
        <v>2</v>
      </c>
      <c r="F180" s="307"/>
      <c r="G180" s="65"/>
      <c r="H180" s="310"/>
      <c r="I180" s="142"/>
      <c r="J180" s="313"/>
      <c r="K180" s="65"/>
      <c r="L180" s="310"/>
      <c r="M180" s="15"/>
      <c r="N180" s="295"/>
      <c r="O180" s="15"/>
      <c r="P180" s="310"/>
      <c r="Q180" s="15"/>
      <c r="R180" s="310"/>
      <c r="S180" s="65">
        <f t="shared" si="63"/>
        <v>0</v>
      </c>
      <c r="T180" s="295"/>
      <c r="U180" s="177"/>
      <c r="V180" s="334"/>
      <c r="W180" s="65">
        <f t="shared" si="65"/>
        <v>0</v>
      </c>
      <c r="X180" s="295"/>
      <c r="Y180" s="163">
        <f t="shared" si="60"/>
        <v>0</v>
      </c>
      <c r="Z180" s="349"/>
      <c r="AA180" s="351"/>
    </row>
    <row r="181" spans="1:29" ht="33.6" customHeight="1">
      <c r="A181" s="302"/>
      <c r="B181" s="305"/>
      <c r="C181" s="19" t="s">
        <v>194</v>
      </c>
      <c r="D181" s="67" t="s">
        <v>190</v>
      </c>
      <c r="E181" s="81">
        <v>2</v>
      </c>
      <c r="F181" s="308"/>
      <c r="G181" s="65"/>
      <c r="H181" s="311"/>
      <c r="I181" s="142"/>
      <c r="J181" s="314"/>
      <c r="K181" s="65"/>
      <c r="L181" s="311"/>
      <c r="M181" s="15"/>
      <c r="N181" s="296"/>
      <c r="O181" s="15"/>
      <c r="P181" s="311"/>
      <c r="Q181" s="15"/>
      <c r="R181" s="311"/>
      <c r="S181" s="65">
        <f t="shared" si="63"/>
        <v>0</v>
      </c>
      <c r="T181" s="296"/>
      <c r="U181" s="177"/>
      <c r="V181" s="335"/>
      <c r="W181" s="65">
        <f t="shared" si="65"/>
        <v>0</v>
      </c>
      <c r="X181" s="296"/>
      <c r="Y181" s="163">
        <f t="shared" si="60"/>
        <v>0</v>
      </c>
      <c r="Z181" s="350"/>
      <c r="AA181" s="351"/>
    </row>
    <row r="182" spans="1:29" s="98" customFormat="1" ht="65.45" customHeight="1">
      <c r="A182" s="131" t="s">
        <v>238</v>
      </c>
      <c r="B182" s="41" t="s">
        <v>681</v>
      </c>
      <c r="C182" s="33" t="s">
        <v>237</v>
      </c>
      <c r="D182" s="68" t="s">
        <v>232</v>
      </c>
      <c r="E182" s="72">
        <v>5</v>
      </c>
      <c r="F182" s="151">
        <f>J182*5</f>
        <v>13630090000</v>
      </c>
      <c r="G182" s="73">
        <v>1</v>
      </c>
      <c r="H182" s="31"/>
      <c r="I182" s="101">
        <v>1</v>
      </c>
      <c r="J182" s="96">
        <v>2726018000</v>
      </c>
      <c r="K182" s="73"/>
      <c r="L182" s="31"/>
      <c r="M182" s="31"/>
      <c r="N182" s="59"/>
      <c r="O182" s="31"/>
      <c r="P182" s="31"/>
      <c r="Q182" s="31"/>
      <c r="R182" s="31"/>
      <c r="S182" s="73">
        <f t="shared" si="63"/>
        <v>0</v>
      </c>
      <c r="T182" s="59">
        <f t="shared" ref="T182" si="68">+L182+N182+P182+R182</f>
        <v>0</v>
      </c>
      <c r="U182" s="176">
        <f t="shared" ref="U182:V187" si="69">S182/I182*100</f>
        <v>0</v>
      </c>
      <c r="V182" s="180">
        <f t="shared" si="69"/>
        <v>0</v>
      </c>
      <c r="W182" s="73">
        <f t="shared" si="65"/>
        <v>0</v>
      </c>
      <c r="X182" s="59">
        <f t="shared" ref="X182" si="70">T182</f>
        <v>0</v>
      </c>
      <c r="Y182" s="149">
        <f t="shared" si="60"/>
        <v>0</v>
      </c>
      <c r="Z182" s="149">
        <f t="shared" ref="Z182:Z187" si="71">X182/F182*100</f>
        <v>0</v>
      </c>
      <c r="AA182" s="73"/>
    </row>
    <row r="183" spans="1:29" ht="62.45" customHeight="1">
      <c r="A183" s="131" t="s">
        <v>178</v>
      </c>
      <c r="B183" s="41" t="s">
        <v>179</v>
      </c>
      <c r="C183" s="36" t="s">
        <v>180</v>
      </c>
      <c r="D183" s="69" t="s">
        <v>81</v>
      </c>
      <c r="E183" s="99">
        <v>31</v>
      </c>
      <c r="F183" s="52">
        <v>2477700000</v>
      </c>
      <c r="G183" s="73">
        <v>9</v>
      </c>
      <c r="H183" s="31"/>
      <c r="I183" s="101">
        <v>3</v>
      </c>
      <c r="J183" s="96">
        <v>495540000</v>
      </c>
      <c r="K183" s="73"/>
      <c r="L183" s="31"/>
      <c r="M183" s="31"/>
      <c r="N183" s="59"/>
      <c r="O183" s="31"/>
      <c r="P183" s="31"/>
      <c r="Q183" s="31"/>
      <c r="R183" s="31"/>
      <c r="S183" s="73">
        <f t="shared" si="51"/>
        <v>0</v>
      </c>
      <c r="T183" s="59">
        <f t="shared" si="51"/>
        <v>0</v>
      </c>
      <c r="U183" s="176">
        <f t="shared" si="69"/>
        <v>0</v>
      </c>
      <c r="V183" s="180">
        <f t="shared" si="69"/>
        <v>0</v>
      </c>
      <c r="W183" s="73">
        <f t="shared" si="52"/>
        <v>0</v>
      </c>
      <c r="X183" s="59">
        <f t="shared" si="52"/>
        <v>0</v>
      </c>
      <c r="Y183" s="149">
        <f t="shared" si="60"/>
        <v>0</v>
      </c>
      <c r="Z183" s="149">
        <f t="shared" si="71"/>
        <v>0</v>
      </c>
      <c r="AA183" s="73"/>
    </row>
    <row r="184" spans="1:29" s="98" customFormat="1" ht="38.25">
      <c r="A184" s="140" t="s">
        <v>198</v>
      </c>
      <c r="B184" s="36" t="s">
        <v>199</v>
      </c>
      <c r="C184" s="36" t="s">
        <v>196</v>
      </c>
      <c r="D184" s="68" t="s">
        <v>190</v>
      </c>
      <c r="E184" s="99">
        <v>13</v>
      </c>
      <c r="F184" s="52">
        <v>9188666745.75</v>
      </c>
      <c r="G184" s="73"/>
      <c r="H184" s="31"/>
      <c r="I184" s="73">
        <v>1</v>
      </c>
      <c r="J184" s="96">
        <v>944999000</v>
      </c>
      <c r="K184" s="73"/>
      <c r="L184" s="31"/>
      <c r="M184" s="31"/>
      <c r="N184" s="59"/>
      <c r="O184" s="31"/>
      <c r="P184" s="31"/>
      <c r="Q184" s="31"/>
      <c r="R184" s="31"/>
      <c r="S184" s="73">
        <f t="shared" ref="S184:T219" si="72">+K184+M184+O184+Q184</f>
        <v>0</v>
      </c>
      <c r="T184" s="59">
        <f t="shared" si="72"/>
        <v>0</v>
      </c>
      <c r="U184" s="176">
        <f t="shared" si="69"/>
        <v>0</v>
      </c>
      <c r="V184" s="180">
        <f t="shared" si="69"/>
        <v>0</v>
      </c>
      <c r="W184" s="73">
        <f t="shared" ref="W184:X213" si="73">S184</f>
        <v>0</v>
      </c>
      <c r="X184" s="59">
        <f t="shared" si="73"/>
        <v>0</v>
      </c>
      <c r="Y184" s="149">
        <f t="shared" si="60"/>
        <v>0</v>
      </c>
      <c r="Z184" s="149">
        <f t="shared" si="71"/>
        <v>0</v>
      </c>
      <c r="AA184" s="73"/>
    </row>
    <row r="185" spans="1:29" s="98" customFormat="1" ht="85.5" customHeight="1">
      <c r="A185" s="140" t="s">
        <v>248</v>
      </c>
      <c r="B185" s="35" t="s">
        <v>249</v>
      </c>
      <c r="C185" s="36" t="s">
        <v>247</v>
      </c>
      <c r="D185" s="68" t="s">
        <v>132</v>
      </c>
      <c r="E185" s="72">
        <v>60</v>
      </c>
      <c r="F185" s="52">
        <v>475845000</v>
      </c>
      <c r="G185" s="73"/>
      <c r="H185" s="31"/>
      <c r="I185" s="101">
        <v>12</v>
      </c>
      <c r="J185" s="96">
        <v>95169000</v>
      </c>
      <c r="K185" s="161">
        <v>3</v>
      </c>
      <c r="L185" s="152">
        <v>20850000</v>
      </c>
      <c r="M185" s="31">
        <v>1</v>
      </c>
      <c r="N185" s="59">
        <f>27800000-L185</f>
        <v>6950000</v>
      </c>
      <c r="O185" s="31"/>
      <c r="P185" s="31"/>
      <c r="Q185" s="31"/>
      <c r="R185" s="31"/>
      <c r="S185" s="73">
        <f t="shared" ref="S185:S186" si="74">+K185+M185+O185+Q185</f>
        <v>4</v>
      </c>
      <c r="T185" s="59">
        <f t="shared" ref="T185:T186" si="75">+L185+N185+P185+R185</f>
        <v>27800000</v>
      </c>
      <c r="U185" s="176">
        <f t="shared" si="69"/>
        <v>33.333333333333329</v>
      </c>
      <c r="V185" s="180">
        <f t="shared" si="69"/>
        <v>29.211192720318589</v>
      </c>
      <c r="W185" s="73">
        <f t="shared" ref="W185:W186" si="76">S185</f>
        <v>4</v>
      </c>
      <c r="X185" s="59">
        <f t="shared" ref="X185:X186" si="77">T185</f>
        <v>27800000</v>
      </c>
      <c r="Y185" s="149">
        <f t="shared" si="60"/>
        <v>6.666666666666667</v>
      </c>
      <c r="Z185" s="149">
        <f t="shared" si="71"/>
        <v>5.8422385440637177</v>
      </c>
      <c r="AA185" s="73"/>
    </row>
    <row r="186" spans="1:29" ht="57.6" customHeight="1">
      <c r="A186" s="140" t="s">
        <v>221</v>
      </c>
      <c r="B186" s="36" t="s">
        <v>222</v>
      </c>
      <c r="C186" s="36" t="s">
        <v>223</v>
      </c>
      <c r="D186" s="69" t="s">
        <v>219</v>
      </c>
      <c r="E186" s="72">
        <v>1</v>
      </c>
      <c r="F186" s="52">
        <v>300000000</v>
      </c>
      <c r="G186" s="73" t="s">
        <v>128</v>
      </c>
      <c r="H186" s="31"/>
      <c r="I186" s="101">
        <v>1</v>
      </c>
      <c r="J186" s="96">
        <v>300000000</v>
      </c>
      <c r="K186" s="73"/>
      <c r="L186" s="100">
        <v>0</v>
      </c>
      <c r="M186" s="31"/>
      <c r="N186" s="59"/>
      <c r="O186" s="31"/>
      <c r="P186" s="31"/>
      <c r="Q186" s="31"/>
      <c r="R186" s="31"/>
      <c r="S186" s="73">
        <f t="shared" si="74"/>
        <v>0</v>
      </c>
      <c r="T186" s="59">
        <f t="shared" si="75"/>
        <v>0</v>
      </c>
      <c r="U186" s="176">
        <f t="shared" si="69"/>
        <v>0</v>
      </c>
      <c r="V186" s="180">
        <f t="shared" si="69"/>
        <v>0</v>
      </c>
      <c r="W186" s="73">
        <f t="shared" si="76"/>
        <v>0</v>
      </c>
      <c r="X186" s="59">
        <f t="shared" si="77"/>
        <v>0</v>
      </c>
      <c r="Y186" s="149">
        <f t="shared" si="60"/>
        <v>0</v>
      </c>
      <c r="Z186" s="149">
        <f t="shared" si="71"/>
        <v>0</v>
      </c>
      <c r="AA186" s="73"/>
    </row>
    <row r="187" spans="1:29" ht="48" customHeight="1">
      <c r="A187" s="140" t="s">
        <v>752</v>
      </c>
      <c r="B187" s="36"/>
      <c r="C187" s="36" t="s">
        <v>200</v>
      </c>
      <c r="D187" s="68" t="s">
        <v>148</v>
      </c>
      <c r="E187" s="72">
        <v>30</v>
      </c>
      <c r="F187" s="52">
        <v>5593640000</v>
      </c>
      <c r="G187" s="73"/>
      <c r="H187" s="31"/>
      <c r="I187" s="101">
        <v>6</v>
      </c>
      <c r="J187" s="96">
        <v>923058000</v>
      </c>
      <c r="K187" s="73"/>
      <c r="L187" s="31"/>
      <c r="M187" s="31"/>
      <c r="N187" s="59"/>
      <c r="O187" s="31"/>
      <c r="P187" s="31"/>
      <c r="Q187" s="31"/>
      <c r="R187" s="31"/>
      <c r="S187" s="73">
        <f t="shared" si="72"/>
        <v>0</v>
      </c>
      <c r="T187" s="59">
        <f t="shared" si="72"/>
        <v>0</v>
      </c>
      <c r="U187" s="176">
        <f t="shared" si="69"/>
        <v>0</v>
      </c>
      <c r="V187" s="180">
        <f t="shared" si="69"/>
        <v>0</v>
      </c>
      <c r="W187" s="73">
        <f t="shared" si="73"/>
        <v>0</v>
      </c>
      <c r="X187" s="59">
        <f t="shared" si="73"/>
        <v>0</v>
      </c>
      <c r="Y187" s="149">
        <f t="shared" si="60"/>
        <v>0</v>
      </c>
      <c r="Z187" s="149">
        <f t="shared" si="71"/>
        <v>0</v>
      </c>
      <c r="AA187" s="73"/>
    </row>
    <row r="188" spans="1:29" s="30" customFormat="1" ht="33.6" customHeight="1">
      <c r="A188" s="408" t="s">
        <v>740</v>
      </c>
      <c r="B188" s="409"/>
      <c r="C188" s="409"/>
      <c r="D188" s="409"/>
      <c r="E188" s="409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10"/>
      <c r="U188" s="102">
        <f>AVERAGE(U157:U187)</f>
        <v>24.221124319808531</v>
      </c>
      <c r="V188" s="102">
        <f>AVERAGE(V157:V187)</f>
        <v>25.232854577973676</v>
      </c>
      <c r="W188" s="103"/>
      <c r="X188" s="104"/>
      <c r="Y188" s="102">
        <f>AVERAGE(Y157:Y187)</f>
        <v>4.0718177677092422</v>
      </c>
      <c r="Z188" s="102">
        <f>AVERAGE(Z157:Z187)</f>
        <v>4.5226759493809165</v>
      </c>
      <c r="AA188" s="105"/>
      <c r="AB188" s="28"/>
      <c r="AC188" s="29"/>
    </row>
    <row r="189" spans="1:29" ht="72" customHeight="1">
      <c r="A189" s="435" t="s">
        <v>250</v>
      </c>
      <c r="B189" s="432" t="s">
        <v>251</v>
      </c>
      <c r="C189" s="135" t="s">
        <v>252</v>
      </c>
      <c r="D189" s="183" t="s">
        <v>27</v>
      </c>
      <c r="E189" s="80">
        <v>100</v>
      </c>
      <c r="F189" s="405">
        <f>SUM(F196:F341)</f>
        <v>23106405171</v>
      </c>
      <c r="G189" s="93"/>
      <c r="H189" s="405">
        <f>SUM(H196:H341)</f>
        <v>0</v>
      </c>
      <c r="I189" s="80">
        <v>100</v>
      </c>
      <c r="J189" s="405">
        <f>SUM(J196:J341)</f>
        <v>3469050450</v>
      </c>
      <c r="K189" s="93">
        <v>12</v>
      </c>
      <c r="L189" s="405">
        <f>SUM(L196:L341)</f>
        <v>505667600</v>
      </c>
      <c r="M189" s="90">
        <v>16</v>
      </c>
      <c r="N189" s="405">
        <f>SUM(N196:N341)</f>
        <v>73614000</v>
      </c>
      <c r="O189" s="90"/>
      <c r="P189" s="405">
        <f>SUM(P196:P341)</f>
        <v>0</v>
      </c>
      <c r="Q189" s="90"/>
      <c r="R189" s="405">
        <f>SUM(R196:R341)</f>
        <v>0</v>
      </c>
      <c r="S189" s="93">
        <f t="shared" si="72"/>
        <v>28</v>
      </c>
      <c r="T189" s="465">
        <f t="shared" si="72"/>
        <v>579281600</v>
      </c>
      <c r="U189" s="201">
        <f>S189/I189*100</f>
        <v>28.000000000000004</v>
      </c>
      <c r="V189" s="471">
        <f>T189/J189*100</f>
        <v>16.698563723684099</v>
      </c>
      <c r="W189" s="93">
        <f t="shared" si="73"/>
        <v>28</v>
      </c>
      <c r="X189" s="465">
        <f t="shared" si="73"/>
        <v>579281600</v>
      </c>
      <c r="Y189" s="164">
        <f>W189/E189*100</f>
        <v>28.000000000000004</v>
      </c>
      <c r="Z189" s="459">
        <f>X189/F189*100</f>
        <v>2.5070174080000771</v>
      </c>
      <c r="AA189" s="93"/>
    </row>
    <row r="190" spans="1:29" ht="72" customHeight="1">
      <c r="A190" s="436"/>
      <c r="B190" s="433"/>
      <c r="C190" s="135" t="s">
        <v>253</v>
      </c>
      <c r="D190" s="183" t="s">
        <v>27</v>
      </c>
      <c r="E190" s="80">
        <v>100</v>
      </c>
      <c r="F190" s="406"/>
      <c r="G190" s="93"/>
      <c r="H190" s="406"/>
      <c r="I190" s="80">
        <v>100</v>
      </c>
      <c r="J190" s="406"/>
      <c r="K190" s="93">
        <v>16</v>
      </c>
      <c r="L190" s="406"/>
      <c r="M190" s="90">
        <v>18</v>
      </c>
      <c r="N190" s="406"/>
      <c r="O190" s="90"/>
      <c r="P190" s="406"/>
      <c r="Q190" s="90"/>
      <c r="R190" s="406"/>
      <c r="S190" s="93">
        <f t="shared" si="72"/>
        <v>34</v>
      </c>
      <c r="T190" s="466"/>
      <c r="U190" s="184">
        <f t="shared" ref="U190:U197" si="78">S190/I190*100</f>
        <v>34</v>
      </c>
      <c r="V190" s="472"/>
      <c r="W190" s="93">
        <f t="shared" si="73"/>
        <v>34</v>
      </c>
      <c r="X190" s="466"/>
      <c r="Y190" s="93">
        <f t="shared" ref="Y190:Y221" si="79">W190/E190*100</f>
        <v>34</v>
      </c>
      <c r="Z190" s="460"/>
      <c r="AA190" s="93"/>
    </row>
    <row r="191" spans="1:29" ht="72" customHeight="1">
      <c r="A191" s="436"/>
      <c r="B191" s="433"/>
      <c r="C191" s="135" t="s">
        <v>254</v>
      </c>
      <c r="D191" s="183" t="s">
        <v>27</v>
      </c>
      <c r="E191" s="80">
        <v>100</v>
      </c>
      <c r="F191" s="406"/>
      <c r="G191" s="93"/>
      <c r="H191" s="406"/>
      <c r="I191" s="80">
        <v>100</v>
      </c>
      <c r="J191" s="406"/>
      <c r="K191" s="93">
        <v>10.5</v>
      </c>
      <c r="L191" s="406"/>
      <c r="M191" s="90">
        <v>13</v>
      </c>
      <c r="N191" s="406"/>
      <c r="O191" s="90"/>
      <c r="P191" s="406"/>
      <c r="Q191" s="90"/>
      <c r="R191" s="406"/>
      <c r="S191" s="93">
        <f t="shared" si="72"/>
        <v>23.5</v>
      </c>
      <c r="T191" s="466"/>
      <c r="U191" s="184">
        <f t="shared" si="78"/>
        <v>23.5</v>
      </c>
      <c r="V191" s="472"/>
      <c r="W191" s="93">
        <f t="shared" si="73"/>
        <v>23.5</v>
      </c>
      <c r="X191" s="466"/>
      <c r="Y191" s="93">
        <f t="shared" si="79"/>
        <v>23.5</v>
      </c>
      <c r="Z191" s="460"/>
      <c r="AA191" s="93"/>
    </row>
    <row r="192" spans="1:29" ht="72" customHeight="1">
      <c r="A192" s="436"/>
      <c r="B192" s="433"/>
      <c r="C192" s="135" t="s">
        <v>255</v>
      </c>
      <c r="D192" s="183" t="s">
        <v>27</v>
      </c>
      <c r="E192" s="80">
        <v>100</v>
      </c>
      <c r="F192" s="406"/>
      <c r="G192" s="93"/>
      <c r="H192" s="406"/>
      <c r="I192" s="80">
        <v>100</v>
      </c>
      <c r="J192" s="406"/>
      <c r="K192" s="93">
        <v>25</v>
      </c>
      <c r="L192" s="406"/>
      <c r="M192" s="90">
        <v>50</v>
      </c>
      <c r="N192" s="406"/>
      <c r="O192" s="90"/>
      <c r="P192" s="406"/>
      <c r="Q192" s="90"/>
      <c r="R192" s="406"/>
      <c r="S192" s="93">
        <f t="shared" si="72"/>
        <v>75</v>
      </c>
      <c r="T192" s="466"/>
      <c r="U192" s="184">
        <f t="shared" si="78"/>
        <v>75</v>
      </c>
      <c r="V192" s="472"/>
      <c r="W192" s="93">
        <f t="shared" si="73"/>
        <v>75</v>
      </c>
      <c r="X192" s="466"/>
      <c r="Y192" s="93">
        <f t="shared" si="79"/>
        <v>75</v>
      </c>
      <c r="Z192" s="460"/>
      <c r="AA192" s="93"/>
    </row>
    <row r="193" spans="1:27" ht="72" customHeight="1">
      <c r="A193" s="436"/>
      <c r="B193" s="433"/>
      <c r="C193" s="135" t="s">
        <v>256</v>
      </c>
      <c r="D193" s="183" t="s">
        <v>27</v>
      </c>
      <c r="E193" s="80">
        <v>100</v>
      </c>
      <c r="F193" s="406"/>
      <c r="G193" s="93"/>
      <c r="H193" s="406"/>
      <c r="I193" s="80">
        <v>100</v>
      </c>
      <c r="J193" s="406"/>
      <c r="K193" s="93">
        <v>25</v>
      </c>
      <c r="L193" s="406"/>
      <c r="M193" s="90">
        <v>50</v>
      </c>
      <c r="N193" s="406"/>
      <c r="O193" s="90"/>
      <c r="P193" s="406"/>
      <c r="Q193" s="90"/>
      <c r="R193" s="406"/>
      <c r="S193" s="93">
        <f t="shared" si="72"/>
        <v>75</v>
      </c>
      <c r="T193" s="466"/>
      <c r="U193" s="184">
        <f t="shared" si="78"/>
        <v>75</v>
      </c>
      <c r="V193" s="472"/>
      <c r="W193" s="93">
        <f t="shared" si="73"/>
        <v>75</v>
      </c>
      <c r="X193" s="466"/>
      <c r="Y193" s="93">
        <f t="shared" si="79"/>
        <v>75</v>
      </c>
      <c r="Z193" s="460"/>
      <c r="AA193" s="93"/>
    </row>
    <row r="194" spans="1:27" ht="76.5">
      <c r="A194" s="436"/>
      <c r="B194" s="433"/>
      <c r="C194" s="87" t="s">
        <v>257</v>
      </c>
      <c r="D194" s="185" t="s">
        <v>27</v>
      </c>
      <c r="E194" s="80">
        <v>100</v>
      </c>
      <c r="F194" s="406"/>
      <c r="G194" s="93"/>
      <c r="H194" s="406"/>
      <c r="I194" s="80">
        <v>100</v>
      </c>
      <c r="J194" s="406"/>
      <c r="K194" s="93">
        <v>25</v>
      </c>
      <c r="L194" s="406"/>
      <c r="M194" s="90">
        <v>50</v>
      </c>
      <c r="N194" s="406"/>
      <c r="O194" s="90"/>
      <c r="P194" s="406"/>
      <c r="Q194" s="90"/>
      <c r="R194" s="406"/>
      <c r="S194" s="93">
        <f t="shared" si="72"/>
        <v>75</v>
      </c>
      <c r="T194" s="466"/>
      <c r="U194" s="184">
        <f t="shared" si="78"/>
        <v>75</v>
      </c>
      <c r="V194" s="472"/>
      <c r="W194" s="93">
        <f t="shared" si="73"/>
        <v>75</v>
      </c>
      <c r="X194" s="466"/>
      <c r="Y194" s="93">
        <f t="shared" si="79"/>
        <v>75</v>
      </c>
      <c r="Z194" s="460"/>
      <c r="AA194" s="93"/>
    </row>
    <row r="195" spans="1:27" ht="114.75">
      <c r="A195" s="437"/>
      <c r="B195" s="434"/>
      <c r="C195" s="186" t="s">
        <v>258</v>
      </c>
      <c r="D195" s="138" t="s">
        <v>27</v>
      </c>
      <c r="E195" s="80">
        <v>100</v>
      </c>
      <c r="F195" s="407"/>
      <c r="G195" s="93"/>
      <c r="H195" s="407"/>
      <c r="I195" s="80">
        <v>100</v>
      </c>
      <c r="J195" s="407"/>
      <c r="K195" s="93">
        <v>0</v>
      </c>
      <c r="L195" s="407"/>
      <c r="M195" s="90">
        <v>0</v>
      </c>
      <c r="N195" s="407"/>
      <c r="O195" s="90"/>
      <c r="P195" s="407"/>
      <c r="Q195" s="90"/>
      <c r="R195" s="407"/>
      <c r="S195" s="93">
        <f t="shared" si="72"/>
        <v>0</v>
      </c>
      <c r="T195" s="467"/>
      <c r="U195" s="184">
        <f t="shared" si="78"/>
        <v>0</v>
      </c>
      <c r="V195" s="473"/>
      <c r="W195" s="93">
        <f t="shared" si="73"/>
        <v>0</v>
      </c>
      <c r="X195" s="467"/>
      <c r="Y195" s="93">
        <f t="shared" si="79"/>
        <v>0</v>
      </c>
      <c r="Z195" s="461"/>
      <c r="AA195" s="93"/>
    </row>
    <row r="196" spans="1:27" ht="39.6" customHeight="1">
      <c r="A196" s="300" t="s">
        <v>260</v>
      </c>
      <c r="B196" s="303" t="s">
        <v>261</v>
      </c>
      <c r="C196" s="33" t="s">
        <v>684</v>
      </c>
      <c r="D196" s="68" t="s">
        <v>28</v>
      </c>
      <c r="E196" s="81">
        <v>28</v>
      </c>
      <c r="F196" s="306">
        <v>915765000</v>
      </c>
      <c r="G196" s="73">
        <v>92.44</v>
      </c>
      <c r="H196" s="309"/>
      <c r="I196" s="145">
        <v>28</v>
      </c>
      <c r="J196" s="402">
        <v>150000000</v>
      </c>
      <c r="K196" s="65"/>
      <c r="L196" s="309"/>
      <c r="M196" s="15"/>
      <c r="N196" s="294"/>
      <c r="O196" s="15"/>
      <c r="P196" s="309"/>
      <c r="Q196" s="15"/>
      <c r="R196" s="309"/>
      <c r="S196" s="65">
        <f t="shared" si="72"/>
        <v>0</v>
      </c>
      <c r="T196" s="294">
        <f t="shared" si="72"/>
        <v>0</v>
      </c>
      <c r="U196" s="176">
        <f t="shared" si="78"/>
        <v>0</v>
      </c>
      <c r="V196" s="309">
        <f>T196/J196*100</f>
        <v>0</v>
      </c>
      <c r="W196" s="65">
        <f t="shared" si="73"/>
        <v>0</v>
      </c>
      <c r="X196" s="294">
        <f t="shared" si="73"/>
        <v>0</v>
      </c>
      <c r="Y196" s="65">
        <f t="shared" si="79"/>
        <v>0</v>
      </c>
      <c r="Z196" s="309">
        <f>X196/F196*100</f>
        <v>0</v>
      </c>
      <c r="AA196" s="339" t="s">
        <v>259</v>
      </c>
    </row>
    <row r="197" spans="1:27" ht="87" customHeight="1">
      <c r="A197" s="301"/>
      <c r="B197" s="304"/>
      <c r="C197" s="36" t="s">
        <v>685</v>
      </c>
      <c r="D197" s="68" t="s">
        <v>28</v>
      </c>
      <c r="E197" s="81">
        <v>49</v>
      </c>
      <c r="F197" s="307"/>
      <c r="G197" s="65"/>
      <c r="H197" s="310"/>
      <c r="I197" s="145">
        <v>49</v>
      </c>
      <c r="J197" s="403"/>
      <c r="K197" s="65"/>
      <c r="L197" s="310"/>
      <c r="M197" s="15"/>
      <c r="N197" s="295"/>
      <c r="O197" s="15"/>
      <c r="P197" s="310"/>
      <c r="Q197" s="15"/>
      <c r="R197" s="310"/>
      <c r="S197" s="65">
        <f t="shared" si="72"/>
        <v>0</v>
      </c>
      <c r="T197" s="295"/>
      <c r="U197" s="176">
        <f t="shared" si="78"/>
        <v>0</v>
      </c>
      <c r="V197" s="310"/>
      <c r="W197" s="65">
        <f t="shared" si="73"/>
        <v>0</v>
      </c>
      <c r="X197" s="295"/>
      <c r="Y197" s="65">
        <f t="shared" si="79"/>
        <v>0</v>
      </c>
      <c r="Z197" s="310"/>
      <c r="AA197" s="340"/>
    </row>
    <row r="198" spans="1:27" ht="50.1" hidden="1" customHeight="1">
      <c r="A198" s="301"/>
      <c r="B198" s="304"/>
      <c r="C198" s="108" t="s">
        <v>686</v>
      </c>
      <c r="D198" s="110" t="s">
        <v>28</v>
      </c>
      <c r="E198" s="124">
        <v>190</v>
      </c>
      <c r="F198" s="307"/>
      <c r="G198" s="65"/>
      <c r="H198" s="310"/>
      <c r="I198" s="145"/>
      <c r="J198" s="403"/>
      <c r="K198" s="65"/>
      <c r="L198" s="310"/>
      <c r="M198" s="15"/>
      <c r="N198" s="295"/>
      <c r="O198" s="15"/>
      <c r="P198" s="310"/>
      <c r="Q198" s="15"/>
      <c r="R198" s="310"/>
      <c r="S198" s="65">
        <f t="shared" si="72"/>
        <v>0</v>
      </c>
      <c r="T198" s="295"/>
      <c r="U198" s="172"/>
      <c r="V198" s="310"/>
      <c r="W198" s="65">
        <f t="shared" si="73"/>
        <v>0</v>
      </c>
      <c r="X198" s="295"/>
      <c r="Y198" s="65">
        <f t="shared" si="79"/>
        <v>0</v>
      </c>
      <c r="Z198" s="310"/>
      <c r="AA198" s="340"/>
    </row>
    <row r="199" spans="1:27" ht="36.950000000000003" hidden="1" customHeight="1">
      <c r="A199" s="301"/>
      <c r="B199" s="304"/>
      <c r="C199" s="108" t="s">
        <v>687</v>
      </c>
      <c r="D199" s="110" t="s">
        <v>28</v>
      </c>
      <c r="E199" s="124">
        <v>112</v>
      </c>
      <c r="F199" s="307"/>
      <c r="G199" s="65"/>
      <c r="H199" s="310"/>
      <c r="I199" s="145"/>
      <c r="J199" s="403"/>
      <c r="K199" s="65"/>
      <c r="L199" s="310"/>
      <c r="M199" s="15"/>
      <c r="N199" s="295"/>
      <c r="O199" s="15"/>
      <c r="P199" s="310"/>
      <c r="Q199" s="15"/>
      <c r="R199" s="310"/>
      <c r="S199" s="65">
        <f t="shared" si="72"/>
        <v>0</v>
      </c>
      <c r="T199" s="295"/>
      <c r="U199" s="172"/>
      <c r="V199" s="310"/>
      <c r="W199" s="65">
        <f t="shared" si="73"/>
        <v>0</v>
      </c>
      <c r="X199" s="295"/>
      <c r="Y199" s="65">
        <f t="shared" si="79"/>
        <v>0</v>
      </c>
      <c r="Z199" s="310"/>
      <c r="AA199" s="340"/>
    </row>
    <row r="200" spans="1:27" ht="60.6" hidden="1" customHeight="1">
      <c r="A200" s="301"/>
      <c r="B200" s="304"/>
      <c r="C200" s="108" t="s">
        <v>688</v>
      </c>
      <c r="D200" s="110" t="s">
        <v>28</v>
      </c>
      <c r="E200" s="124">
        <v>70</v>
      </c>
      <c r="F200" s="307"/>
      <c r="G200" s="65"/>
      <c r="H200" s="310"/>
      <c r="I200" s="145"/>
      <c r="J200" s="403"/>
      <c r="K200" s="65"/>
      <c r="L200" s="310"/>
      <c r="M200" s="15"/>
      <c r="N200" s="295"/>
      <c r="O200" s="15"/>
      <c r="P200" s="310"/>
      <c r="Q200" s="15"/>
      <c r="R200" s="310"/>
      <c r="S200" s="65">
        <f t="shared" si="72"/>
        <v>0</v>
      </c>
      <c r="T200" s="295"/>
      <c r="U200" s="172"/>
      <c r="V200" s="310"/>
      <c r="W200" s="65">
        <f t="shared" si="73"/>
        <v>0</v>
      </c>
      <c r="X200" s="295"/>
      <c r="Y200" s="65">
        <f t="shared" si="79"/>
        <v>0</v>
      </c>
      <c r="Z200" s="310"/>
      <c r="AA200" s="340"/>
    </row>
    <row r="201" spans="1:27" ht="87.95" hidden="1" customHeight="1">
      <c r="A201" s="302"/>
      <c r="B201" s="305"/>
      <c r="C201" s="108" t="s">
        <v>689</v>
      </c>
      <c r="D201" s="110" t="s">
        <v>28</v>
      </c>
      <c r="E201" s="124">
        <v>50</v>
      </c>
      <c r="F201" s="308"/>
      <c r="G201" s="65"/>
      <c r="H201" s="311"/>
      <c r="I201" s="145"/>
      <c r="J201" s="404"/>
      <c r="K201" s="65"/>
      <c r="L201" s="311"/>
      <c r="M201" s="15"/>
      <c r="N201" s="296"/>
      <c r="O201" s="15"/>
      <c r="P201" s="311"/>
      <c r="Q201" s="15"/>
      <c r="R201" s="311"/>
      <c r="S201" s="65">
        <f t="shared" si="72"/>
        <v>0</v>
      </c>
      <c r="T201" s="296"/>
      <c r="U201" s="172"/>
      <c r="V201" s="311"/>
      <c r="W201" s="65">
        <f t="shared" si="73"/>
        <v>0</v>
      </c>
      <c r="X201" s="296"/>
      <c r="Y201" s="65">
        <f t="shared" si="79"/>
        <v>0</v>
      </c>
      <c r="Z201" s="311"/>
      <c r="AA201" s="341"/>
    </row>
    <row r="202" spans="1:27" s="98" customFormat="1" ht="42" customHeight="1">
      <c r="A202" s="300" t="s">
        <v>262</v>
      </c>
      <c r="B202" s="303" t="s">
        <v>263</v>
      </c>
      <c r="C202" s="196" t="s">
        <v>690</v>
      </c>
      <c r="D202" s="68" t="s">
        <v>265</v>
      </c>
      <c r="E202" s="72">
        <v>372</v>
      </c>
      <c r="F202" s="306">
        <v>1526275000</v>
      </c>
      <c r="G202" s="73" t="s">
        <v>264</v>
      </c>
      <c r="H202" s="306"/>
      <c r="I202" s="194">
        <f>26*2</f>
        <v>52</v>
      </c>
      <c r="J202" s="402">
        <v>250000000</v>
      </c>
      <c r="K202" s="195"/>
      <c r="L202" s="327">
        <v>45209000</v>
      </c>
      <c r="M202" s="31"/>
      <c r="N202" s="330"/>
      <c r="O202" s="31"/>
      <c r="P202" s="327"/>
      <c r="Q202" s="31"/>
      <c r="R202" s="327"/>
      <c r="S202" s="73">
        <f t="shared" si="72"/>
        <v>0</v>
      </c>
      <c r="T202" s="318">
        <f t="shared" si="72"/>
        <v>45209000</v>
      </c>
      <c r="U202" s="176">
        <f>S202/I202*100</f>
        <v>0</v>
      </c>
      <c r="V202" s="333">
        <f>T202/J202*100</f>
        <v>18.083600000000001</v>
      </c>
      <c r="W202" s="73">
        <f t="shared" si="73"/>
        <v>0</v>
      </c>
      <c r="X202" s="318">
        <f t="shared" si="73"/>
        <v>45209000</v>
      </c>
      <c r="Y202" s="73">
        <f t="shared" si="79"/>
        <v>0</v>
      </c>
      <c r="Z202" s="324">
        <f>X202/F202*100</f>
        <v>2.9620481236998573</v>
      </c>
      <c r="AA202" s="73"/>
    </row>
    <row r="203" spans="1:27" ht="40.5" customHeight="1">
      <c r="A203" s="301"/>
      <c r="B203" s="304"/>
      <c r="C203" s="196" t="s">
        <v>691</v>
      </c>
      <c r="D203" s="68" t="s">
        <v>28</v>
      </c>
      <c r="E203" s="81">
        <v>470</v>
      </c>
      <c r="F203" s="307"/>
      <c r="G203" s="65"/>
      <c r="H203" s="307"/>
      <c r="I203" s="63">
        <v>100</v>
      </c>
      <c r="J203" s="403"/>
      <c r="K203" s="65"/>
      <c r="L203" s="328"/>
      <c r="M203" s="15"/>
      <c r="N203" s="331"/>
      <c r="O203" s="15"/>
      <c r="P203" s="328"/>
      <c r="Q203" s="15"/>
      <c r="R203" s="328"/>
      <c r="S203" s="65">
        <f t="shared" si="72"/>
        <v>0</v>
      </c>
      <c r="T203" s="319"/>
      <c r="U203" s="176">
        <f>S203/I203*100</f>
        <v>0</v>
      </c>
      <c r="V203" s="334"/>
      <c r="W203" s="65">
        <f t="shared" si="73"/>
        <v>0</v>
      </c>
      <c r="X203" s="319"/>
      <c r="Y203" s="65">
        <f t="shared" si="79"/>
        <v>0</v>
      </c>
      <c r="Z203" s="325"/>
      <c r="AA203" s="65"/>
    </row>
    <row r="204" spans="1:27" ht="41.1" customHeight="1">
      <c r="A204" s="301"/>
      <c r="B204" s="304"/>
      <c r="C204" s="196" t="s">
        <v>692</v>
      </c>
      <c r="D204" s="68" t="s">
        <v>28</v>
      </c>
      <c r="E204" s="81">
        <v>250</v>
      </c>
      <c r="F204" s="307"/>
      <c r="G204" s="65"/>
      <c r="H204" s="307"/>
      <c r="I204" s="63">
        <v>50</v>
      </c>
      <c r="J204" s="403"/>
      <c r="K204" s="65">
        <v>50</v>
      </c>
      <c r="L204" s="328"/>
      <c r="M204" s="15"/>
      <c r="N204" s="331"/>
      <c r="O204" s="15"/>
      <c r="P204" s="328"/>
      <c r="Q204" s="15"/>
      <c r="R204" s="328"/>
      <c r="S204" s="65">
        <f t="shared" si="72"/>
        <v>50</v>
      </c>
      <c r="T204" s="319"/>
      <c r="U204" s="176">
        <f>S204/I204*100</f>
        <v>100</v>
      </c>
      <c r="V204" s="334"/>
      <c r="W204" s="65">
        <f t="shared" si="73"/>
        <v>50</v>
      </c>
      <c r="X204" s="319"/>
      <c r="Y204" s="65">
        <f t="shared" si="79"/>
        <v>20</v>
      </c>
      <c r="Z204" s="325"/>
      <c r="AA204" s="65"/>
    </row>
    <row r="205" spans="1:27" ht="46.5" customHeight="1">
      <c r="A205" s="301"/>
      <c r="B205" s="304"/>
      <c r="C205" s="196" t="s">
        <v>693</v>
      </c>
      <c r="D205" s="69" t="s">
        <v>266</v>
      </c>
      <c r="E205" s="81">
        <v>600</v>
      </c>
      <c r="F205" s="307"/>
      <c r="G205" s="65"/>
      <c r="H205" s="307"/>
      <c r="I205" s="63">
        <v>120</v>
      </c>
      <c r="J205" s="403"/>
      <c r="K205" s="65"/>
      <c r="L205" s="328"/>
      <c r="M205" s="15"/>
      <c r="N205" s="331"/>
      <c r="O205" s="15"/>
      <c r="P205" s="328"/>
      <c r="Q205" s="15"/>
      <c r="R205" s="328"/>
      <c r="S205" s="65">
        <f t="shared" si="72"/>
        <v>0</v>
      </c>
      <c r="T205" s="319"/>
      <c r="U205" s="176">
        <f>S205/I205*100</f>
        <v>0</v>
      </c>
      <c r="V205" s="334"/>
      <c r="W205" s="65">
        <f t="shared" si="73"/>
        <v>0</v>
      </c>
      <c r="X205" s="319"/>
      <c r="Y205" s="65">
        <f t="shared" si="79"/>
        <v>0</v>
      </c>
      <c r="Z205" s="325"/>
      <c r="AA205" s="65"/>
    </row>
    <row r="206" spans="1:27" ht="41.1" customHeight="1">
      <c r="A206" s="301"/>
      <c r="B206" s="304"/>
      <c r="C206" s="196" t="s">
        <v>694</v>
      </c>
      <c r="D206" s="69" t="s">
        <v>154</v>
      </c>
      <c r="E206" s="81">
        <v>100</v>
      </c>
      <c r="F206" s="307"/>
      <c r="G206" s="65"/>
      <c r="H206" s="307"/>
      <c r="I206" s="63">
        <v>20</v>
      </c>
      <c r="J206" s="403"/>
      <c r="K206" s="65"/>
      <c r="L206" s="328"/>
      <c r="M206" s="15"/>
      <c r="N206" s="331"/>
      <c r="O206" s="15"/>
      <c r="P206" s="328"/>
      <c r="Q206" s="15"/>
      <c r="R206" s="328"/>
      <c r="S206" s="65">
        <f t="shared" si="72"/>
        <v>0</v>
      </c>
      <c r="T206" s="319"/>
      <c r="U206" s="176">
        <f>S206/I206*100</f>
        <v>0</v>
      </c>
      <c r="V206" s="334"/>
      <c r="W206" s="65">
        <f t="shared" si="73"/>
        <v>0</v>
      </c>
      <c r="X206" s="319"/>
      <c r="Y206" s="65">
        <f t="shared" si="79"/>
        <v>0</v>
      </c>
      <c r="Z206" s="325"/>
      <c r="AA206" s="65"/>
    </row>
    <row r="207" spans="1:27" ht="63.95" customHeight="1">
      <c r="A207" s="301"/>
      <c r="B207" s="304"/>
      <c r="C207" s="196" t="s">
        <v>695</v>
      </c>
      <c r="D207" s="69" t="s">
        <v>267</v>
      </c>
      <c r="E207" s="81">
        <v>600</v>
      </c>
      <c r="F207" s="307"/>
      <c r="G207" s="65"/>
      <c r="H207" s="307"/>
      <c r="I207" s="63">
        <v>120</v>
      </c>
      <c r="J207" s="403"/>
      <c r="K207" s="65"/>
      <c r="L207" s="328"/>
      <c r="M207" s="15"/>
      <c r="N207" s="331"/>
      <c r="O207" s="15"/>
      <c r="P207" s="328"/>
      <c r="Q207" s="15"/>
      <c r="R207" s="328"/>
      <c r="S207" s="65">
        <f t="shared" si="72"/>
        <v>0</v>
      </c>
      <c r="T207" s="319"/>
      <c r="U207" s="176">
        <f>S207/I207*100</f>
        <v>0</v>
      </c>
      <c r="V207" s="334"/>
      <c r="W207" s="65">
        <f t="shared" si="73"/>
        <v>0</v>
      </c>
      <c r="X207" s="319"/>
      <c r="Y207" s="65">
        <f t="shared" si="79"/>
        <v>0</v>
      </c>
      <c r="Z207" s="325"/>
      <c r="AA207" s="65"/>
    </row>
    <row r="208" spans="1:27" ht="53.1" hidden="1" customHeight="1">
      <c r="A208" s="301"/>
      <c r="B208" s="304"/>
      <c r="C208" s="236" t="s">
        <v>696</v>
      </c>
      <c r="D208" s="110" t="s">
        <v>28</v>
      </c>
      <c r="E208" s="124">
        <v>200</v>
      </c>
      <c r="F208" s="307"/>
      <c r="G208" s="65"/>
      <c r="H208" s="307"/>
      <c r="I208" s="63"/>
      <c r="J208" s="403"/>
      <c r="K208" s="65"/>
      <c r="L208" s="328"/>
      <c r="M208" s="15"/>
      <c r="N208" s="331"/>
      <c r="O208" s="15"/>
      <c r="P208" s="328"/>
      <c r="Q208" s="15"/>
      <c r="R208" s="328"/>
      <c r="S208" s="65">
        <f t="shared" si="72"/>
        <v>0</v>
      </c>
      <c r="T208" s="319"/>
      <c r="U208" s="172"/>
      <c r="V208" s="334"/>
      <c r="W208" s="65">
        <f t="shared" si="73"/>
        <v>0</v>
      </c>
      <c r="X208" s="319"/>
      <c r="Y208" s="65">
        <f t="shared" si="79"/>
        <v>0</v>
      </c>
      <c r="Z208" s="325"/>
      <c r="AA208" s="65"/>
    </row>
    <row r="209" spans="1:27" ht="47.45" hidden="1" customHeight="1">
      <c r="A209" s="301"/>
      <c r="B209" s="304"/>
      <c r="C209" s="236" t="s">
        <v>697</v>
      </c>
      <c r="D209" s="110" t="s">
        <v>28</v>
      </c>
      <c r="E209" s="124">
        <v>160</v>
      </c>
      <c r="F209" s="307"/>
      <c r="G209" s="65"/>
      <c r="H209" s="307"/>
      <c r="I209" s="63"/>
      <c r="J209" s="403"/>
      <c r="K209" s="65"/>
      <c r="L209" s="328"/>
      <c r="M209" s="15"/>
      <c r="N209" s="331"/>
      <c r="O209" s="15"/>
      <c r="P209" s="328"/>
      <c r="Q209" s="15"/>
      <c r="R209" s="328"/>
      <c r="S209" s="65">
        <f t="shared" si="72"/>
        <v>0</v>
      </c>
      <c r="T209" s="319"/>
      <c r="U209" s="172"/>
      <c r="V209" s="334"/>
      <c r="W209" s="65">
        <f t="shared" si="73"/>
        <v>0</v>
      </c>
      <c r="X209" s="319"/>
      <c r="Y209" s="65">
        <f t="shared" si="79"/>
        <v>0</v>
      </c>
      <c r="Z209" s="325"/>
      <c r="AA209" s="65"/>
    </row>
    <row r="210" spans="1:27" ht="60" hidden="1" customHeight="1">
      <c r="A210" s="301"/>
      <c r="B210" s="304"/>
      <c r="C210" s="236" t="s">
        <v>698</v>
      </c>
      <c r="D210" s="110" t="s">
        <v>28</v>
      </c>
      <c r="E210" s="124">
        <v>120</v>
      </c>
      <c r="F210" s="307"/>
      <c r="G210" s="65"/>
      <c r="H210" s="307"/>
      <c r="I210" s="63"/>
      <c r="J210" s="403"/>
      <c r="K210" s="65"/>
      <c r="L210" s="328"/>
      <c r="M210" s="15"/>
      <c r="N210" s="331"/>
      <c r="O210" s="15"/>
      <c r="P210" s="328"/>
      <c r="Q210" s="15"/>
      <c r="R210" s="328"/>
      <c r="S210" s="65">
        <f t="shared" si="72"/>
        <v>0</v>
      </c>
      <c r="T210" s="319"/>
      <c r="U210" s="172"/>
      <c r="V210" s="334"/>
      <c r="W210" s="65">
        <f t="shared" si="73"/>
        <v>0</v>
      </c>
      <c r="X210" s="319"/>
      <c r="Y210" s="65">
        <f t="shared" si="79"/>
        <v>0</v>
      </c>
      <c r="Z210" s="325"/>
      <c r="AA210" s="65"/>
    </row>
    <row r="211" spans="1:27" ht="47.45" hidden="1" customHeight="1">
      <c r="A211" s="301"/>
      <c r="B211" s="304"/>
      <c r="C211" s="236" t="s">
        <v>699</v>
      </c>
      <c r="D211" s="110" t="s">
        <v>28</v>
      </c>
      <c r="E211" s="124">
        <v>35</v>
      </c>
      <c r="F211" s="307"/>
      <c r="G211" s="65"/>
      <c r="H211" s="307"/>
      <c r="I211" s="63"/>
      <c r="J211" s="403"/>
      <c r="K211" s="65"/>
      <c r="L211" s="328"/>
      <c r="M211" s="15"/>
      <c r="N211" s="331"/>
      <c r="O211" s="15"/>
      <c r="P211" s="328"/>
      <c r="Q211" s="15"/>
      <c r="R211" s="328"/>
      <c r="S211" s="65">
        <f t="shared" si="72"/>
        <v>0</v>
      </c>
      <c r="T211" s="319"/>
      <c r="U211" s="172"/>
      <c r="V211" s="334"/>
      <c r="W211" s="65">
        <f t="shared" si="73"/>
        <v>0</v>
      </c>
      <c r="X211" s="319"/>
      <c r="Y211" s="65">
        <f t="shared" si="79"/>
        <v>0</v>
      </c>
      <c r="Z211" s="325"/>
      <c r="AA211" s="65"/>
    </row>
    <row r="212" spans="1:27" ht="69.599999999999994" hidden="1" customHeight="1">
      <c r="A212" s="302"/>
      <c r="B212" s="305"/>
      <c r="C212" s="236" t="s">
        <v>700</v>
      </c>
      <c r="D212" s="110" t="s">
        <v>28</v>
      </c>
      <c r="E212" s="124">
        <v>60</v>
      </c>
      <c r="F212" s="308"/>
      <c r="G212" s="65"/>
      <c r="H212" s="308"/>
      <c r="I212" s="63"/>
      <c r="J212" s="404"/>
      <c r="K212" s="150"/>
      <c r="L212" s="329"/>
      <c r="M212" s="15"/>
      <c r="N212" s="332"/>
      <c r="O212" s="15"/>
      <c r="P212" s="329"/>
      <c r="Q212" s="15"/>
      <c r="R212" s="329"/>
      <c r="S212" s="65">
        <f t="shared" si="72"/>
        <v>0</v>
      </c>
      <c r="T212" s="320"/>
      <c r="U212" s="172"/>
      <c r="V212" s="335"/>
      <c r="W212" s="65">
        <f t="shared" si="73"/>
        <v>0</v>
      </c>
      <c r="X212" s="320"/>
      <c r="Y212" s="65">
        <f t="shared" si="79"/>
        <v>0</v>
      </c>
      <c r="Z212" s="326"/>
      <c r="AA212" s="65"/>
    </row>
    <row r="213" spans="1:27" ht="59.45" customHeight="1">
      <c r="A213" s="300" t="s">
        <v>268</v>
      </c>
      <c r="B213" s="303" t="s">
        <v>269</v>
      </c>
      <c r="C213" s="36" t="s">
        <v>701</v>
      </c>
      <c r="D213" s="68" t="s">
        <v>28</v>
      </c>
      <c r="E213" s="81">
        <v>500</v>
      </c>
      <c r="F213" s="306">
        <v>3052550000</v>
      </c>
      <c r="G213" s="65"/>
      <c r="H213" s="15"/>
      <c r="I213" s="145">
        <v>100</v>
      </c>
      <c r="J213" s="312">
        <v>500000000</v>
      </c>
      <c r="K213" s="161">
        <v>100</v>
      </c>
      <c r="L213" s="327">
        <v>266567600</v>
      </c>
      <c r="M213" s="15"/>
      <c r="N213" s="330">
        <f>275567600-L213</f>
        <v>9000000</v>
      </c>
      <c r="O213" s="15"/>
      <c r="P213" s="327"/>
      <c r="Q213" s="15"/>
      <c r="R213" s="327"/>
      <c r="S213" s="65">
        <f t="shared" si="72"/>
        <v>100</v>
      </c>
      <c r="T213" s="294">
        <f t="shared" si="72"/>
        <v>275567600</v>
      </c>
      <c r="U213" s="176">
        <f>S213/I213*100</f>
        <v>100</v>
      </c>
      <c r="V213" s="333">
        <f>T213/J213*100</f>
        <v>55.113520000000008</v>
      </c>
      <c r="W213" s="65">
        <f t="shared" si="73"/>
        <v>100</v>
      </c>
      <c r="X213" s="318">
        <f t="shared" si="73"/>
        <v>275567600</v>
      </c>
      <c r="Y213" s="65">
        <f t="shared" si="79"/>
        <v>20</v>
      </c>
      <c r="Z213" s="324">
        <f>X213/F213*100</f>
        <v>9.0274557337308163</v>
      </c>
      <c r="AA213" s="65"/>
    </row>
    <row r="214" spans="1:27" ht="35.1" customHeight="1">
      <c r="A214" s="301"/>
      <c r="B214" s="304"/>
      <c r="C214" s="36" t="s">
        <v>702</v>
      </c>
      <c r="D214" s="70" t="s">
        <v>28</v>
      </c>
      <c r="E214" s="81">
        <v>135</v>
      </c>
      <c r="F214" s="307"/>
      <c r="G214" s="65"/>
      <c r="H214" s="15"/>
      <c r="I214" s="145">
        <v>27</v>
      </c>
      <c r="J214" s="313"/>
      <c r="K214" s="65">
        <v>27</v>
      </c>
      <c r="L214" s="328"/>
      <c r="M214" s="15"/>
      <c r="N214" s="331"/>
      <c r="O214" s="15"/>
      <c r="P214" s="328"/>
      <c r="Q214" s="15"/>
      <c r="R214" s="328"/>
      <c r="S214" s="65">
        <f t="shared" si="72"/>
        <v>27</v>
      </c>
      <c r="T214" s="295"/>
      <c r="U214" s="176">
        <f t="shared" ref="U214:U223" si="80">S214/I214*100</f>
        <v>100</v>
      </c>
      <c r="V214" s="334"/>
      <c r="W214" s="65">
        <f t="shared" ref="W214:X229" si="81">S214</f>
        <v>27</v>
      </c>
      <c r="X214" s="319"/>
      <c r="Y214" s="65">
        <f t="shared" si="79"/>
        <v>20</v>
      </c>
      <c r="Z214" s="325"/>
      <c r="AA214" s="65"/>
    </row>
    <row r="215" spans="1:27" ht="45.95" customHeight="1">
      <c r="A215" s="301"/>
      <c r="B215" s="304"/>
      <c r="C215" s="36" t="s">
        <v>703</v>
      </c>
      <c r="D215" s="70" t="s">
        <v>28</v>
      </c>
      <c r="E215" s="81">
        <v>150</v>
      </c>
      <c r="F215" s="307"/>
      <c r="G215" s="65"/>
      <c r="H215" s="15"/>
      <c r="I215" s="145">
        <v>30</v>
      </c>
      <c r="J215" s="313"/>
      <c r="K215" s="65">
        <v>30</v>
      </c>
      <c r="L215" s="328"/>
      <c r="M215" s="15"/>
      <c r="N215" s="331"/>
      <c r="O215" s="15"/>
      <c r="P215" s="328"/>
      <c r="Q215" s="15"/>
      <c r="R215" s="328"/>
      <c r="S215" s="65">
        <f t="shared" si="72"/>
        <v>30</v>
      </c>
      <c r="T215" s="295"/>
      <c r="U215" s="176">
        <f t="shared" si="80"/>
        <v>100</v>
      </c>
      <c r="V215" s="334"/>
      <c r="W215" s="65">
        <f t="shared" si="81"/>
        <v>30</v>
      </c>
      <c r="X215" s="319"/>
      <c r="Y215" s="65">
        <f t="shared" si="79"/>
        <v>20</v>
      </c>
      <c r="Z215" s="325"/>
      <c r="AA215" s="65"/>
    </row>
    <row r="216" spans="1:27" ht="47.1" customHeight="1">
      <c r="A216" s="301"/>
      <c r="B216" s="304"/>
      <c r="C216" s="36" t="s">
        <v>704</v>
      </c>
      <c r="D216" s="70" t="s">
        <v>270</v>
      </c>
      <c r="E216" s="81">
        <v>44</v>
      </c>
      <c r="F216" s="307"/>
      <c r="G216" s="65"/>
      <c r="H216" s="15"/>
      <c r="I216" s="145">
        <v>8</v>
      </c>
      <c r="J216" s="313"/>
      <c r="K216" s="65">
        <v>8</v>
      </c>
      <c r="L216" s="328"/>
      <c r="M216" s="15"/>
      <c r="N216" s="331"/>
      <c r="O216" s="15"/>
      <c r="P216" s="328"/>
      <c r="Q216" s="15"/>
      <c r="R216" s="328"/>
      <c r="S216" s="65">
        <f t="shared" si="72"/>
        <v>8</v>
      </c>
      <c r="T216" s="295"/>
      <c r="U216" s="176">
        <f t="shared" si="80"/>
        <v>100</v>
      </c>
      <c r="V216" s="334"/>
      <c r="W216" s="65">
        <f t="shared" si="81"/>
        <v>8</v>
      </c>
      <c r="X216" s="319"/>
      <c r="Y216" s="65">
        <f t="shared" si="79"/>
        <v>18.181818181818183</v>
      </c>
      <c r="Z216" s="325"/>
      <c r="AA216" s="65"/>
    </row>
    <row r="217" spans="1:27" ht="42.6" customHeight="1">
      <c r="A217" s="301"/>
      <c r="B217" s="304"/>
      <c r="C217" s="36" t="s">
        <v>705</v>
      </c>
      <c r="D217" s="70" t="s">
        <v>28</v>
      </c>
      <c r="E217" s="81">
        <v>425</v>
      </c>
      <c r="F217" s="307"/>
      <c r="G217" s="65"/>
      <c r="H217" s="15"/>
      <c r="I217" s="145">
        <v>85</v>
      </c>
      <c r="J217" s="313"/>
      <c r="K217" s="65">
        <v>85</v>
      </c>
      <c r="L217" s="328"/>
      <c r="M217" s="15"/>
      <c r="N217" s="331"/>
      <c r="O217" s="15"/>
      <c r="P217" s="328"/>
      <c r="Q217" s="15"/>
      <c r="R217" s="328"/>
      <c r="S217" s="65">
        <f t="shared" si="72"/>
        <v>85</v>
      </c>
      <c r="T217" s="295"/>
      <c r="U217" s="176">
        <f t="shared" si="80"/>
        <v>100</v>
      </c>
      <c r="V217" s="334"/>
      <c r="W217" s="65">
        <f t="shared" si="81"/>
        <v>85</v>
      </c>
      <c r="X217" s="319"/>
      <c r="Y217" s="65">
        <f t="shared" si="79"/>
        <v>20</v>
      </c>
      <c r="Z217" s="325"/>
      <c r="AA217" s="65"/>
    </row>
    <row r="218" spans="1:27" ht="59.1" customHeight="1">
      <c r="A218" s="301"/>
      <c r="B218" s="304"/>
      <c r="C218" s="36" t="s">
        <v>706</v>
      </c>
      <c r="D218" s="70" t="s">
        <v>28</v>
      </c>
      <c r="E218" s="81">
        <v>4635</v>
      </c>
      <c r="F218" s="307"/>
      <c r="G218" s="65"/>
      <c r="H218" s="15"/>
      <c r="I218" s="145">
        <v>885</v>
      </c>
      <c r="J218" s="313"/>
      <c r="K218" s="65">
        <v>885</v>
      </c>
      <c r="L218" s="328"/>
      <c r="M218" s="15"/>
      <c r="N218" s="331"/>
      <c r="O218" s="15"/>
      <c r="P218" s="328"/>
      <c r="Q218" s="15"/>
      <c r="R218" s="328"/>
      <c r="S218" s="65">
        <f t="shared" si="72"/>
        <v>885</v>
      </c>
      <c r="T218" s="295"/>
      <c r="U218" s="176">
        <f t="shared" si="80"/>
        <v>100</v>
      </c>
      <c r="V218" s="334"/>
      <c r="W218" s="65">
        <f t="shared" si="81"/>
        <v>885</v>
      </c>
      <c r="X218" s="319"/>
      <c r="Y218" s="65">
        <f t="shared" si="79"/>
        <v>19.093851132686083</v>
      </c>
      <c r="Z218" s="325"/>
      <c r="AA218" s="65"/>
    </row>
    <row r="219" spans="1:27" ht="57.6" customHeight="1">
      <c r="A219" s="301"/>
      <c r="B219" s="304"/>
      <c r="C219" s="36" t="s">
        <v>707</v>
      </c>
      <c r="D219" s="70" t="s">
        <v>28</v>
      </c>
      <c r="E219" s="81">
        <v>100</v>
      </c>
      <c r="F219" s="307"/>
      <c r="G219" s="65"/>
      <c r="H219" s="15"/>
      <c r="I219" s="145">
        <v>20</v>
      </c>
      <c r="J219" s="313"/>
      <c r="K219" s="65">
        <v>20</v>
      </c>
      <c r="L219" s="328"/>
      <c r="M219" s="15"/>
      <c r="N219" s="331"/>
      <c r="O219" s="15"/>
      <c r="P219" s="328"/>
      <c r="Q219" s="15"/>
      <c r="R219" s="328"/>
      <c r="S219" s="65">
        <f t="shared" si="72"/>
        <v>20</v>
      </c>
      <c r="T219" s="295"/>
      <c r="U219" s="176">
        <f t="shared" si="80"/>
        <v>100</v>
      </c>
      <c r="V219" s="334"/>
      <c r="W219" s="65">
        <f t="shared" si="81"/>
        <v>20</v>
      </c>
      <c r="X219" s="319"/>
      <c r="Y219" s="65">
        <f t="shared" si="79"/>
        <v>20</v>
      </c>
      <c r="Z219" s="325"/>
      <c r="AA219" s="65"/>
    </row>
    <row r="220" spans="1:27" ht="61.5" customHeight="1">
      <c r="A220" s="301"/>
      <c r="B220" s="304"/>
      <c r="C220" s="36" t="s">
        <v>708</v>
      </c>
      <c r="D220" s="70" t="s">
        <v>28</v>
      </c>
      <c r="E220" s="81">
        <v>795</v>
      </c>
      <c r="F220" s="307"/>
      <c r="G220" s="65"/>
      <c r="H220" s="15"/>
      <c r="I220" s="145">
        <v>165</v>
      </c>
      <c r="J220" s="313"/>
      <c r="K220" s="65">
        <v>165</v>
      </c>
      <c r="L220" s="328"/>
      <c r="M220" s="15"/>
      <c r="N220" s="331"/>
      <c r="O220" s="15"/>
      <c r="P220" s="328"/>
      <c r="Q220" s="15"/>
      <c r="R220" s="328"/>
      <c r="S220" s="65">
        <f t="shared" ref="S220:T278" si="82">+K220+M220+O220+Q220</f>
        <v>165</v>
      </c>
      <c r="T220" s="295"/>
      <c r="U220" s="176">
        <f t="shared" si="80"/>
        <v>100</v>
      </c>
      <c r="V220" s="334"/>
      <c r="W220" s="65">
        <f t="shared" si="81"/>
        <v>165</v>
      </c>
      <c r="X220" s="319"/>
      <c r="Y220" s="65">
        <f t="shared" si="79"/>
        <v>20.754716981132077</v>
      </c>
      <c r="Z220" s="325"/>
      <c r="AA220" s="65"/>
    </row>
    <row r="221" spans="1:27" ht="63" customHeight="1">
      <c r="A221" s="301"/>
      <c r="B221" s="304"/>
      <c r="C221" s="36" t="s">
        <v>709</v>
      </c>
      <c r="D221" s="71" t="s">
        <v>267</v>
      </c>
      <c r="E221" s="81">
        <v>240</v>
      </c>
      <c r="F221" s="307"/>
      <c r="G221" s="65"/>
      <c r="H221" s="15"/>
      <c r="I221" s="145">
        <f>6*8</f>
        <v>48</v>
      </c>
      <c r="J221" s="313"/>
      <c r="K221" s="65"/>
      <c r="L221" s="328"/>
      <c r="M221" s="15"/>
      <c r="N221" s="331"/>
      <c r="O221" s="15"/>
      <c r="P221" s="328"/>
      <c r="Q221" s="15"/>
      <c r="R221" s="328"/>
      <c r="S221" s="65">
        <f t="shared" si="82"/>
        <v>0</v>
      </c>
      <c r="T221" s="295"/>
      <c r="U221" s="176">
        <f t="shared" si="80"/>
        <v>0</v>
      </c>
      <c r="V221" s="334"/>
      <c r="W221" s="65">
        <f t="shared" si="81"/>
        <v>0</v>
      </c>
      <c r="X221" s="319"/>
      <c r="Y221" s="65">
        <f t="shared" si="79"/>
        <v>0</v>
      </c>
      <c r="Z221" s="325"/>
      <c r="AA221" s="65"/>
    </row>
    <row r="222" spans="1:27" ht="44.1" customHeight="1">
      <c r="A222" s="301"/>
      <c r="B222" s="304"/>
      <c r="C222" s="36" t="s">
        <v>710</v>
      </c>
      <c r="D222" s="71" t="s">
        <v>28</v>
      </c>
      <c r="E222" s="81">
        <v>250</v>
      </c>
      <c r="F222" s="307"/>
      <c r="G222" s="65"/>
      <c r="H222" s="15"/>
      <c r="I222" s="145">
        <v>50</v>
      </c>
      <c r="J222" s="313"/>
      <c r="K222" s="65"/>
      <c r="L222" s="328"/>
      <c r="M222" s="15"/>
      <c r="N222" s="331"/>
      <c r="O222" s="15"/>
      <c r="P222" s="328"/>
      <c r="Q222" s="15"/>
      <c r="R222" s="328"/>
      <c r="S222" s="65">
        <f t="shared" si="82"/>
        <v>0</v>
      </c>
      <c r="T222" s="295"/>
      <c r="U222" s="176">
        <f t="shared" si="80"/>
        <v>0</v>
      </c>
      <c r="V222" s="334"/>
      <c r="W222" s="65">
        <f t="shared" si="81"/>
        <v>0</v>
      </c>
      <c r="X222" s="319"/>
      <c r="Y222" s="65">
        <f t="shared" ref="Y222:Y253" si="83">W222/E222*100</f>
        <v>0</v>
      </c>
      <c r="Z222" s="325"/>
      <c r="AA222" s="65"/>
    </row>
    <row r="223" spans="1:27" ht="47.45" customHeight="1">
      <c r="A223" s="301"/>
      <c r="B223" s="304"/>
      <c r="C223" s="36" t="s">
        <v>711</v>
      </c>
      <c r="D223" s="71" t="s">
        <v>271</v>
      </c>
      <c r="E223" s="81">
        <v>660</v>
      </c>
      <c r="F223" s="307"/>
      <c r="G223" s="65"/>
      <c r="H223" s="15"/>
      <c r="I223" s="145">
        <f>2*66</f>
        <v>132</v>
      </c>
      <c r="J223" s="313"/>
      <c r="K223" s="65"/>
      <c r="L223" s="328"/>
      <c r="M223" s="15"/>
      <c r="N223" s="331"/>
      <c r="O223" s="15"/>
      <c r="P223" s="328"/>
      <c r="Q223" s="15"/>
      <c r="R223" s="328"/>
      <c r="S223" s="65">
        <f t="shared" si="82"/>
        <v>0</v>
      </c>
      <c r="T223" s="295"/>
      <c r="U223" s="176">
        <f t="shared" si="80"/>
        <v>0</v>
      </c>
      <c r="V223" s="334"/>
      <c r="W223" s="65">
        <f t="shared" si="81"/>
        <v>0</v>
      </c>
      <c r="X223" s="319"/>
      <c r="Y223" s="65">
        <f t="shared" si="83"/>
        <v>0</v>
      </c>
      <c r="Z223" s="325"/>
      <c r="AA223" s="65"/>
    </row>
    <row r="224" spans="1:27" ht="35.1" hidden="1" customHeight="1">
      <c r="A224" s="302"/>
      <c r="B224" s="305"/>
      <c r="C224" s="108" t="s">
        <v>712</v>
      </c>
      <c r="D224" s="237" t="s">
        <v>28</v>
      </c>
      <c r="E224" s="124">
        <v>45</v>
      </c>
      <c r="F224" s="308"/>
      <c r="G224" s="65"/>
      <c r="H224" s="15"/>
      <c r="I224" s="145"/>
      <c r="J224" s="314"/>
      <c r="K224" s="65"/>
      <c r="L224" s="329"/>
      <c r="M224" s="15"/>
      <c r="N224" s="332"/>
      <c r="O224" s="15"/>
      <c r="P224" s="329"/>
      <c r="Q224" s="15"/>
      <c r="R224" s="329"/>
      <c r="S224" s="65">
        <f t="shared" si="82"/>
        <v>0</v>
      </c>
      <c r="T224" s="296"/>
      <c r="U224" s="172"/>
      <c r="V224" s="335"/>
      <c r="W224" s="65">
        <f t="shared" si="81"/>
        <v>0</v>
      </c>
      <c r="X224" s="320"/>
      <c r="Y224" s="65">
        <f t="shared" si="83"/>
        <v>0</v>
      </c>
      <c r="Z224" s="326"/>
      <c r="AA224" s="65"/>
    </row>
    <row r="225" spans="1:27" ht="60" customHeight="1">
      <c r="A225" s="300" t="s">
        <v>272</v>
      </c>
      <c r="B225" s="303" t="s">
        <v>273</v>
      </c>
      <c r="C225" s="36" t="s">
        <v>713</v>
      </c>
      <c r="D225" s="68" t="s">
        <v>28</v>
      </c>
      <c r="E225" s="81">
        <v>98</v>
      </c>
      <c r="F225" s="306">
        <v>1221020000.0000002</v>
      </c>
      <c r="G225" s="65"/>
      <c r="H225" s="309"/>
      <c r="I225" s="63">
        <v>66</v>
      </c>
      <c r="J225" s="402">
        <v>200000000</v>
      </c>
      <c r="K225" s="65"/>
      <c r="L225" s="309"/>
      <c r="M225" s="15"/>
      <c r="N225" s="294"/>
      <c r="O225" s="15"/>
      <c r="P225" s="309"/>
      <c r="Q225" s="15"/>
      <c r="R225" s="309"/>
      <c r="S225" s="65">
        <f t="shared" si="82"/>
        <v>0</v>
      </c>
      <c r="T225" s="294">
        <f t="shared" si="82"/>
        <v>0</v>
      </c>
      <c r="U225" s="176">
        <f>S225/I225*100</f>
        <v>0</v>
      </c>
      <c r="V225" s="333">
        <f>T225/J225*100</f>
        <v>0</v>
      </c>
      <c r="W225" s="65">
        <f t="shared" si="81"/>
        <v>0</v>
      </c>
      <c r="X225" s="318">
        <f t="shared" si="81"/>
        <v>0</v>
      </c>
      <c r="Y225" s="65">
        <f t="shared" si="83"/>
        <v>0</v>
      </c>
      <c r="Z225" s="324">
        <f>X225/F225*100</f>
        <v>0</v>
      </c>
      <c r="AA225" s="65"/>
    </row>
    <row r="226" spans="1:27" ht="32.450000000000003" customHeight="1">
      <c r="A226" s="301"/>
      <c r="B226" s="304"/>
      <c r="C226" s="36" t="s">
        <v>714</v>
      </c>
      <c r="D226" s="69" t="s">
        <v>28</v>
      </c>
      <c r="E226" s="81">
        <v>490</v>
      </c>
      <c r="F226" s="307"/>
      <c r="G226" s="65"/>
      <c r="H226" s="310"/>
      <c r="I226" s="63">
        <v>95</v>
      </c>
      <c r="J226" s="403"/>
      <c r="K226" s="65"/>
      <c r="L226" s="310"/>
      <c r="M226" s="15"/>
      <c r="N226" s="295"/>
      <c r="O226" s="15"/>
      <c r="P226" s="310"/>
      <c r="Q226" s="15"/>
      <c r="R226" s="310"/>
      <c r="S226" s="65">
        <f t="shared" si="82"/>
        <v>0</v>
      </c>
      <c r="T226" s="295"/>
      <c r="U226" s="176">
        <f>S226/I226*100</f>
        <v>0</v>
      </c>
      <c r="V226" s="334"/>
      <c r="W226" s="65">
        <f t="shared" si="81"/>
        <v>0</v>
      </c>
      <c r="X226" s="319"/>
      <c r="Y226" s="65">
        <f t="shared" si="83"/>
        <v>0</v>
      </c>
      <c r="Z226" s="325"/>
      <c r="AA226" s="65"/>
    </row>
    <row r="227" spans="1:27" ht="71.099999999999994" hidden="1" customHeight="1">
      <c r="A227" s="301"/>
      <c r="B227" s="304"/>
      <c r="C227" s="108" t="s">
        <v>715</v>
      </c>
      <c r="D227" s="110" t="s">
        <v>28</v>
      </c>
      <c r="E227" s="124">
        <v>133</v>
      </c>
      <c r="F227" s="307"/>
      <c r="G227" s="65"/>
      <c r="H227" s="310"/>
      <c r="I227" s="63"/>
      <c r="J227" s="403"/>
      <c r="K227" s="65"/>
      <c r="L227" s="310"/>
      <c r="M227" s="15"/>
      <c r="N227" s="295"/>
      <c r="O227" s="15"/>
      <c r="P227" s="310"/>
      <c r="Q227" s="15"/>
      <c r="R227" s="310"/>
      <c r="S227" s="65">
        <f t="shared" si="82"/>
        <v>0</v>
      </c>
      <c r="T227" s="295"/>
      <c r="U227" s="172"/>
      <c r="V227" s="334"/>
      <c r="W227" s="65">
        <f t="shared" si="81"/>
        <v>0</v>
      </c>
      <c r="X227" s="319"/>
      <c r="Y227" s="65">
        <f t="shared" si="83"/>
        <v>0</v>
      </c>
      <c r="Z227" s="325"/>
      <c r="AA227" s="65"/>
    </row>
    <row r="228" spans="1:27" ht="59.45" hidden="1" customHeight="1">
      <c r="A228" s="302"/>
      <c r="B228" s="305"/>
      <c r="C228" s="108" t="s">
        <v>716</v>
      </c>
      <c r="D228" s="110" t="s">
        <v>28</v>
      </c>
      <c r="E228" s="124">
        <v>50</v>
      </c>
      <c r="F228" s="308"/>
      <c r="G228" s="65"/>
      <c r="H228" s="311"/>
      <c r="I228" s="63"/>
      <c r="J228" s="404"/>
      <c r="K228" s="65"/>
      <c r="L228" s="311"/>
      <c r="M228" s="15"/>
      <c r="N228" s="296"/>
      <c r="O228" s="15"/>
      <c r="P228" s="311"/>
      <c r="Q228" s="15"/>
      <c r="R228" s="311"/>
      <c r="S228" s="65">
        <f t="shared" si="82"/>
        <v>0</v>
      </c>
      <c r="T228" s="296"/>
      <c r="U228" s="172"/>
      <c r="V228" s="335"/>
      <c r="W228" s="65">
        <f t="shared" si="81"/>
        <v>0</v>
      </c>
      <c r="X228" s="320"/>
      <c r="Y228" s="65">
        <f t="shared" si="83"/>
        <v>0</v>
      </c>
      <c r="Z228" s="326"/>
      <c r="AA228" s="65"/>
    </row>
    <row r="229" spans="1:27" ht="42.95" customHeight="1">
      <c r="A229" s="300" t="s">
        <v>274</v>
      </c>
      <c r="B229" s="303" t="s">
        <v>275</v>
      </c>
      <c r="C229" s="38" t="s">
        <v>276</v>
      </c>
      <c r="D229" s="70" t="s">
        <v>28</v>
      </c>
      <c r="E229" s="81">
        <v>80</v>
      </c>
      <c r="F229" s="306">
        <v>915765000.00000012</v>
      </c>
      <c r="G229" s="65"/>
      <c r="H229" s="309"/>
      <c r="I229" s="145">
        <v>80</v>
      </c>
      <c r="J229" s="312">
        <v>150000000</v>
      </c>
      <c r="K229" s="65"/>
      <c r="L229" s="309"/>
      <c r="M229" s="15"/>
      <c r="N229" s="294"/>
      <c r="O229" s="15"/>
      <c r="P229" s="309"/>
      <c r="Q229" s="15"/>
      <c r="R229" s="309"/>
      <c r="S229" s="65">
        <f t="shared" si="82"/>
        <v>0</v>
      </c>
      <c r="T229" s="294">
        <f t="shared" si="82"/>
        <v>0</v>
      </c>
      <c r="U229" s="176">
        <f>S229/I229*100</f>
        <v>0</v>
      </c>
      <c r="V229" s="333">
        <f>T229/J229*100</f>
        <v>0</v>
      </c>
      <c r="W229" s="73">
        <f t="shared" si="81"/>
        <v>0</v>
      </c>
      <c r="X229" s="294">
        <f t="shared" ref="W229:X278" si="84">T229</f>
        <v>0</v>
      </c>
      <c r="Y229" s="149">
        <f t="shared" si="83"/>
        <v>0</v>
      </c>
      <c r="Z229" s="324">
        <f>X229/F229*100</f>
        <v>0</v>
      </c>
      <c r="AA229" s="65"/>
    </row>
    <row r="230" spans="1:27" ht="41.1" customHeight="1">
      <c r="A230" s="301"/>
      <c r="B230" s="304"/>
      <c r="C230" s="36" t="s">
        <v>717</v>
      </c>
      <c r="D230" s="70" t="s">
        <v>28</v>
      </c>
      <c r="E230" s="81">
        <v>50</v>
      </c>
      <c r="F230" s="307"/>
      <c r="G230" s="65"/>
      <c r="H230" s="310"/>
      <c r="I230" s="145">
        <v>50</v>
      </c>
      <c r="J230" s="313"/>
      <c r="K230" s="65"/>
      <c r="L230" s="310"/>
      <c r="M230" s="15"/>
      <c r="N230" s="295"/>
      <c r="O230" s="15"/>
      <c r="P230" s="310"/>
      <c r="Q230" s="15"/>
      <c r="R230" s="310"/>
      <c r="S230" s="65">
        <f t="shared" si="82"/>
        <v>0</v>
      </c>
      <c r="T230" s="295"/>
      <c r="U230" s="176">
        <f>S230/I230*100</f>
        <v>0</v>
      </c>
      <c r="V230" s="334"/>
      <c r="W230" s="73">
        <f t="shared" ref="W230:W239" si="85">S230</f>
        <v>0</v>
      </c>
      <c r="X230" s="295"/>
      <c r="Y230" s="149">
        <f t="shared" si="83"/>
        <v>0</v>
      </c>
      <c r="Z230" s="325"/>
      <c r="AA230" s="65"/>
    </row>
    <row r="231" spans="1:27" ht="57.95" customHeight="1">
      <c r="A231" s="301"/>
      <c r="B231" s="304"/>
      <c r="C231" s="36" t="s">
        <v>718</v>
      </c>
      <c r="D231" s="70" t="s">
        <v>277</v>
      </c>
      <c r="E231" s="81">
        <v>1200</v>
      </c>
      <c r="F231" s="307"/>
      <c r="G231" s="65"/>
      <c r="H231" s="310"/>
      <c r="I231" s="145">
        <v>240</v>
      </c>
      <c r="J231" s="313"/>
      <c r="K231" s="65"/>
      <c r="L231" s="310"/>
      <c r="M231" s="15"/>
      <c r="N231" s="295"/>
      <c r="O231" s="15"/>
      <c r="P231" s="310"/>
      <c r="Q231" s="15"/>
      <c r="R231" s="310"/>
      <c r="S231" s="65">
        <f t="shared" si="82"/>
        <v>0</v>
      </c>
      <c r="T231" s="295"/>
      <c r="U231" s="176">
        <f>S231/I231*100</f>
        <v>0</v>
      </c>
      <c r="V231" s="334"/>
      <c r="W231" s="73">
        <f t="shared" si="85"/>
        <v>0</v>
      </c>
      <c r="X231" s="295"/>
      <c r="Y231" s="149">
        <f t="shared" si="83"/>
        <v>0</v>
      </c>
      <c r="Z231" s="325"/>
      <c r="AA231" s="65"/>
    </row>
    <row r="232" spans="1:27" ht="42" customHeight="1">
      <c r="A232" s="301"/>
      <c r="B232" s="304"/>
      <c r="C232" s="36" t="s">
        <v>719</v>
      </c>
      <c r="D232" s="70" t="s">
        <v>277</v>
      </c>
      <c r="E232" s="81">
        <v>1200</v>
      </c>
      <c r="F232" s="307"/>
      <c r="G232" s="65"/>
      <c r="H232" s="310"/>
      <c r="I232" s="145">
        <v>240</v>
      </c>
      <c r="J232" s="313"/>
      <c r="K232" s="65"/>
      <c r="L232" s="310"/>
      <c r="M232" s="15"/>
      <c r="N232" s="295"/>
      <c r="O232" s="15"/>
      <c r="P232" s="310"/>
      <c r="Q232" s="15"/>
      <c r="R232" s="310"/>
      <c r="S232" s="65">
        <f t="shared" si="82"/>
        <v>0</v>
      </c>
      <c r="T232" s="295"/>
      <c r="U232" s="176">
        <f>S232/I232*100</f>
        <v>0</v>
      </c>
      <c r="V232" s="334"/>
      <c r="W232" s="73">
        <f t="shared" si="85"/>
        <v>0</v>
      </c>
      <c r="X232" s="295"/>
      <c r="Y232" s="149">
        <f t="shared" si="83"/>
        <v>0</v>
      </c>
      <c r="Z232" s="325"/>
      <c r="AA232" s="65"/>
    </row>
    <row r="233" spans="1:27" ht="57.95" hidden="1" customHeight="1">
      <c r="A233" s="301"/>
      <c r="B233" s="304"/>
      <c r="C233" s="108" t="s">
        <v>720</v>
      </c>
      <c r="D233" s="238" t="s">
        <v>277</v>
      </c>
      <c r="E233" s="124">
        <v>200</v>
      </c>
      <c r="F233" s="307"/>
      <c r="G233" s="65"/>
      <c r="H233" s="310"/>
      <c r="I233" s="145"/>
      <c r="J233" s="313"/>
      <c r="K233" s="65"/>
      <c r="L233" s="310"/>
      <c r="M233" s="15"/>
      <c r="N233" s="295"/>
      <c r="O233" s="15"/>
      <c r="P233" s="310"/>
      <c r="Q233" s="15"/>
      <c r="R233" s="310"/>
      <c r="S233" s="65">
        <f t="shared" si="82"/>
        <v>0</v>
      </c>
      <c r="T233" s="295"/>
      <c r="U233" s="172"/>
      <c r="V233" s="334"/>
      <c r="W233" s="73">
        <f t="shared" si="85"/>
        <v>0</v>
      </c>
      <c r="X233" s="295"/>
      <c r="Y233" s="149">
        <f t="shared" si="83"/>
        <v>0</v>
      </c>
      <c r="Z233" s="325"/>
      <c r="AA233" s="65"/>
    </row>
    <row r="234" spans="1:27" ht="38.1" hidden="1" customHeight="1">
      <c r="A234" s="301"/>
      <c r="B234" s="304"/>
      <c r="C234" s="108" t="s">
        <v>721</v>
      </c>
      <c r="D234" s="238" t="s">
        <v>28</v>
      </c>
      <c r="E234" s="124">
        <v>32</v>
      </c>
      <c r="F234" s="307"/>
      <c r="G234" s="65"/>
      <c r="H234" s="310"/>
      <c r="I234" s="145"/>
      <c r="J234" s="313"/>
      <c r="K234" s="65"/>
      <c r="L234" s="310"/>
      <c r="M234" s="15"/>
      <c r="N234" s="295"/>
      <c r="O234" s="15"/>
      <c r="P234" s="310"/>
      <c r="Q234" s="15"/>
      <c r="R234" s="310"/>
      <c r="S234" s="65">
        <f t="shared" si="82"/>
        <v>0</v>
      </c>
      <c r="T234" s="295"/>
      <c r="U234" s="172"/>
      <c r="V234" s="334"/>
      <c r="W234" s="73">
        <f t="shared" si="85"/>
        <v>0</v>
      </c>
      <c r="X234" s="295"/>
      <c r="Y234" s="149">
        <f t="shared" si="83"/>
        <v>0</v>
      </c>
      <c r="Z234" s="325"/>
      <c r="AA234" s="65"/>
    </row>
    <row r="235" spans="1:27" ht="45.6" hidden="1" customHeight="1">
      <c r="A235" s="301"/>
      <c r="B235" s="304"/>
      <c r="C235" s="108" t="s">
        <v>722</v>
      </c>
      <c r="D235" s="238" t="s">
        <v>28</v>
      </c>
      <c r="E235" s="124">
        <v>20</v>
      </c>
      <c r="F235" s="307"/>
      <c r="G235" s="65"/>
      <c r="H235" s="310"/>
      <c r="I235" s="145"/>
      <c r="J235" s="313"/>
      <c r="K235" s="65"/>
      <c r="L235" s="310"/>
      <c r="M235" s="15"/>
      <c r="N235" s="295"/>
      <c r="O235" s="15"/>
      <c r="P235" s="310"/>
      <c r="Q235" s="15"/>
      <c r="R235" s="310"/>
      <c r="S235" s="65">
        <f t="shared" si="82"/>
        <v>0</v>
      </c>
      <c r="T235" s="295"/>
      <c r="U235" s="172"/>
      <c r="V235" s="334"/>
      <c r="W235" s="73">
        <f t="shared" si="85"/>
        <v>0</v>
      </c>
      <c r="X235" s="295"/>
      <c r="Y235" s="149">
        <f t="shared" si="83"/>
        <v>0</v>
      </c>
      <c r="Z235" s="325"/>
      <c r="AA235" s="65"/>
    </row>
    <row r="236" spans="1:27" ht="60.95" hidden="1" customHeight="1">
      <c r="A236" s="301"/>
      <c r="B236" s="304"/>
      <c r="C236" s="108" t="s">
        <v>723</v>
      </c>
      <c r="D236" s="238" t="s">
        <v>277</v>
      </c>
      <c r="E236" s="124">
        <v>120</v>
      </c>
      <c r="F236" s="307"/>
      <c r="G236" s="65"/>
      <c r="H236" s="310"/>
      <c r="I236" s="145"/>
      <c r="J236" s="313"/>
      <c r="K236" s="65"/>
      <c r="L236" s="310"/>
      <c r="M236" s="15"/>
      <c r="N236" s="295"/>
      <c r="O236" s="15"/>
      <c r="P236" s="310"/>
      <c r="Q236" s="15"/>
      <c r="R236" s="310"/>
      <c r="S236" s="65">
        <f t="shared" si="82"/>
        <v>0</v>
      </c>
      <c r="T236" s="295"/>
      <c r="U236" s="172"/>
      <c r="V236" s="334"/>
      <c r="W236" s="73">
        <f t="shared" si="85"/>
        <v>0</v>
      </c>
      <c r="X236" s="295"/>
      <c r="Y236" s="149">
        <f t="shared" si="83"/>
        <v>0</v>
      </c>
      <c r="Z236" s="325"/>
      <c r="AA236" s="65"/>
    </row>
    <row r="237" spans="1:27" ht="45.6" hidden="1" customHeight="1">
      <c r="A237" s="301"/>
      <c r="B237" s="304"/>
      <c r="C237" s="108" t="s">
        <v>724</v>
      </c>
      <c r="D237" s="238" t="s">
        <v>277</v>
      </c>
      <c r="E237" s="124">
        <v>37</v>
      </c>
      <c r="F237" s="307"/>
      <c r="G237" s="65"/>
      <c r="H237" s="310"/>
      <c r="I237" s="145"/>
      <c r="J237" s="313"/>
      <c r="K237" s="65"/>
      <c r="L237" s="310"/>
      <c r="M237" s="15"/>
      <c r="N237" s="295"/>
      <c r="O237" s="15"/>
      <c r="P237" s="310"/>
      <c r="Q237" s="15"/>
      <c r="R237" s="310"/>
      <c r="S237" s="65">
        <f t="shared" si="82"/>
        <v>0</v>
      </c>
      <c r="T237" s="295"/>
      <c r="U237" s="172"/>
      <c r="V237" s="334"/>
      <c r="W237" s="73">
        <f t="shared" si="85"/>
        <v>0</v>
      </c>
      <c r="X237" s="295"/>
      <c r="Y237" s="149">
        <f t="shared" si="83"/>
        <v>0</v>
      </c>
      <c r="Z237" s="325"/>
      <c r="AA237" s="65"/>
    </row>
    <row r="238" spans="1:27" ht="45.6" hidden="1" customHeight="1">
      <c r="A238" s="301"/>
      <c r="B238" s="304"/>
      <c r="C238" s="108" t="s">
        <v>725</v>
      </c>
      <c r="D238" s="238" t="s">
        <v>28</v>
      </c>
      <c r="E238" s="124">
        <v>40</v>
      </c>
      <c r="F238" s="307"/>
      <c r="G238" s="65"/>
      <c r="H238" s="310"/>
      <c r="I238" s="145"/>
      <c r="J238" s="313"/>
      <c r="K238" s="65"/>
      <c r="L238" s="310"/>
      <c r="M238" s="15"/>
      <c r="N238" s="295"/>
      <c r="O238" s="15"/>
      <c r="P238" s="310"/>
      <c r="Q238" s="15"/>
      <c r="R238" s="310"/>
      <c r="S238" s="65">
        <f t="shared" si="82"/>
        <v>0</v>
      </c>
      <c r="T238" s="295"/>
      <c r="U238" s="172"/>
      <c r="V238" s="334"/>
      <c r="W238" s="73">
        <f t="shared" si="85"/>
        <v>0</v>
      </c>
      <c r="X238" s="295"/>
      <c r="Y238" s="149">
        <f t="shared" si="83"/>
        <v>0</v>
      </c>
      <c r="Z238" s="325"/>
      <c r="AA238" s="65"/>
    </row>
    <row r="239" spans="1:27" ht="60.95" hidden="1" customHeight="1">
      <c r="A239" s="302"/>
      <c r="B239" s="305"/>
      <c r="C239" s="108" t="s">
        <v>726</v>
      </c>
      <c r="D239" s="238" t="s">
        <v>28</v>
      </c>
      <c r="E239" s="124">
        <v>40</v>
      </c>
      <c r="F239" s="308"/>
      <c r="G239" s="65"/>
      <c r="H239" s="311"/>
      <c r="I239" s="145"/>
      <c r="J239" s="314"/>
      <c r="K239" s="65"/>
      <c r="L239" s="311"/>
      <c r="M239" s="15"/>
      <c r="N239" s="296"/>
      <c r="O239" s="15"/>
      <c r="P239" s="311"/>
      <c r="Q239" s="15"/>
      <c r="R239" s="311"/>
      <c r="S239" s="65">
        <f t="shared" si="82"/>
        <v>0</v>
      </c>
      <c r="T239" s="296"/>
      <c r="U239" s="172"/>
      <c r="V239" s="335"/>
      <c r="W239" s="73">
        <f t="shared" si="85"/>
        <v>0</v>
      </c>
      <c r="X239" s="296"/>
      <c r="Y239" s="149">
        <f t="shared" si="83"/>
        <v>0</v>
      </c>
      <c r="Z239" s="326"/>
      <c r="AA239" s="65"/>
    </row>
    <row r="240" spans="1:27" ht="43.5" customHeight="1">
      <c r="A240" s="300" t="s">
        <v>278</v>
      </c>
      <c r="B240" s="303" t="s">
        <v>279</v>
      </c>
      <c r="C240" s="36" t="s">
        <v>727</v>
      </c>
      <c r="D240" s="68" t="s">
        <v>28</v>
      </c>
      <c r="E240" s="81">
        <v>280</v>
      </c>
      <c r="F240" s="306">
        <v>1221020000.0000002</v>
      </c>
      <c r="G240" s="65"/>
      <c r="H240" s="309"/>
      <c r="I240" s="142">
        <v>56</v>
      </c>
      <c r="J240" s="312">
        <v>200000000</v>
      </c>
      <c r="K240" s="150">
        <v>58</v>
      </c>
      <c r="L240" s="327">
        <v>66000000</v>
      </c>
      <c r="M240" s="15"/>
      <c r="N240" s="330"/>
      <c r="O240" s="15"/>
      <c r="P240" s="327"/>
      <c r="Q240" s="15"/>
      <c r="R240" s="327"/>
      <c r="S240" s="65">
        <f t="shared" si="82"/>
        <v>58</v>
      </c>
      <c r="T240" s="294">
        <f t="shared" si="82"/>
        <v>66000000</v>
      </c>
      <c r="U240" s="176">
        <f>S240/I240*100</f>
        <v>103.57142857142858</v>
      </c>
      <c r="V240" s="333">
        <f>T240/J240*100</f>
        <v>33</v>
      </c>
      <c r="W240" s="65">
        <f t="shared" si="84"/>
        <v>58</v>
      </c>
      <c r="X240" s="294">
        <f t="shared" si="84"/>
        <v>66000000</v>
      </c>
      <c r="Y240" s="149">
        <f t="shared" si="83"/>
        <v>20.714285714285715</v>
      </c>
      <c r="Z240" s="324">
        <f>X240/F240*100</f>
        <v>5.4053168662265962</v>
      </c>
      <c r="AA240" s="65"/>
    </row>
    <row r="241" spans="1:27" ht="49.5" customHeight="1">
      <c r="A241" s="301"/>
      <c r="B241" s="304"/>
      <c r="C241" s="36" t="s">
        <v>728</v>
      </c>
      <c r="D241" s="68" t="s">
        <v>28</v>
      </c>
      <c r="E241" s="81">
        <v>2300</v>
      </c>
      <c r="F241" s="307"/>
      <c r="G241" s="65"/>
      <c r="H241" s="310"/>
      <c r="I241" s="142">
        <v>300</v>
      </c>
      <c r="J241" s="313"/>
      <c r="K241" s="65"/>
      <c r="L241" s="328"/>
      <c r="M241" s="15"/>
      <c r="N241" s="331"/>
      <c r="O241" s="15"/>
      <c r="P241" s="328"/>
      <c r="Q241" s="15"/>
      <c r="R241" s="328"/>
      <c r="S241" s="65">
        <f t="shared" si="82"/>
        <v>0</v>
      </c>
      <c r="T241" s="295"/>
      <c r="U241" s="176">
        <f t="shared" ref="U241:U250" si="86">S241/I241*100</f>
        <v>0</v>
      </c>
      <c r="V241" s="334"/>
      <c r="W241" s="65">
        <f t="shared" si="84"/>
        <v>0</v>
      </c>
      <c r="X241" s="295"/>
      <c r="Y241" s="149">
        <f t="shared" si="83"/>
        <v>0</v>
      </c>
      <c r="Z241" s="325"/>
      <c r="AA241" s="65"/>
    </row>
    <row r="242" spans="1:27" ht="57" customHeight="1">
      <c r="A242" s="301"/>
      <c r="B242" s="304"/>
      <c r="C242" s="36" t="s">
        <v>729</v>
      </c>
      <c r="D242" s="68" t="s">
        <v>28</v>
      </c>
      <c r="E242" s="81">
        <v>150</v>
      </c>
      <c r="F242" s="307"/>
      <c r="G242" s="65"/>
      <c r="H242" s="310"/>
      <c r="I242" s="142">
        <v>30</v>
      </c>
      <c r="J242" s="313"/>
      <c r="K242" s="65">
        <v>30</v>
      </c>
      <c r="L242" s="328"/>
      <c r="M242" s="15"/>
      <c r="N242" s="331"/>
      <c r="O242" s="15"/>
      <c r="P242" s="328"/>
      <c r="Q242" s="15"/>
      <c r="R242" s="328"/>
      <c r="S242" s="65">
        <f t="shared" si="82"/>
        <v>30</v>
      </c>
      <c r="T242" s="295"/>
      <c r="U242" s="176">
        <f t="shared" si="86"/>
        <v>100</v>
      </c>
      <c r="V242" s="334"/>
      <c r="W242" s="65">
        <f t="shared" si="84"/>
        <v>30</v>
      </c>
      <c r="X242" s="295"/>
      <c r="Y242" s="149">
        <f t="shared" si="83"/>
        <v>20</v>
      </c>
      <c r="Z242" s="325"/>
      <c r="AA242" s="65"/>
    </row>
    <row r="243" spans="1:27" ht="45" customHeight="1">
      <c r="A243" s="301"/>
      <c r="B243" s="304"/>
      <c r="C243" s="36" t="s">
        <v>730</v>
      </c>
      <c r="D243" s="68" t="s">
        <v>121</v>
      </c>
      <c r="E243" s="81">
        <v>80</v>
      </c>
      <c r="F243" s="307"/>
      <c r="G243" s="65"/>
      <c r="H243" s="310"/>
      <c r="I243" s="142">
        <v>16</v>
      </c>
      <c r="J243" s="313"/>
      <c r="K243" s="65">
        <v>16</v>
      </c>
      <c r="L243" s="328"/>
      <c r="M243" s="15"/>
      <c r="N243" s="331"/>
      <c r="O243" s="15"/>
      <c r="P243" s="328"/>
      <c r="Q243" s="15"/>
      <c r="R243" s="328"/>
      <c r="S243" s="65">
        <f t="shared" si="82"/>
        <v>16</v>
      </c>
      <c r="T243" s="295"/>
      <c r="U243" s="176">
        <f t="shared" si="86"/>
        <v>100</v>
      </c>
      <c r="V243" s="334"/>
      <c r="W243" s="65">
        <f t="shared" si="84"/>
        <v>16</v>
      </c>
      <c r="X243" s="295"/>
      <c r="Y243" s="149">
        <f t="shared" si="83"/>
        <v>20</v>
      </c>
      <c r="Z243" s="325"/>
      <c r="AA243" s="65"/>
    </row>
    <row r="244" spans="1:27" ht="42.6" customHeight="1">
      <c r="A244" s="301"/>
      <c r="B244" s="304"/>
      <c r="C244" s="36" t="s">
        <v>731</v>
      </c>
      <c r="D244" s="68" t="s">
        <v>28</v>
      </c>
      <c r="E244" s="81">
        <v>250</v>
      </c>
      <c r="F244" s="307"/>
      <c r="G244" s="65"/>
      <c r="H244" s="310"/>
      <c r="I244" s="142">
        <v>50</v>
      </c>
      <c r="J244" s="313"/>
      <c r="K244" s="65"/>
      <c r="L244" s="328"/>
      <c r="M244" s="15"/>
      <c r="N244" s="331"/>
      <c r="O244" s="15"/>
      <c r="P244" s="328"/>
      <c r="Q244" s="15"/>
      <c r="R244" s="328"/>
      <c r="S244" s="65">
        <f t="shared" si="82"/>
        <v>0</v>
      </c>
      <c r="T244" s="295"/>
      <c r="U244" s="176">
        <f t="shared" si="86"/>
        <v>0</v>
      </c>
      <c r="V244" s="334"/>
      <c r="W244" s="65">
        <f t="shared" si="84"/>
        <v>0</v>
      </c>
      <c r="X244" s="295"/>
      <c r="Y244" s="149">
        <f t="shared" si="83"/>
        <v>0</v>
      </c>
      <c r="Z244" s="325"/>
      <c r="AA244" s="65"/>
    </row>
    <row r="245" spans="1:27" ht="32.450000000000003" customHeight="1">
      <c r="A245" s="301"/>
      <c r="B245" s="304"/>
      <c r="C245" s="36" t="s">
        <v>732</v>
      </c>
      <c r="D245" s="68" t="s">
        <v>280</v>
      </c>
      <c r="E245" s="81">
        <v>75</v>
      </c>
      <c r="F245" s="307"/>
      <c r="G245" s="65"/>
      <c r="H245" s="310"/>
      <c r="I245" s="142">
        <v>15</v>
      </c>
      <c r="J245" s="313"/>
      <c r="K245" s="65"/>
      <c r="L245" s="328"/>
      <c r="M245" s="15"/>
      <c r="N245" s="331"/>
      <c r="O245" s="15"/>
      <c r="P245" s="328"/>
      <c r="Q245" s="15"/>
      <c r="R245" s="328"/>
      <c r="S245" s="65">
        <f t="shared" si="82"/>
        <v>0</v>
      </c>
      <c r="T245" s="295"/>
      <c r="U245" s="176">
        <f t="shared" si="86"/>
        <v>0</v>
      </c>
      <c r="V245" s="334"/>
      <c r="W245" s="65">
        <f t="shared" si="84"/>
        <v>0</v>
      </c>
      <c r="X245" s="295"/>
      <c r="Y245" s="149">
        <f t="shared" si="83"/>
        <v>0</v>
      </c>
      <c r="Z245" s="325"/>
      <c r="AA245" s="65"/>
    </row>
    <row r="246" spans="1:27" ht="47.1" customHeight="1">
      <c r="A246" s="301"/>
      <c r="B246" s="304"/>
      <c r="C246" s="36" t="s">
        <v>733</v>
      </c>
      <c r="D246" s="68" t="s">
        <v>121</v>
      </c>
      <c r="E246" s="81">
        <v>49</v>
      </c>
      <c r="F246" s="307"/>
      <c r="G246" s="65"/>
      <c r="H246" s="310"/>
      <c r="I246" s="142">
        <v>4</v>
      </c>
      <c r="J246" s="313"/>
      <c r="K246" s="65"/>
      <c r="L246" s="328"/>
      <c r="M246" s="15"/>
      <c r="N246" s="331"/>
      <c r="O246" s="15"/>
      <c r="P246" s="328"/>
      <c r="Q246" s="15"/>
      <c r="R246" s="328"/>
      <c r="S246" s="65">
        <f t="shared" si="82"/>
        <v>0</v>
      </c>
      <c r="T246" s="295"/>
      <c r="U246" s="176">
        <f t="shared" si="86"/>
        <v>0</v>
      </c>
      <c r="V246" s="334"/>
      <c r="W246" s="65">
        <f t="shared" si="84"/>
        <v>0</v>
      </c>
      <c r="X246" s="295"/>
      <c r="Y246" s="149">
        <f t="shared" si="83"/>
        <v>0</v>
      </c>
      <c r="Z246" s="325"/>
      <c r="AA246" s="65"/>
    </row>
    <row r="247" spans="1:27" ht="86.1" customHeight="1">
      <c r="A247" s="301"/>
      <c r="B247" s="304"/>
      <c r="C247" s="36" t="s">
        <v>734</v>
      </c>
      <c r="D247" s="68" t="s">
        <v>28</v>
      </c>
      <c r="E247" s="81">
        <v>200</v>
      </c>
      <c r="F247" s="307"/>
      <c r="G247" s="65"/>
      <c r="H247" s="310"/>
      <c r="I247" s="142">
        <v>40</v>
      </c>
      <c r="J247" s="313"/>
      <c r="K247" s="65"/>
      <c r="L247" s="328"/>
      <c r="M247" s="15"/>
      <c r="N247" s="331"/>
      <c r="O247" s="15"/>
      <c r="P247" s="328"/>
      <c r="Q247" s="15"/>
      <c r="R247" s="328"/>
      <c r="S247" s="65">
        <f t="shared" si="82"/>
        <v>0</v>
      </c>
      <c r="T247" s="295"/>
      <c r="U247" s="176">
        <f t="shared" si="86"/>
        <v>0</v>
      </c>
      <c r="V247" s="334"/>
      <c r="W247" s="65">
        <f t="shared" si="84"/>
        <v>0</v>
      </c>
      <c r="X247" s="295"/>
      <c r="Y247" s="149">
        <f t="shared" si="83"/>
        <v>0</v>
      </c>
      <c r="Z247" s="325"/>
      <c r="AA247" s="65"/>
    </row>
    <row r="248" spans="1:27" ht="57" customHeight="1">
      <c r="A248" s="301"/>
      <c r="B248" s="304"/>
      <c r="C248" s="36" t="s">
        <v>735</v>
      </c>
      <c r="D248" s="68" t="s">
        <v>28</v>
      </c>
      <c r="E248" s="81">
        <v>35</v>
      </c>
      <c r="F248" s="307"/>
      <c r="G248" s="65"/>
      <c r="H248" s="310"/>
      <c r="I248" s="142">
        <v>35</v>
      </c>
      <c r="J248" s="313"/>
      <c r="K248" s="65"/>
      <c r="L248" s="328"/>
      <c r="M248" s="15"/>
      <c r="N248" s="331"/>
      <c r="O248" s="15"/>
      <c r="P248" s="328"/>
      <c r="Q248" s="15"/>
      <c r="R248" s="328"/>
      <c r="S248" s="65">
        <f t="shared" si="82"/>
        <v>0</v>
      </c>
      <c r="T248" s="295"/>
      <c r="U248" s="176">
        <f t="shared" si="86"/>
        <v>0</v>
      </c>
      <c r="V248" s="334"/>
      <c r="W248" s="65">
        <f t="shared" si="84"/>
        <v>0</v>
      </c>
      <c r="X248" s="295"/>
      <c r="Y248" s="149">
        <f t="shared" si="83"/>
        <v>0</v>
      </c>
      <c r="Z248" s="325"/>
      <c r="AA248" s="65"/>
    </row>
    <row r="249" spans="1:27" ht="63.6" customHeight="1">
      <c r="A249" s="301"/>
      <c r="B249" s="304"/>
      <c r="C249" s="39" t="s">
        <v>736</v>
      </c>
      <c r="D249" s="68" t="s">
        <v>28</v>
      </c>
      <c r="E249" s="81">
        <v>35</v>
      </c>
      <c r="F249" s="307"/>
      <c r="G249" s="65"/>
      <c r="H249" s="310"/>
      <c r="I249" s="142">
        <v>35</v>
      </c>
      <c r="J249" s="313"/>
      <c r="K249" s="65"/>
      <c r="L249" s="328"/>
      <c r="M249" s="15"/>
      <c r="N249" s="331"/>
      <c r="O249" s="15"/>
      <c r="P249" s="328"/>
      <c r="Q249" s="15"/>
      <c r="R249" s="328"/>
      <c r="S249" s="65">
        <f t="shared" si="82"/>
        <v>0</v>
      </c>
      <c r="T249" s="295"/>
      <c r="U249" s="176">
        <f t="shared" si="86"/>
        <v>0</v>
      </c>
      <c r="V249" s="334"/>
      <c r="W249" s="65">
        <f t="shared" si="84"/>
        <v>0</v>
      </c>
      <c r="X249" s="295"/>
      <c r="Y249" s="149">
        <f t="shared" si="83"/>
        <v>0</v>
      </c>
      <c r="Z249" s="325"/>
      <c r="AA249" s="65"/>
    </row>
    <row r="250" spans="1:27" ht="63.6" customHeight="1">
      <c r="A250" s="301"/>
      <c r="B250" s="304"/>
      <c r="C250" s="197" t="s">
        <v>738</v>
      </c>
      <c r="D250" s="68" t="s">
        <v>28</v>
      </c>
      <c r="E250" s="81">
        <v>150</v>
      </c>
      <c r="F250" s="307"/>
      <c r="G250" s="65"/>
      <c r="H250" s="310"/>
      <c r="I250" s="142">
        <v>150</v>
      </c>
      <c r="J250" s="313"/>
      <c r="K250" s="65"/>
      <c r="L250" s="328"/>
      <c r="M250" s="15"/>
      <c r="N250" s="331"/>
      <c r="O250" s="15"/>
      <c r="P250" s="328"/>
      <c r="Q250" s="15"/>
      <c r="R250" s="328"/>
      <c r="S250" s="65"/>
      <c r="T250" s="295"/>
      <c r="U250" s="176">
        <f t="shared" si="86"/>
        <v>0</v>
      </c>
      <c r="V250" s="334"/>
      <c r="W250" s="65"/>
      <c r="X250" s="295"/>
      <c r="Y250" s="149">
        <f t="shared" si="83"/>
        <v>0</v>
      </c>
      <c r="Z250" s="325"/>
      <c r="AA250" s="65"/>
    </row>
    <row r="251" spans="1:27" ht="57" hidden="1" customHeight="1">
      <c r="A251" s="301"/>
      <c r="B251" s="304"/>
      <c r="C251" s="108" t="s">
        <v>737</v>
      </c>
      <c r="D251" s="110" t="s">
        <v>28</v>
      </c>
      <c r="E251" s="124">
        <v>1700</v>
      </c>
      <c r="F251" s="307"/>
      <c r="G251" s="65"/>
      <c r="H251" s="310"/>
      <c r="I251" s="142"/>
      <c r="J251" s="313"/>
      <c r="K251" s="65"/>
      <c r="L251" s="328"/>
      <c r="M251" s="15"/>
      <c r="N251" s="331"/>
      <c r="O251" s="15"/>
      <c r="P251" s="328"/>
      <c r="Q251" s="15"/>
      <c r="R251" s="328"/>
      <c r="S251" s="65">
        <f t="shared" si="82"/>
        <v>0</v>
      </c>
      <c r="T251" s="295"/>
      <c r="U251" s="172"/>
      <c r="V251" s="334"/>
      <c r="W251" s="65">
        <f t="shared" si="84"/>
        <v>0</v>
      </c>
      <c r="X251" s="295"/>
      <c r="Y251" s="149">
        <f t="shared" si="83"/>
        <v>0</v>
      </c>
      <c r="Z251" s="325"/>
      <c r="AA251" s="65"/>
    </row>
    <row r="252" spans="1:27" ht="48" hidden="1" customHeight="1">
      <c r="A252" s="301"/>
      <c r="B252" s="304"/>
      <c r="C252" s="108" t="s">
        <v>281</v>
      </c>
      <c r="D252" s="110" t="s">
        <v>28</v>
      </c>
      <c r="E252" s="124">
        <v>50</v>
      </c>
      <c r="F252" s="307"/>
      <c r="G252" s="65"/>
      <c r="H252" s="310"/>
      <c r="I252" s="142"/>
      <c r="J252" s="313"/>
      <c r="K252" s="65"/>
      <c r="L252" s="328"/>
      <c r="M252" s="15"/>
      <c r="N252" s="331"/>
      <c r="O252" s="15"/>
      <c r="P252" s="328"/>
      <c r="Q252" s="15"/>
      <c r="R252" s="328"/>
      <c r="S252" s="65">
        <f t="shared" si="82"/>
        <v>0</v>
      </c>
      <c r="T252" s="295"/>
      <c r="U252" s="172"/>
      <c r="V252" s="334"/>
      <c r="W252" s="65">
        <f t="shared" si="84"/>
        <v>0</v>
      </c>
      <c r="X252" s="295"/>
      <c r="Y252" s="149">
        <f t="shared" si="83"/>
        <v>0</v>
      </c>
      <c r="Z252" s="325"/>
      <c r="AA252" s="65"/>
    </row>
    <row r="253" spans="1:27" ht="44.45" hidden="1" customHeight="1">
      <c r="A253" s="301"/>
      <c r="B253" s="304"/>
      <c r="C253" s="108" t="s">
        <v>282</v>
      </c>
      <c r="D253" s="110" t="s">
        <v>28</v>
      </c>
      <c r="E253" s="124">
        <v>200</v>
      </c>
      <c r="F253" s="307"/>
      <c r="G253" s="65"/>
      <c r="H253" s="310"/>
      <c r="I253" s="142"/>
      <c r="J253" s="313"/>
      <c r="K253" s="65"/>
      <c r="L253" s="328"/>
      <c r="M253" s="15"/>
      <c r="N253" s="331"/>
      <c r="O253" s="15"/>
      <c r="P253" s="328"/>
      <c r="Q253" s="15"/>
      <c r="R253" s="328"/>
      <c r="S253" s="65">
        <f t="shared" si="82"/>
        <v>0</v>
      </c>
      <c r="T253" s="295"/>
      <c r="U253" s="172"/>
      <c r="V253" s="334"/>
      <c r="W253" s="65">
        <f t="shared" si="84"/>
        <v>0</v>
      </c>
      <c r="X253" s="295"/>
      <c r="Y253" s="149">
        <f t="shared" si="83"/>
        <v>0</v>
      </c>
      <c r="Z253" s="325"/>
      <c r="AA253" s="65"/>
    </row>
    <row r="254" spans="1:27" ht="86.1" hidden="1" customHeight="1">
      <c r="A254" s="301"/>
      <c r="B254" s="304"/>
      <c r="C254" s="108" t="s">
        <v>283</v>
      </c>
      <c r="D254" s="110" t="s">
        <v>28</v>
      </c>
      <c r="E254" s="124">
        <v>200</v>
      </c>
      <c r="F254" s="307"/>
      <c r="G254" s="65"/>
      <c r="H254" s="310"/>
      <c r="I254" s="142"/>
      <c r="J254" s="313"/>
      <c r="K254" s="65"/>
      <c r="L254" s="328"/>
      <c r="M254" s="15"/>
      <c r="N254" s="331"/>
      <c r="O254" s="15"/>
      <c r="P254" s="328"/>
      <c r="Q254" s="15"/>
      <c r="R254" s="328"/>
      <c r="S254" s="65">
        <f t="shared" si="82"/>
        <v>0</v>
      </c>
      <c r="T254" s="295"/>
      <c r="U254" s="172"/>
      <c r="V254" s="334"/>
      <c r="W254" s="65">
        <f t="shared" si="84"/>
        <v>0</v>
      </c>
      <c r="X254" s="295"/>
      <c r="Y254" s="149">
        <f t="shared" ref="Y254:Y285" si="87">W254/E254*100</f>
        <v>0</v>
      </c>
      <c r="Z254" s="325"/>
      <c r="AA254" s="65"/>
    </row>
    <row r="255" spans="1:27" ht="38.1" hidden="1" customHeight="1">
      <c r="A255" s="301"/>
      <c r="B255" s="304"/>
      <c r="C255" s="108" t="s">
        <v>284</v>
      </c>
      <c r="D255" s="110" t="s">
        <v>28</v>
      </c>
      <c r="E255" s="124">
        <v>160</v>
      </c>
      <c r="F255" s="307"/>
      <c r="G255" s="65"/>
      <c r="H255" s="310"/>
      <c r="I255" s="142"/>
      <c r="J255" s="313"/>
      <c r="K255" s="65"/>
      <c r="L255" s="328"/>
      <c r="M255" s="15"/>
      <c r="N255" s="331"/>
      <c r="O255" s="15"/>
      <c r="P255" s="328"/>
      <c r="Q255" s="15"/>
      <c r="R255" s="328"/>
      <c r="S255" s="65">
        <f t="shared" si="82"/>
        <v>0</v>
      </c>
      <c r="T255" s="295"/>
      <c r="U255" s="172"/>
      <c r="V255" s="334"/>
      <c r="W255" s="65">
        <f t="shared" si="84"/>
        <v>0</v>
      </c>
      <c r="X255" s="295"/>
      <c r="Y255" s="149">
        <f t="shared" si="87"/>
        <v>0</v>
      </c>
      <c r="Z255" s="325"/>
      <c r="AA255" s="65"/>
    </row>
    <row r="256" spans="1:27" ht="84.6" hidden="1" customHeight="1">
      <c r="A256" s="301"/>
      <c r="B256" s="304"/>
      <c r="C256" s="108" t="s">
        <v>285</v>
      </c>
      <c r="D256" s="110" t="s">
        <v>28</v>
      </c>
      <c r="E256" s="124">
        <v>40</v>
      </c>
      <c r="F256" s="307"/>
      <c r="G256" s="65"/>
      <c r="H256" s="310"/>
      <c r="I256" s="142"/>
      <c r="J256" s="313"/>
      <c r="K256" s="65"/>
      <c r="L256" s="328"/>
      <c r="M256" s="15"/>
      <c r="N256" s="331"/>
      <c r="O256" s="15"/>
      <c r="P256" s="328"/>
      <c r="Q256" s="15"/>
      <c r="R256" s="328"/>
      <c r="S256" s="65">
        <f t="shared" si="82"/>
        <v>0</v>
      </c>
      <c r="T256" s="295"/>
      <c r="U256" s="172"/>
      <c r="V256" s="334"/>
      <c r="W256" s="65">
        <f t="shared" si="84"/>
        <v>0</v>
      </c>
      <c r="X256" s="295"/>
      <c r="Y256" s="149">
        <f t="shared" si="87"/>
        <v>0</v>
      </c>
      <c r="Z256" s="325"/>
      <c r="AA256" s="65"/>
    </row>
    <row r="257" spans="1:27" ht="47.1" hidden="1" customHeight="1">
      <c r="A257" s="301"/>
      <c r="B257" s="304"/>
      <c r="C257" s="108" t="s">
        <v>286</v>
      </c>
      <c r="D257" s="110" t="s">
        <v>287</v>
      </c>
      <c r="E257" s="124">
        <v>16</v>
      </c>
      <c r="F257" s="307"/>
      <c r="G257" s="65"/>
      <c r="H257" s="310"/>
      <c r="I257" s="142"/>
      <c r="J257" s="313"/>
      <c r="K257" s="65"/>
      <c r="L257" s="328"/>
      <c r="M257" s="15"/>
      <c r="N257" s="331"/>
      <c r="O257" s="15"/>
      <c r="P257" s="328"/>
      <c r="Q257" s="15"/>
      <c r="R257" s="328"/>
      <c r="S257" s="65">
        <f t="shared" si="82"/>
        <v>0</v>
      </c>
      <c r="T257" s="295"/>
      <c r="U257" s="172"/>
      <c r="V257" s="334"/>
      <c r="W257" s="65">
        <f t="shared" si="84"/>
        <v>0</v>
      </c>
      <c r="X257" s="295"/>
      <c r="Y257" s="149">
        <f t="shared" si="87"/>
        <v>0</v>
      </c>
      <c r="Z257" s="325"/>
      <c r="AA257" s="65"/>
    </row>
    <row r="258" spans="1:27" ht="51.6" hidden="1" customHeight="1">
      <c r="A258" s="301"/>
      <c r="B258" s="304"/>
      <c r="C258" s="108" t="s">
        <v>288</v>
      </c>
      <c r="D258" s="110" t="s">
        <v>28</v>
      </c>
      <c r="E258" s="124">
        <v>160</v>
      </c>
      <c r="F258" s="307"/>
      <c r="G258" s="65"/>
      <c r="H258" s="310"/>
      <c r="I258" s="142"/>
      <c r="J258" s="313"/>
      <c r="K258" s="65"/>
      <c r="L258" s="328"/>
      <c r="M258" s="15"/>
      <c r="N258" s="331"/>
      <c r="O258" s="15"/>
      <c r="P258" s="328"/>
      <c r="Q258" s="15"/>
      <c r="R258" s="328"/>
      <c r="S258" s="65">
        <f t="shared" si="82"/>
        <v>0</v>
      </c>
      <c r="T258" s="295"/>
      <c r="U258" s="172"/>
      <c r="V258" s="334"/>
      <c r="W258" s="65">
        <f t="shared" si="84"/>
        <v>0</v>
      </c>
      <c r="X258" s="295"/>
      <c r="Y258" s="149">
        <f t="shared" si="87"/>
        <v>0</v>
      </c>
      <c r="Z258" s="325"/>
      <c r="AA258" s="65"/>
    </row>
    <row r="259" spans="1:27" ht="35.1" hidden="1" customHeight="1">
      <c r="A259" s="301"/>
      <c r="B259" s="304"/>
      <c r="C259" s="108" t="s">
        <v>289</v>
      </c>
      <c r="D259" s="110" t="s">
        <v>28</v>
      </c>
      <c r="E259" s="124">
        <v>192</v>
      </c>
      <c r="F259" s="307"/>
      <c r="G259" s="65"/>
      <c r="H259" s="310"/>
      <c r="I259" s="142"/>
      <c r="J259" s="313"/>
      <c r="K259" s="65"/>
      <c r="L259" s="328"/>
      <c r="M259" s="15"/>
      <c r="N259" s="331"/>
      <c r="O259" s="15"/>
      <c r="P259" s="328"/>
      <c r="Q259" s="15"/>
      <c r="R259" s="328"/>
      <c r="S259" s="65">
        <f t="shared" si="82"/>
        <v>0</v>
      </c>
      <c r="T259" s="295"/>
      <c r="U259" s="172"/>
      <c r="V259" s="334"/>
      <c r="W259" s="65">
        <f t="shared" si="84"/>
        <v>0</v>
      </c>
      <c r="X259" s="295"/>
      <c r="Y259" s="149">
        <f t="shared" si="87"/>
        <v>0</v>
      </c>
      <c r="Z259" s="325"/>
      <c r="AA259" s="65"/>
    </row>
    <row r="260" spans="1:27" ht="45" hidden="1" customHeight="1">
      <c r="A260" s="301"/>
      <c r="B260" s="304"/>
      <c r="C260" s="108" t="s">
        <v>290</v>
      </c>
      <c r="D260" s="110" t="s">
        <v>287</v>
      </c>
      <c r="E260" s="124">
        <v>4</v>
      </c>
      <c r="F260" s="307"/>
      <c r="G260" s="65"/>
      <c r="H260" s="310"/>
      <c r="I260" s="142"/>
      <c r="J260" s="313"/>
      <c r="K260" s="65"/>
      <c r="L260" s="328"/>
      <c r="M260" s="15"/>
      <c r="N260" s="331"/>
      <c r="O260" s="15"/>
      <c r="P260" s="328"/>
      <c r="Q260" s="15"/>
      <c r="R260" s="328"/>
      <c r="S260" s="65">
        <f t="shared" si="82"/>
        <v>0</v>
      </c>
      <c r="T260" s="295"/>
      <c r="U260" s="172"/>
      <c r="V260" s="334"/>
      <c r="W260" s="65">
        <f t="shared" si="84"/>
        <v>0</v>
      </c>
      <c r="X260" s="295"/>
      <c r="Y260" s="149">
        <f t="shared" si="87"/>
        <v>0</v>
      </c>
      <c r="Z260" s="325"/>
      <c r="AA260" s="65"/>
    </row>
    <row r="261" spans="1:27" ht="48" hidden="1" customHeight="1">
      <c r="A261" s="301"/>
      <c r="B261" s="304"/>
      <c r="C261" s="108" t="s">
        <v>291</v>
      </c>
      <c r="D261" s="110" t="s">
        <v>28</v>
      </c>
      <c r="E261" s="124">
        <v>192</v>
      </c>
      <c r="F261" s="307"/>
      <c r="G261" s="65"/>
      <c r="H261" s="310"/>
      <c r="I261" s="142"/>
      <c r="J261" s="313"/>
      <c r="K261" s="65"/>
      <c r="L261" s="328"/>
      <c r="M261" s="15"/>
      <c r="N261" s="331"/>
      <c r="O261" s="15"/>
      <c r="P261" s="328"/>
      <c r="Q261" s="15"/>
      <c r="R261" s="328"/>
      <c r="S261" s="65">
        <f t="shared" si="82"/>
        <v>0</v>
      </c>
      <c r="T261" s="295"/>
      <c r="U261" s="172"/>
      <c r="V261" s="334"/>
      <c r="W261" s="65">
        <f t="shared" si="84"/>
        <v>0</v>
      </c>
      <c r="X261" s="295"/>
      <c r="Y261" s="149">
        <f t="shared" si="87"/>
        <v>0</v>
      </c>
      <c r="Z261" s="325"/>
      <c r="AA261" s="65"/>
    </row>
    <row r="262" spans="1:27" ht="40.5" hidden="1" customHeight="1">
      <c r="A262" s="301"/>
      <c r="B262" s="304"/>
      <c r="C262" s="108" t="s">
        <v>292</v>
      </c>
      <c r="D262" s="110" t="s">
        <v>287</v>
      </c>
      <c r="E262" s="124">
        <v>4</v>
      </c>
      <c r="F262" s="307"/>
      <c r="G262" s="65"/>
      <c r="H262" s="310"/>
      <c r="I262" s="142"/>
      <c r="J262" s="313"/>
      <c r="K262" s="65"/>
      <c r="L262" s="328"/>
      <c r="M262" s="15"/>
      <c r="N262" s="331"/>
      <c r="O262" s="15"/>
      <c r="P262" s="328"/>
      <c r="Q262" s="15"/>
      <c r="R262" s="328"/>
      <c r="S262" s="65">
        <f t="shared" si="82"/>
        <v>0</v>
      </c>
      <c r="T262" s="295"/>
      <c r="U262" s="172"/>
      <c r="V262" s="334"/>
      <c r="W262" s="65">
        <f t="shared" si="84"/>
        <v>0</v>
      </c>
      <c r="X262" s="295"/>
      <c r="Y262" s="149">
        <f t="shared" si="87"/>
        <v>0</v>
      </c>
      <c r="Z262" s="325"/>
      <c r="AA262" s="65"/>
    </row>
    <row r="263" spans="1:27" ht="48" hidden="1" customHeight="1">
      <c r="A263" s="301"/>
      <c r="B263" s="304"/>
      <c r="C263" s="108" t="s">
        <v>293</v>
      </c>
      <c r="D263" s="110" t="s">
        <v>287</v>
      </c>
      <c r="E263" s="124">
        <v>4</v>
      </c>
      <c r="F263" s="307"/>
      <c r="G263" s="65"/>
      <c r="H263" s="310"/>
      <c r="I263" s="142"/>
      <c r="J263" s="313"/>
      <c r="K263" s="65"/>
      <c r="L263" s="328"/>
      <c r="M263" s="15"/>
      <c r="N263" s="331"/>
      <c r="O263" s="15"/>
      <c r="P263" s="328"/>
      <c r="Q263" s="15"/>
      <c r="R263" s="328"/>
      <c r="S263" s="65">
        <f t="shared" si="82"/>
        <v>0</v>
      </c>
      <c r="T263" s="295"/>
      <c r="U263" s="172"/>
      <c r="V263" s="334"/>
      <c r="W263" s="65">
        <f t="shared" si="84"/>
        <v>0</v>
      </c>
      <c r="X263" s="295"/>
      <c r="Y263" s="149">
        <f t="shared" si="87"/>
        <v>0</v>
      </c>
      <c r="Z263" s="325"/>
      <c r="AA263" s="65"/>
    </row>
    <row r="264" spans="1:27" ht="49.5" hidden="1" customHeight="1">
      <c r="A264" s="302"/>
      <c r="B264" s="305"/>
      <c r="C264" s="108" t="s">
        <v>294</v>
      </c>
      <c r="D264" s="110" t="s">
        <v>287</v>
      </c>
      <c r="E264" s="124">
        <v>4</v>
      </c>
      <c r="F264" s="308"/>
      <c r="G264" s="65"/>
      <c r="H264" s="311"/>
      <c r="I264" s="142"/>
      <c r="J264" s="314"/>
      <c r="K264" s="65"/>
      <c r="L264" s="329"/>
      <c r="M264" s="15"/>
      <c r="N264" s="332"/>
      <c r="O264" s="15"/>
      <c r="P264" s="329"/>
      <c r="Q264" s="15"/>
      <c r="R264" s="329"/>
      <c r="S264" s="65">
        <f t="shared" si="82"/>
        <v>0</v>
      </c>
      <c r="T264" s="296"/>
      <c r="U264" s="172"/>
      <c r="V264" s="335"/>
      <c r="W264" s="65">
        <f t="shared" si="84"/>
        <v>0</v>
      </c>
      <c r="X264" s="296"/>
      <c r="Y264" s="149">
        <f t="shared" si="87"/>
        <v>0</v>
      </c>
      <c r="Z264" s="326"/>
      <c r="AA264" s="65"/>
    </row>
    <row r="265" spans="1:27" s="98" customFormat="1" ht="48.95" customHeight="1">
      <c r="A265" s="140" t="s">
        <v>295</v>
      </c>
      <c r="B265" s="39" t="s">
        <v>296</v>
      </c>
      <c r="C265" s="36" t="s">
        <v>297</v>
      </c>
      <c r="D265" s="68" t="s">
        <v>298</v>
      </c>
      <c r="E265" s="72">
        <v>1110</v>
      </c>
      <c r="F265" s="52">
        <v>2774800000</v>
      </c>
      <c r="G265" s="73">
        <v>300</v>
      </c>
      <c r="H265" s="31"/>
      <c r="I265" s="101">
        <v>110</v>
      </c>
      <c r="J265" s="96">
        <v>300000000</v>
      </c>
      <c r="K265" s="73"/>
      <c r="L265" s="31">
        <v>0</v>
      </c>
      <c r="M265" s="31"/>
      <c r="N265" s="59"/>
      <c r="O265" s="31"/>
      <c r="P265" s="31"/>
      <c r="Q265" s="31"/>
      <c r="R265" s="31"/>
      <c r="S265" s="73">
        <f t="shared" si="82"/>
        <v>0</v>
      </c>
      <c r="T265" s="59">
        <f t="shared" si="82"/>
        <v>0</v>
      </c>
      <c r="U265" s="176">
        <f>S265/I265*100</f>
        <v>0</v>
      </c>
      <c r="V265" s="73">
        <f>T265/J265*100</f>
        <v>0</v>
      </c>
      <c r="W265" s="73">
        <f t="shared" si="84"/>
        <v>0</v>
      </c>
      <c r="X265" s="59">
        <f t="shared" si="84"/>
        <v>0</v>
      </c>
      <c r="Y265" s="73">
        <f t="shared" si="87"/>
        <v>0</v>
      </c>
      <c r="Z265" s="198">
        <f>X265/F265*100</f>
        <v>0</v>
      </c>
      <c r="AA265" s="73"/>
    </row>
    <row r="266" spans="1:27" ht="41.1" hidden="1" customHeight="1">
      <c r="A266" s="300" t="s">
        <v>299</v>
      </c>
      <c r="B266" s="303" t="s">
        <v>300</v>
      </c>
      <c r="C266" s="108" t="s">
        <v>301</v>
      </c>
      <c r="D266" s="110" t="s">
        <v>28</v>
      </c>
      <c r="E266" s="124">
        <v>128</v>
      </c>
      <c r="F266" s="306">
        <v>610510000</v>
      </c>
      <c r="G266" s="65"/>
      <c r="H266" s="306"/>
      <c r="I266" s="155"/>
      <c r="J266" s="312">
        <v>100000000</v>
      </c>
      <c r="K266" s="65"/>
      <c r="L266" s="306"/>
      <c r="M266" s="15"/>
      <c r="N266" s="306"/>
      <c r="O266" s="15"/>
      <c r="P266" s="306"/>
      <c r="Q266" s="15"/>
      <c r="R266" s="306"/>
      <c r="S266" s="65">
        <f t="shared" si="82"/>
        <v>0</v>
      </c>
      <c r="T266" s="294">
        <f t="shared" si="82"/>
        <v>0</v>
      </c>
      <c r="U266" s="176"/>
      <c r="V266" s="315">
        <f>T266/J266*100</f>
        <v>0</v>
      </c>
      <c r="W266" s="65">
        <f t="shared" si="84"/>
        <v>0</v>
      </c>
      <c r="X266" s="294">
        <f t="shared" si="84"/>
        <v>0</v>
      </c>
      <c r="Y266" s="65">
        <f t="shared" si="87"/>
        <v>0</v>
      </c>
      <c r="Z266" s="321">
        <f>X266/F266*100</f>
        <v>0</v>
      </c>
      <c r="AA266" s="65"/>
    </row>
    <row r="267" spans="1:27" ht="38.1" hidden="1" customHeight="1">
      <c r="A267" s="301"/>
      <c r="B267" s="304"/>
      <c r="C267" s="108" t="s">
        <v>302</v>
      </c>
      <c r="D267" s="110" t="s">
        <v>28</v>
      </c>
      <c r="E267" s="124">
        <v>128</v>
      </c>
      <c r="F267" s="307"/>
      <c r="G267" s="65"/>
      <c r="H267" s="307"/>
      <c r="I267" s="142"/>
      <c r="J267" s="313"/>
      <c r="K267" s="65"/>
      <c r="L267" s="307"/>
      <c r="M267" s="15"/>
      <c r="N267" s="307"/>
      <c r="O267" s="15"/>
      <c r="P267" s="307"/>
      <c r="Q267" s="15"/>
      <c r="R267" s="307"/>
      <c r="S267" s="65">
        <f t="shared" si="82"/>
        <v>0</v>
      </c>
      <c r="T267" s="295"/>
      <c r="U267" s="172"/>
      <c r="V267" s="316"/>
      <c r="W267" s="65">
        <f t="shared" si="84"/>
        <v>0</v>
      </c>
      <c r="X267" s="295"/>
      <c r="Y267" s="65">
        <f t="shared" si="87"/>
        <v>0</v>
      </c>
      <c r="Z267" s="322"/>
      <c r="AA267" s="65"/>
    </row>
    <row r="268" spans="1:27" ht="73.5" hidden="1" customHeight="1">
      <c r="A268" s="301"/>
      <c r="B268" s="304"/>
      <c r="C268" s="108" t="s">
        <v>303</v>
      </c>
      <c r="D268" s="110" t="s">
        <v>121</v>
      </c>
      <c r="E268" s="124">
        <v>64</v>
      </c>
      <c r="F268" s="307"/>
      <c r="G268" s="65"/>
      <c r="H268" s="307"/>
      <c r="I268" s="142"/>
      <c r="J268" s="313"/>
      <c r="K268" s="65"/>
      <c r="L268" s="307"/>
      <c r="M268" s="15"/>
      <c r="N268" s="307"/>
      <c r="O268" s="15"/>
      <c r="P268" s="307"/>
      <c r="Q268" s="15"/>
      <c r="R268" s="307"/>
      <c r="S268" s="65">
        <f t="shared" si="82"/>
        <v>0</v>
      </c>
      <c r="T268" s="295"/>
      <c r="U268" s="172"/>
      <c r="V268" s="316"/>
      <c r="W268" s="65">
        <f t="shared" si="84"/>
        <v>0</v>
      </c>
      <c r="X268" s="295"/>
      <c r="Y268" s="65">
        <f t="shared" si="87"/>
        <v>0</v>
      </c>
      <c r="Z268" s="322"/>
      <c r="AA268" s="65"/>
    </row>
    <row r="269" spans="1:27" ht="38.1" customHeight="1">
      <c r="A269" s="301"/>
      <c r="B269" s="304"/>
      <c r="C269" s="36" t="s">
        <v>304</v>
      </c>
      <c r="D269" s="68" t="s">
        <v>121</v>
      </c>
      <c r="E269" s="81">
        <v>80</v>
      </c>
      <c r="F269" s="307"/>
      <c r="G269" s="65"/>
      <c r="H269" s="307"/>
      <c r="I269" s="142">
        <v>16</v>
      </c>
      <c r="J269" s="313"/>
      <c r="K269" s="65"/>
      <c r="L269" s="307"/>
      <c r="M269" s="15"/>
      <c r="N269" s="307"/>
      <c r="O269" s="15"/>
      <c r="P269" s="307"/>
      <c r="Q269" s="15"/>
      <c r="R269" s="307"/>
      <c r="S269" s="65">
        <f t="shared" si="82"/>
        <v>0</v>
      </c>
      <c r="T269" s="295"/>
      <c r="U269" s="176">
        <f>S269/I269*100</f>
        <v>0</v>
      </c>
      <c r="V269" s="316"/>
      <c r="W269" s="65">
        <f t="shared" si="84"/>
        <v>0</v>
      </c>
      <c r="X269" s="295"/>
      <c r="Y269" s="65">
        <f t="shared" si="87"/>
        <v>0</v>
      </c>
      <c r="Z269" s="322"/>
      <c r="AA269" s="65"/>
    </row>
    <row r="270" spans="1:27" ht="61.5" hidden="1" customHeight="1">
      <c r="A270" s="301"/>
      <c r="B270" s="304"/>
      <c r="C270" s="108" t="s">
        <v>305</v>
      </c>
      <c r="D270" s="110" t="s">
        <v>306</v>
      </c>
      <c r="E270" s="124">
        <v>216</v>
      </c>
      <c r="F270" s="307"/>
      <c r="G270" s="65"/>
      <c r="H270" s="307"/>
      <c r="I270" s="142"/>
      <c r="J270" s="313"/>
      <c r="K270" s="65"/>
      <c r="L270" s="307"/>
      <c r="M270" s="15"/>
      <c r="N270" s="307"/>
      <c r="O270" s="15"/>
      <c r="P270" s="307"/>
      <c r="Q270" s="15"/>
      <c r="R270" s="307"/>
      <c r="S270" s="65">
        <f t="shared" si="82"/>
        <v>0</v>
      </c>
      <c r="T270" s="295"/>
      <c r="U270" s="172"/>
      <c r="V270" s="316"/>
      <c r="W270" s="65">
        <f t="shared" si="84"/>
        <v>0</v>
      </c>
      <c r="X270" s="295"/>
      <c r="Y270" s="65">
        <f t="shared" si="87"/>
        <v>0</v>
      </c>
      <c r="Z270" s="322"/>
      <c r="AA270" s="65"/>
    </row>
    <row r="271" spans="1:27" ht="32.450000000000003" hidden="1" customHeight="1">
      <c r="A271" s="301"/>
      <c r="B271" s="304"/>
      <c r="C271" s="108" t="s">
        <v>307</v>
      </c>
      <c r="D271" s="110" t="s">
        <v>28</v>
      </c>
      <c r="E271" s="124">
        <v>1900</v>
      </c>
      <c r="F271" s="307"/>
      <c r="G271" s="65"/>
      <c r="H271" s="307"/>
      <c r="I271" s="142"/>
      <c r="J271" s="313"/>
      <c r="K271" s="65"/>
      <c r="L271" s="307"/>
      <c r="M271" s="15"/>
      <c r="N271" s="307"/>
      <c r="O271" s="15"/>
      <c r="P271" s="307"/>
      <c r="Q271" s="15"/>
      <c r="R271" s="307"/>
      <c r="S271" s="65">
        <f t="shared" si="82"/>
        <v>0</v>
      </c>
      <c r="T271" s="295"/>
      <c r="U271" s="172"/>
      <c r="V271" s="316"/>
      <c r="W271" s="65">
        <f t="shared" si="84"/>
        <v>0</v>
      </c>
      <c r="X271" s="295"/>
      <c r="Y271" s="65">
        <f t="shared" si="87"/>
        <v>0</v>
      </c>
      <c r="Z271" s="322"/>
      <c r="AA271" s="65"/>
    </row>
    <row r="272" spans="1:27" ht="50.1" customHeight="1">
      <c r="A272" s="301"/>
      <c r="B272" s="304"/>
      <c r="C272" s="36" t="s">
        <v>308</v>
      </c>
      <c r="D272" s="68" t="s">
        <v>306</v>
      </c>
      <c r="E272" s="81">
        <v>14</v>
      </c>
      <c r="F272" s="307"/>
      <c r="G272" s="65"/>
      <c r="H272" s="307"/>
      <c r="I272" s="142">
        <v>14</v>
      </c>
      <c r="J272" s="313"/>
      <c r="K272" s="65"/>
      <c r="L272" s="307"/>
      <c r="M272" s="15"/>
      <c r="N272" s="307"/>
      <c r="O272" s="15"/>
      <c r="P272" s="307"/>
      <c r="Q272" s="15"/>
      <c r="R272" s="307"/>
      <c r="S272" s="65">
        <f t="shared" si="82"/>
        <v>0</v>
      </c>
      <c r="T272" s="295"/>
      <c r="U272" s="176">
        <f>S272/I272*100</f>
        <v>0</v>
      </c>
      <c r="V272" s="316"/>
      <c r="W272" s="65">
        <f t="shared" si="84"/>
        <v>0</v>
      </c>
      <c r="X272" s="295"/>
      <c r="Y272" s="65">
        <f t="shared" si="87"/>
        <v>0</v>
      </c>
      <c r="Z272" s="322"/>
      <c r="AA272" s="65"/>
    </row>
    <row r="273" spans="1:27" ht="54.6" hidden="1" customHeight="1">
      <c r="A273" s="301"/>
      <c r="B273" s="304"/>
      <c r="C273" s="108" t="s">
        <v>309</v>
      </c>
      <c r="D273" s="110" t="s">
        <v>310</v>
      </c>
      <c r="E273" s="124">
        <v>8</v>
      </c>
      <c r="F273" s="307"/>
      <c r="G273" s="65"/>
      <c r="H273" s="307"/>
      <c r="I273" s="142"/>
      <c r="J273" s="313"/>
      <c r="K273" s="65"/>
      <c r="L273" s="307"/>
      <c r="M273" s="15"/>
      <c r="N273" s="307"/>
      <c r="O273" s="15"/>
      <c r="P273" s="307"/>
      <c r="Q273" s="15"/>
      <c r="R273" s="307"/>
      <c r="S273" s="65">
        <f t="shared" si="82"/>
        <v>0</v>
      </c>
      <c r="T273" s="295"/>
      <c r="U273" s="172"/>
      <c r="V273" s="316"/>
      <c r="W273" s="65">
        <f t="shared" si="84"/>
        <v>0</v>
      </c>
      <c r="X273" s="295"/>
      <c r="Y273" s="65">
        <f t="shared" si="87"/>
        <v>0</v>
      </c>
      <c r="Z273" s="322"/>
      <c r="AA273" s="65"/>
    </row>
    <row r="274" spans="1:27" ht="49.5" hidden="1" customHeight="1">
      <c r="A274" s="301"/>
      <c r="B274" s="304"/>
      <c r="C274" s="108" t="s">
        <v>311</v>
      </c>
      <c r="D274" s="110" t="s">
        <v>310</v>
      </c>
      <c r="E274" s="124">
        <v>16</v>
      </c>
      <c r="F274" s="307"/>
      <c r="G274" s="65"/>
      <c r="H274" s="307"/>
      <c r="I274" s="142"/>
      <c r="J274" s="313"/>
      <c r="K274" s="65"/>
      <c r="L274" s="307"/>
      <c r="M274" s="15"/>
      <c r="N274" s="307"/>
      <c r="O274" s="15"/>
      <c r="P274" s="307"/>
      <c r="Q274" s="15"/>
      <c r="R274" s="307"/>
      <c r="S274" s="65">
        <f t="shared" si="82"/>
        <v>0</v>
      </c>
      <c r="T274" s="295"/>
      <c r="U274" s="172"/>
      <c r="V274" s="316"/>
      <c r="W274" s="65">
        <f t="shared" si="84"/>
        <v>0</v>
      </c>
      <c r="X274" s="295"/>
      <c r="Y274" s="65">
        <f t="shared" si="87"/>
        <v>0</v>
      </c>
      <c r="Z274" s="322"/>
      <c r="AA274" s="65"/>
    </row>
    <row r="275" spans="1:27" ht="51.6" customHeight="1">
      <c r="A275" s="301"/>
      <c r="B275" s="304"/>
      <c r="C275" s="36" t="s">
        <v>312</v>
      </c>
      <c r="D275" s="68" t="s">
        <v>153</v>
      </c>
      <c r="E275" s="81">
        <v>1600</v>
      </c>
      <c r="F275" s="307"/>
      <c r="G275" s="65"/>
      <c r="H275" s="307"/>
      <c r="I275" s="142">
        <v>1600</v>
      </c>
      <c r="J275" s="313"/>
      <c r="K275" s="65"/>
      <c r="L275" s="307"/>
      <c r="M275" s="15"/>
      <c r="N275" s="307"/>
      <c r="O275" s="15"/>
      <c r="P275" s="307"/>
      <c r="Q275" s="15"/>
      <c r="R275" s="307"/>
      <c r="S275" s="65">
        <f t="shared" si="82"/>
        <v>0</v>
      </c>
      <c r="T275" s="295"/>
      <c r="U275" s="176">
        <f>S275/I275*100</f>
        <v>0</v>
      </c>
      <c r="V275" s="316"/>
      <c r="W275" s="65">
        <f t="shared" si="84"/>
        <v>0</v>
      </c>
      <c r="X275" s="295"/>
      <c r="Y275" s="65">
        <f t="shared" si="87"/>
        <v>0</v>
      </c>
      <c r="Z275" s="322"/>
      <c r="AA275" s="65"/>
    </row>
    <row r="276" spans="1:27" ht="38.1" hidden="1" customHeight="1">
      <c r="A276" s="301"/>
      <c r="B276" s="304"/>
      <c r="C276" s="108" t="s">
        <v>313</v>
      </c>
      <c r="D276" s="110" t="s">
        <v>100</v>
      </c>
      <c r="E276" s="124">
        <v>64</v>
      </c>
      <c r="F276" s="307"/>
      <c r="G276" s="65"/>
      <c r="H276" s="307"/>
      <c r="I276" s="142"/>
      <c r="J276" s="313"/>
      <c r="K276" s="65"/>
      <c r="L276" s="307"/>
      <c r="M276" s="15"/>
      <c r="N276" s="307"/>
      <c r="O276" s="15"/>
      <c r="P276" s="307"/>
      <c r="Q276" s="15"/>
      <c r="R276" s="307"/>
      <c r="S276" s="65">
        <f t="shared" si="82"/>
        <v>0</v>
      </c>
      <c r="T276" s="295"/>
      <c r="U276" s="172"/>
      <c r="V276" s="316"/>
      <c r="W276" s="65">
        <f t="shared" si="84"/>
        <v>0</v>
      </c>
      <c r="X276" s="295"/>
      <c r="Y276" s="65">
        <f t="shared" si="87"/>
        <v>0</v>
      </c>
      <c r="Z276" s="322"/>
      <c r="AA276" s="65"/>
    </row>
    <row r="277" spans="1:27" ht="38.1" hidden="1" customHeight="1">
      <c r="A277" s="301"/>
      <c r="B277" s="304"/>
      <c r="C277" s="108" t="s">
        <v>314</v>
      </c>
      <c r="D277" s="110" t="s">
        <v>100</v>
      </c>
      <c r="E277" s="124">
        <v>64</v>
      </c>
      <c r="F277" s="307"/>
      <c r="G277" s="65"/>
      <c r="H277" s="307"/>
      <c r="I277" s="142"/>
      <c r="J277" s="313"/>
      <c r="K277" s="65"/>
      <c r="L277" s="307"/>
      <c r="M277" s="15"/>
      <c r="N277" s="307"/>
      <c r="O277" s="15"/>
      <c r="P277" s="307"/>
      <c r="Q277" s="15"/>
      <c r="R277" s="307"/>
      <c r="S277" s="65">
        <f t="shared" si="82"/>
        <v>0</v>
      </c>
      <c r="T277" s="295"/>
      <c r="U277" s="172"/>
      <c r="V277" s="316"/>
      <c r="W277" s="65">
        <f t="shared" si="84"/>
        <v>0</v>
      </c>
      <c r="X277" s="295"/>
      <c r="Y277" s="65">
        <f t="shared" si="87"/>
        <v>0</v>
      </c>
      <c r="Z277" s="322"/>
      <c r="AA277" s="65"/>
    </row>
    <row r="278" spans="1:27" ht="38.1" hidden="1" customHeight="1">
      <c r="A278" s="302"/>
      <c r="B278" s="305"/>
      <c r="C278" s="108" t="s">
        <v>315</v>
      </c>
      <c r="D278" s="110" t="s">
        <v>100</v>
      </c>
      <c r="E278" s="124">
        <v>64</v>
      </c>
      <c r="F278" s="308"/>
      <c r="G278" s="65"/>
      <c r="H278" s="308"/>
      <c r="I278" s="142"/>
      <c r="J278" s="314"/>
      <c r="K278" s="150"/>
      <c r="L278" s="308"/>
      <c r="M278" s="15"/>
      <c r="N278" s="308"/>
      <c r="O278" s="15"/>
      <c r="P278" s="308"/>
      <c r="Q278" s="15"/>
      <c r="R278" s="308"/>
      <c r="S278" s="65">
        <f t="shared" si="82"/>
        <v>0</v>
      </c>
      <c r="T278" s="296"/>
      <c r="U278" s="172"/>
      <c r="V278" s="317"/>
      <c r="W278" s="65">
        <f t="shared" si="84"/>
        <v>0</v>
      </c>
      <c r="X278" s="296"/>
      <c r="Y278" s="65">
        <f t="shared" si="87"/>
        <v>0</v>
      </c>
      <c r="Z278" s="323"/>
      <c r="AA278" s="65"/>
    </row>
    <row r="279" spans="1:27" ht="47.1" customHeight="1">
      <c r="A279" s="300" t="s">
        <v>316</v>
      </c>
      <c r="B279" s="303" t="s">
        <v>317</v>
      </c>
      <c r="C279" s="36" t="s">
        <v>318</v>
      </c>
      <c r="D279" s="68" t="s">
        <v>28</v>
      </c>
      <c r="E279" s="81">
        <v>480</v>
      </c>
      <c r="F279" s="306">
        <v>1831530000</v>
      </c>
      <c r="G279" s="65"/>
      <c r="H279" s="309"/>
      <c r="I279" s="142">
        <v>80</v>
      </c>
      <c r="J279" s="312">
        <v>300000000</v>
      </c>
      <c r="K279" s="65"/>
      <c r="L279" s="318">
        <v>67930000</v>
      </c>
      <c r="M279" s="15"/>
      <c r="N279" s="294"/>
      <c r="O279" s="15"/>
      <c r="P279" s="309"/>
      <c r="Q279" s="15"/>
      <c r="R279" s="309"/>
      <c r="S279" s="65">
        <f t="shared" ref="S279:T336" si="88">+K279+M279+O279+Q279</f>
        <v>0</v>
      </c>
      <c r="T279" s="294">
        <f t="shared" si="88"/>
        <v>67930000</v>
      </c>
      <c r="U279" s="176">
        <f>S279/I279*100</f>
        <v>0</v>
      </c>
      <c r="V279" s="333">
        <f>T279/J279*100</f>
        <v>22.643333333333331</v>
      </c>
      <c r="W279" s="65">
        <f t="shared" ref="W279:X311" si="89">S279</f>
        <v>0</v>
      </c>
      <c r="X279" s="294">
        <f t="shared" si="89"/>
        <v>67930000</v>
      </c>
      <c r="Y279" s="149">
        <f t="shared" si="87"/>
        <v>0</v>
      </c>
      <c r="Z279" s="297">
        <f>X279/F279*100</f>
        <v>3.7089209567956845</v>
      </c>
      <c r="AA279" s="65"/>
    </row>
    <row r="280" spans="1:27" ht="65.099999999999994" customHeight="1">
      <c r="A280" s="301"/>
      <c r="B280" s="304"/>
      <c r="C280" s="36" t="s">
        <v>319</v>
      </c>
      <c r="D280" s="68" t="s">
        <v>153</v>
      </c>
      <c r="E280" s="81">
        <v>59</v>
      </c>
      <c r="F280" s="307"/>
      <c r="G280" s="65"/>
      <c r="H280" s="310"/>
      <c r="I280" s="142">
        <v>59</v>
      </c>
      <c r="J280" s="313"/>
      <c r="K280" s="65"/>
      <c r="L280" s="319"/>
      <c r="M280" s="15"/>
      <c r="N280" s="295"/>
      <c r="O280" s="15"/>
      <c r="P280" s="310"/>
      <c r="Q280" s="15"/>
      <c r="R280" s="310"/>
      <c r="S280" s="65">
        <f t="shared" si="88"/>
        <v>0</v>
      </c>
      <c r="T280" s="295"/>
      <c r="U280" s="176">
        <f t="shared" ref="U280:U289" si="90">S280/I280*100</f>
        <v>0</v>
      </c>
      <c r="V280" s="334"/>
      <c r="W280" s="65">
        <f t="shared" si="89"/>
        <v>0</v>
      </c>
      <c r="X280" s="295"/>
      <c r="Y280" s="149">
        <f t="shared" si="87"/>
        <v>0</v>
      </c>
      <c r="Z280" s="298"/>
      <c r="AA280" s="65"/>
    </row>
    <row r="281" spans="1:27" ht="69.599999999999994" customHeight="1">
      <c r="A281" s="301"/>
      <c r="B281" s="304"/>
      <c r="C281" s="36" t="s">
        <v>320</v>
      </c>
      <c r="D281" s="68" t="s">
        <v>153</v>
      </c>
      <c r="E281" s="81">
        <v>35</v>
      </c>
      <c r="F281" s="307"/>
      <c r="G281" s="65"/>
      <c r="H281" s="310"/>
      <c r="I281" s="142">
        <v>35</v>
      </c>
      <c r="J281" s="313"/>
      <c r="K281" s="65"/>
      <c r="L281" s="319"/>
      <c r="M281" s="15"/>
      <c r="N281" s="295"/>
      <c r="O281" s="15"/>
      <c r="P281" s="310"/>
      <c r="Q281" s="15"/>
      <c r="R281" s="310"/>
      <c r="S281" s="65">
        <f t="shared" si="88"/>
        <v>0</v>
      </c>
      <c r="T281" s="295"/>
      <c r="U281" s="176">
        <f t="shared" si="90"/>
        <v>0</v>
      </c>
      <c r="V281" s="334"/>
      <c r="W281" s="65">
        <f t="shared" si="89"/>
        <v>0</v>
      </c>
      <c r="X281" s="295"/>
      <c r="Y281" s="149">
        <f t="shared" si="87"/>
        <v>0</v>
      </c>
      <c r="Z281" s="298"/>
      <c r="AA281" s="65"/>
    </row>
    <row r="282" spans="1:27" ht="62.45" customHeight="1">
      <c r="A282" s="301"/>
      <c r="B282" s="304"/>
      <c r="C282" s="36" t="s">
        <v>321</v>
      </c>
      <c r="D282" s="68" t="s">
        <v>153</v>
      </c>
      <c r="E282" s="81">
        <v>240</v>
      </c>
      <c r="F282" s="307"/>
      <c r="G282" s="65"/>
      <c r="H282" s="310"/>
      <c r="I282" s="142">
        <v>48</v>
      </c>
      <c r="J282" s="313"/>
      <c r="K282" s="65"/>
      <c r="L282" s="319"/>
      <c r="M282" s="15"/>
      <c r="N282" s="295"/>
      <c r="O282" s="15"/>
      <c r="P282" s="310"/>
      <c r="Q282" s="15"/>
      <c r="R282" s="310"/>
      <c r="S282" s="65">
        <f t="shared" si="88"/>
        <v>0</v>
      </c>
      <c r="T282" s="295"/>
      <c r="U282" s="176">
        <f t="shared" si="90"/>
        <v>0</v>
      </c>
      <c r="V282" s="334"/>
      <c r="W282" s="65">
        <f t="shared" si="89"/>
        <v>0</v>
      </c>
      <c r="X282" s="295"/>
      <c r="Y282" s="149">
        <f t="shared" si="87"/>
        <v>0</v>
      </c>
      <c r="Z282" s="298"/>
      <c r="AA282" s="65"/>
    </row>
    <row r="283" spans="1:27" ht="47.1" customHeight="1">
      <c r="A283" s="301"/>
      <c r="B283" s="304"/>
      <c r="C283" s="36" t="s">
        <v>322</v>
      </c>
      <c r="D283" s="68" t="s">
        <v>153</v>
      </c>
      <c r="E283" s="81">
        <v>2600</v>
      </c>
      <c r="F283" s="307"/>
      <c r="G283" s="65"/>
      <c r="H283" s="310"/>
      <c r="I283" s="142">
        <v>200</v>
      </c>
      <c r="J283" s="313"/>
      <c r="K283" s="65"/>
      <c r="L283" s="319"/>
      <c r="M283" s="15"/>
      <c r="N283" s="295"/>
      <c r="O283" s="15"/>
      <c r="P283" s="310"/>
      <c r="Q283" s="15"/>
      <c r="R283" s="310"/>
      <c r="S283" s="65">
        <f t="shared" si="88"/>
        <v>0</v>
      </c>
      <c r="T283" s="295"/>
      <c r="U283" s="176">
        <f t="shared" si="90"/>
        <v>0</v>
      </c>
      <c r="V283" s="334"/>
      <c r="W283" s="65">
        <f t="shared" si="89"/>
        <v>0</v>
      </c>
      <c r="X283" s="295"/>
      <c r="Y283" s="149">
        <f t="shared" si="87"/>
        <v>0</v>
      </c>
      <c r="Z283" s="298"/>
      <c r="AA283" s="65"/>
    </row>
    <row r="284" spans="1:27" ht="47.1" customHeight="1">
      <c r="A284" s="301"/>
      <c r="B284" s="304"/>
      <c r="C284" s="36" t="s">
        <v>323</v>
      </c>
      <c r="D284" s="68" t="s">
        <v>153</v>
      </c>
      <c r="E284" s="81">
        <v>3100</v>
      </c>
      <c r="F284" s="307"/>
      <c r="G284" s="65"/>
      <c r="H284" s="310"/>
      <c r="I284" s="142">
        <v>200</v>
      </c>
      <c r="J284" s="313"/>
      <c r="K284" s="65">
        <v>200</v>
      </c>
      <c r="L284" s="319"/>
      <c r="M284" s="15"/>
      <c r="N284" s="295"/>
      <c r="O284" s="15"/>
      <c r="P284" s="310"/>
      <c r="Q284" s="15"/>
      <c r="R284" s="310"/>
      <c r="S284" s="65">
        <f t="shared" si="88"/>
        <v>200</v>
      </c>
      <c r="T284" s="295"/>
      <c r="U284" s="176">
        <f t="shared" si="90"/>
        <v>100</v>
      </c>
      <c r="V284" s="334"/>
      <c r="W284" s="65">
        <f t="shared" si="89"/>
        <v>200</v>
      </c>
      <c r="X284" s="295"/>
      <c r="Y284" s="149">
        <f t="shared" si="87"/>
        <v>6.4516129032258061</v>
      </c>
      <c r="Z284" s="298"/>
      <c r="AA284" s="65"/>
    </row>
    <row r="285" spans="1:27" ht="70.5" customHeight="1">
      <c r="A285" s="301"/>
      <c r="B285" s="304"/>
      <c r="C285" s="36" t="s">
        <v>324</v>
      </c>
      <c r="D285" s="68" t="s">
        <v>153</v>
      </c>
      <c r="E285" s="81">
        <v>240</v>
      </c>
      <c r="F285" s="307"/>
      <c r="G285" s="65"/>
      <c r="H285" s="310"/>
      <c r="I285" s="142">
        <v>48</v>
      </c>
      <c r="J285" s="313"/>
      <c r="K285" s="65"/>
      <c r="L285" s="319"/>
      <c r="M285" s="15"/>
      <c r="N285" s="295"/>
      <c r="O285" s="15"/>
      <c r="P285" s="310"/>
      <c r="Q285" s="15"/>
      <c r="R285" s="310"/>
      <c r="S285" s="65">
        <f t="shared" si="88"/>
        <v>0</v>
      </c>
      <c r="T285" s="295"/>
      <c r="U285" s="176">
        <f t="shared" si="90"/>
        <v>0</v>
      </c>
      <c r="V285" s="334"/>
      <c r="W285" s="65">
        <f t="shared" si="89"/>
        <v>0</v>
      </c>
      <c r="X285" s="295"/>
      <c r="Y285" s="149">
        <f t="shared" si="87"/>
        <v>0</v>
      </c>
      <c r="Z285" s="298"/>
      <c r="AA285" s="65"/>
    </row>
    <row r="286" spans="1:27" ht="47.1" customHeight="1">
      <c r="A286" s="301"/>
      <c r="B286" s="304"/>
      <c r="C286" s="36" t="s">
        <v>325</v>
      </c>
      <c r="D286" s="68" t="s">
        <v>153</v>
      </c>
      <c r="E286" s="81">
        <v>430</v>
      </c>
      <c r="F286" s="307"/>
      <c r="G286" s="65"/>
      <c r="H286" s="310"/>
      <c r="I286" s="142">
        <v>50</v>
      </c>
      <c r="J286" s="313"/>
      <c r="K286" s="65"/>
      <c r="L286" s="319"/>
      <c r="M286" s="15"/>
      <c r="N286" s="295"/>
      <c r="O286" s="15"/>
      <c r="P286" s="310"/>
      <c r="Q286" s="15"/>
      <c r="R286" s="310"/>
      <c r="S286" s="65">
        <f t="shared" si="88"/>
        <v>0</v>
      </c>
      <c r="T286" s="295"/>
      <c r="U286" s="176">
        <f t="shared" si="90"/>
        <v>0</v>
      </c>
      <c r="V286" s="334"/>
      <c r="W286" s="65">
        <f t="shared" si="89"/>
        <v>0</v>
      </c>
      <c r="X286" s="295"/>
      <c r="Y286" s="149">
        <f t="shared" ref="Y286:Y317" si="91">W286/E286*100</f>
        <v>0</v>
      </c>
      <c r="Z286" s="298"/>
      <c r="AA286" s="65"/>
    </row>
    <row r="287" spans="1:27" ht="62.45" customHeight="1">
      <c r="A287" s="301"/>
      <c r="B287" s="304"/>
      <c r="C287" s="36" t="s">
        <v>326</v>
      </c>
      <c r="D287" s="68" t="s">
        <v>153</v>
      </c>
      <c r="E287" s="81">
        <v>160</v>
      </c>
      <c r="F287" s="307"/>
      <c r="G287" s="65"/>
      <c r="H287" s="310"/>
      <c r="I287" s="142">
        <v>32</v>
      </c>
      <c r="J287" s="313"/>
      <c r="K287" s="65"/>
      <c r="L287" s="319"/>
      <c r="M287" s="15"/>
      <c r="N287" s="295"/>
      <c r="O287" s="15"/>
      <c r="P287" s="310"/>
      <c r="Q287" s="15"/>
      <c r="R287" s="310"/>
      <c r="S287" s="65">
        <f t="shared" si="88"/>
        <v>0</v>
      </c>
      <c r="T287" s="295"/>
      <c r="U287" s="176">
        <f t="shared" si="90"/>
        <v>0</v>
      </c>
      <c r="V287" s="334"/>
      <c r="W287" s="65">
        <f t="shared" si="89"/>
        <v>0</v>
      </c>
      <c r="X287" s="295"/>
      <c r="Y287" s="149">
        <f t="shared" si="91"/>
        <v>0</v>
      </c>
      <c r="Z287" s="298"/>
      <c r="AA287" s="65"/>
    </row>
    <row r="288" spans="1:27" ht="47.1" customHeight="1">
      <c r="A288" s="301"/>
      <c r="B288" s="304"/>
      <c r="C288" s="36" t="s">
        <v>301</v>
      </c>
      <c r="D288" s="68" t="s">
        <v>28</v>
      </c>
      <c r="E288" s="81">
        <v>32</v>
      </c>
      <c r="F288" s="307"/>
      <c r="G288" s="65"/>
      <c r="H288" s="310"/>
      <c r="I288" s="142">
        <v>32</v>
      </c>
      <c r="J288" s="313"/>
      <c r="K288" s="65"/>
      <c r="L288" s="319"/>
      <c r="M288" s="15"/>
      <c r="N288" s="295"/>
      <c r="O288" s="15"/>
      <c r="P288" s="310"/>
      <c r="Q288" s="15"/>
      <c r="R288" s="310"/>
      <c r="S288" s="65">
        <f t="shared" si="88"/>
        <v>0</v>
      </c>
      <c r="T288" s="295"/>
      <c r="U288" s="176">
        <f t="shared" si="90"/>
        <v>0</v>
      </c>
      <c r="V288" s="334"/>
      <c r="W288" s="65">
        <f t="shared" si="89"/>
        <v>0</v>
      </c>
      <c r="X288" s="295"/>
      <c r="Y288" s="149">
        <f t="shared" si="91"/>
        <v>0</v>
      </c>
      <c r="Z288" s="298"/>
      <c r="AA288" s="65"/>
    </row>
    <row r="289" spans="1:27" ht="47.1" customHeight="1">
      <c r="A289" s="301"/>
      <c r="B289" s="304"/>
      <c r="C289" s="36" t="s">
        <v>302</v>
      </c>
      <c r="D289" s="68" t="s">
        <v>28</v>
      </c>
      <c r="E289" s="81">
        <v>32</v>
      </c>
      <c r="F289" s="307"/>
      <c r="G289" s="65"/>
      <c r="H289" s="310"/>
      <c r="I289" s="142">
        <v>32</v>
      </c>
      <c r="J289" s="313"/>
      <c r="K289" s="65"/>
      <c r="L289" s="319"/>
      <c r="M289" s="15"/>
      <c r="N289" s="295"/>
      <c r="O289" s="15"/>
      <c r="P289" s="310"/>
      <c r="Q289" s="15"/>
      <c r="R289" s="310"/>
      <c r="S289" s="65">
        <f t="shared" si="88"/>
        <v>0</v>
      </c>
      <c r="T289" s="295"/>
      <c r="U289" s="176">
        <f t="shared" si="90"/>
        <v>0</v>
      </c>
      <c r="V289" s="334"/>
      <c r="W289" s="65">
        <f t="shared" si="89"/>
        <v>0</v>
      </c>
      <c r="X289" s="295"/>
      <c r="Y289" s="149">
        <f t="shared" si="91"/>
        <v>0</v>
      </c>
      <c r="Z289" s="298"/>
      <c r="AA289" s="65"/>
    </row>
    <row r="290" spans="1:27" ht="59.45" hidden="1" customHeight="1">
      <c r="A290" s="301"/>
      <c r="B290" s="304"/>
      <c r="C290" s="108" t="s">
        <v>327</v>
      </c>
      <c r="D290" s="110" t="s">
        <v>153</v>
      </c>
      <c r="E290" s="124">
        <v>192</v>
      </c>
      <c r="F290" s="307"/>
      <c r="G290" s="65"/>
      <c r="H290" s="310"/>
      <c r="I290" s="142"/>
      <c r="J290" s="313"/>
      <c r="K290" s="65"/>
      <c r="L290" s="319"/>
      <c r="M290" s="15"/>
      <c r="N290" s="295"/>
      <c r="O290" s="15"/>
      <c r="P290" s="310"/>
      <c r="Q290" s="15"/>
      <c r="R290" s="310"/>
      <c r="S290" s="65">
        <f t="shared" si="88"/>
        <v>0</v>
      </c>
      <c r="T290" s="295"/>
      <c r="U290" s="172"/>
      <c r="V290" s="334"/>
      <c r="W290" s="65">
        <f t="shared" si="89"/>
        <v>0</v>
      </c>
      <c r="X290" s="295"/>
      <c r="Y290" s="149">
        <f t="shared" si="91"/>
        <v>0</v>
      </c>
      <c r="Z290" s="298"/>
      <c r="AA290" s="65"/>
    </row>
    <row r="291" spans="1:27" ht="66.95" hidden="1" customHeight="1">
      <c r="A291" s="301"/>
      <c r="B291" s="304"/>
      <c r="C291" s="108" t="s">
        <v>328</v>
      </c>
      <c r="D291" s="110" t="s">
        <v>153</v>
      </c>
      <c r="E291" s="124">
        <v>192</v>
      </c>
      <c r="F291" s="307"/>
      <c r="G291" s="65"/>
      <c r="H291" s="310"/>
      <c r="I291" s="142"/>
      <c r="J291" s="313"/>
      <c r="K291" s="65"/>
      <c r="L291" s="319"/>
      <c r="M291" s="15"/>
      <c r="N291" s="295"/>
      <c r="O291" s="15"/>
      <c r="P291" s="310"/>
      <c r="Q291" s="15"/>
      <c r="R291" s="310"/>
      <c r="S291" s="65">
        <f t="shared" si="88"/>
        <v>0</v>
      </c>
      <c r="T291" s="295"/>
      <c r="U291" s="172"/>
      <c r="V291" s="334"/>
      <c r="W291" s="65">
        <f t="shared" si="89"/>
        <v>0</v>
      </c>
      <c r="X291" s="295"/>
      <c r="Y291" s="149">
        <f t="shared" si="91"/>
        <v>0</v>
      </c>
      <c r="Z291" s="298"/>
      <c r="AA291" s="65"/>
    </row>
    <row r="292" spans="1:27" ht="63.6" hidden="1" customHeight="1">
      <c r="A292" s="302"/>
      <c r="B292" s="305"/>
      <c r="C292" s="108" t="s">
        <v>329</v>
      </c>
      <c r="D292" s="110" t="s">
        <v>28</v>
      </c>
      <c r="E292" s="124">
        <v>1000</v>
      </c>
      <c r="F292" s="308"/>
      <c r="G292" s="65"/>
      <c r="H292" s="311"/>
      <c r="I292" s="142"/>
      <c r="J292" s="314"/>
      <c r="K292" s="65"/>
      <c r="L292" s="320"/>
      <c r="M292" s="15"/>
      <c r="N292" s="296"/>
      <c r="O292" s="15"/>
      <c r="P292" s="311"/>
      <c r="Q292" s="15"/>
      <c r="R292" s="311"/>
      <c r="S292" s="65">
        <f t="shared" si="88"/>
        <v>0</v>
      </c>
      <c r="T292" s="296"/>
      <c r="U292" s="172"/>
      <c r="V292" s="335"/>
      <c r="W292" s="65">
        <f t="shared" si="89"/>
        <v>0</v>
      </c>
      <c r="X292" s="296"/>
      <c r="Y292" s="149">
        <f t="shared" si="91"/>
        <v>0</v>
      </c>
      <c r="Z292" s="299"/>
      <c r="AA292" s="65"/>
    </row>
    <row r="293" spans="1:27" ht="42.6" customHeight="1">
      <c r="A293" s="300" t="s">
        <v>330</v>
      </c>
      <c r="B293" s="303" t="s">
        <v>331</v>
      </c>
      <c r="C293" s="36" t="s">
        <v>332</v>
      </c>
      <c r="D293" s="68" t="s">
        <v>153</v>
      </c>
      <c r="E293" s="81">
        <v>180</v>
      </c>
      <c r="F293" s="306">
        <v>1221020000.0000002</v>
      </c>
      <c r="G293" s="65"/>
      <c r="H293" s="309"/>
      <c r="I293" s="142">
        <v>36</v>
      </c>
      <c r="J293" s="312">
        <v>200000000</v>
      </c>
      <c r="K293" s="65"/>
      <c r="L293" s="309"/>
      <c r="M293" s="15"/>
      <c r="N293" s="294"/>
      <c r="O293" s="15"/>
      <c r="P293" s="309"/>
      <c r="Q293" s="15"/>
      <c r="R293" s="309"/>
      <c r="S293" s="65">
        <f t="shared" si="88"/>
        <v>0</v>
      </c>
      <c r="T293" s="294">
        <f t="shared" si="88"/>
        <v>0</v>
      </c>
      <c r="U293" s="176">
        <f>S293/I293*100</f>
        <v>0</v>
      </c>
      <c r="V293" s="315">
        <f>T293/J293*100</f>
        <v>0</v>
      </c>
      <c r="W293" s="73">
        <f t="shared" si="89"/>
        <v>0</v>
      </c>
      <c r="X293" s="318">
        <f t="shared" ref="X293" si="92">T293</f>
        <v>0</v>
      </c>
      <c r="Y293" s="73">
        <f t="shared" si="91"/>
        <v>0</v>
      </c>
      <c r="Z293" s="321">
        <f>X293/F293*100</f>
        <v>0</v>
      </c>
      <c r="AA293" s="65"/>
    </row>
    <row r="294" spans="1:27" ht="42.6" customHeight="1">
      <c r="A294" s="301"/>
      <c r="B294" s="304"/>
      <c r="C294" s="36" t="s">
        <v>333</v>
      </c>
      <c r="D294" s="68" t="s">
        <v>153</v>
      </c>
      <c r="E294" s="81">
        <v>2950</v>
      </c>
      <c r="F294" s="307"/>
      <c r="G294" s="65"/>
      <c r="H294" s="310"/>
      <c r="I294" s="142">
        <v>250</v>
      </c>
      <c r="J294" s="313"/>
      <c r="K294" s="65"/>
      <c r="L294" s="310"/>
      <c r="M294" s="15"/>
      <c r="N294" s="295"/>
      <c r="O294" s="15"/>
      <c r="P294" s="310"/>
      <c r="Q294" s="15"/>
      <c r="R294" s="310"/>
      <c r="S294" s="65">
        <f t="shared" si="88"/>
        <v>0</v>
      </c>
      <c r="T294" s="295"/>
      <c r="U294" s="176">
        <f>S294/I294*100</f>
        <v>0</v>
      </c>
      <c r="V294" s="316"/>
      <c r="W294" s="73">
        <f t="shared" si="89"/>
        <v>0</v>
      </c>
      <c r="X294" s="319"/>
      <c r="Y294" s="73">
        <f t="shared" si="91"/>
        <v>0</v>
      </c>
      <c r="Z294" s="322"/>
      <c r="AA294" s="65"/>
    </row>
    <row r="295" spans="1:27" ht="52.5" customHeight="1">
      <c r="A295" s="301"/>
      <c r="B295" s="304"/>
      <c r="C295" s="36" t="s">
        <v>334</v>
      </c>
      <c r="D295" s="68" t="s">
        <v>306</v>
      </c>
      <c r="E295" s="81">
        <v>77</v>
      </c>
      <c r="F295" s="307"/>
      <c r="G295" s="65"/>
      <c r="H295" s="310"/>
      <c r="I295" s="142">
        <v>13</v>
      </c>
      <c r="J295" s="313"/>
      <c r="K295" s="65"/>
      <c r="L295" s="310"/>
      <c r="M295" s="15"/>
      <c r="N295" s="295"/>
      <c r="O295" s="15"/>
      <c r="P295" s="310"/>
      <c r="Q295" s="15"/>
      <c r="R295" s="310"/>
      <c r="S295" s="65">
        <f t="shared" si="88"/>
        <v>0</v>
      </c>
      <c r="T295" s="295"/>
      <c r="U295" s="176">
        <f>S295/I295*100</f>
        <v>0</v>
      </c>
      <c r="V295" s="316"/>
      <c r="W295" s="73">
        <f t="shared" si="89"/>
        <v>0</v>
      </c>
      <c r="X295" s="319"/>
      <c r="Y295" s="73">
        <f t="shared" si="91"/>
        <v>0</v>
      </c>
      <c r="Z295" s="322"/>
      <c r="AA295" s="65"/>
    </row>
    <row r="296" spans="1:27" ht="112.5" hidden="1" customHeight="1">
      <c r="A296" s="301"/>
      <c r="B296" s="304"/>
      <c r="C296" s="108" t="s">
        <v>335</v>
      </c>
      <c r="D296" s="110" t="s">
        <v>153</v>
      </c>
      <c r="E296" s="124">
        <v>192</v>
      </c>
      <c r="F296" s="307"/>
      <c r="G296" s="65"/>
      <c r="H296" s="310"/>
      <c r="I296" s="142"/>
      <c r="J296" s="313"/>
      <c r="K296" s="65"/>
      <c r="L296" s="310"/>
      <c r="M296" s="15"/>
      <c r="N296" s="295"/>
      <c r="O296" s="15"/>
      <c r="P296" s="310"/>
      <c r="Q296" s="15"/>
      <c r="R296" s="310"/>
      <c r="S296" s="65">
        <f t="shared" si="88"/>
        <v>0</v>
      </c>
      <c r="T296" s="295"/>
      <c r="U296" s="172"/>
      <c r="V296" s="316"/>
      <c r="W296" s="73">
        <f t="shared" si="89"/>
        <v>0</v>
      </c>
      <c r="X296" s="319"/>
      <c r="Y296" s="73">
        <f t="shared" si="91"/>
        <v>0</v>
      </c>
      <c r="Z296" s="322"/>
      <c r="AA296" s="65"/>
    </row>
    <row r="297" spans="1:27" ht="33.6" customHeight="1">
      <c r="A297" s="301"/>
      <c r="B297" s="304"/>
      <c r="C297" s="36" t="s">
        <v>307</v>
      </c>
      <c r="D297" s="68" t="s">
        <v>28</v>
      </c>
      <c r="E297" s="81">
        <v>135</v>
      </c>
      <c r="F297" s="307"/>
      <c r="G297" s="65"/>
      <c r="H297" s="310"/>
      <c r="I297" s="142">
        <v>135</v>
      </c>
      <c r="J297" s="313"/>
      <c r="K297" s="65"/>
      <c r="L297" s="310"/>
      <c r="M297" s="15"/>
      <c r="N297" s="295"/>
      <c r="O297" s="15"/>
      <c r="P297" s="310"/>
      <c r="Q297" s="15"/>
      <c r="R297" s="310"/>
      <c r="S297" s="65">
        <f t="shared" si="88"/>
        <v>0</v>
      </c>
      <c r="T297" s="295"/>
      <c r="U297" s="176">
        <f>S297/I297*100</f>
        <v>0</v>
      </c>
      <c r="V297" s="316"/>
      <c r="W297" s="73">
        <f t="shared" si="89"/>
        <v>0</v>
      </c>
      <c r="X297" s="319"/>
      <c r="Y297" s="73">
        <f t="shared" si="91"/>
        <v>0</v>
      </c>
      <c r="Z297" s="322"/>
      <c r="AA297" s="65"/>
    </row>
    <row r="298" spans="1:27" ht="48.95" hidden="1" customHeight="1">
      <c r="A298" s="301"/>
      <c r="B298" s="304"/>
      <c r="C298" s="241" t="s">
        <v>336</v>
      </c>
      <c r="D298" s="110" t="s">
        <v>337</v>
      </c>
      <c r="E298" s="124">
        <v>4</v>
      </c>
      <c r="F298" s="307"/>
      <c r="G298" s="65"/>
      <c r="H298" s="310"/>
      <c r="I298" s="142"/>
      <c r="J298" s="313"/>
      <c r="K298" s="65"/>
      <c r="L298" s="310"/>
      <c r="M298" s="15"/>
      <c r="N298" s="295"/>
      <c r="O298" s="15"/>
      <c r="P298" s="310"/>
      <c r="Q298" s="15"/>
      <c r="R298" s="310"/>
      <c r="S298" s="65">
        <f t="shared" si="88"/>
        <v>0</v>
      </c>
      <c r="T298" s="295"/>
      <c r="U298" s="172"/>
      <c r="V298" s="316"/>
      <c r="W298" s="73">
        <f t="shared" si="89"/>
        <v>0</v>
      </c>
      <c r="X298" s="319"/>
      <c r="Y298" s="73">
        <f t="shared" si="91"/>
        <v>0</v>
      </c>
      <c r="Z298" s="322"/>
      <c r="AA298" s="65"/>
    </row>
    <row r="299" spans="1:27" ht="61.5" hidden="1" customHeight="1">
      <c r="A299" s="302"/>
      <c r="B299" s="305"/>
      <c r="C299" s="241" t="s">
        <v>338</v>
      </c>
      <c r="D299" s="110" t="s">
        <v>287</v>
      </c>
      <c r="E299" s="124">
        <v>4</v>
      </c>
      <c r="F299" s="308"/>
      <c r="G299" s="65"/>
      <c r="H299" s="311"/>
      <c r="I299" s="142"/>
      <c r="J299" s="314"/>
      <c r="K299" s="150"/>
      <c r="L299" s="311"/>
      <c r="M299" s="15"/>
      <c r="N299" s="296"/>
      <c r="O299" s="15"/>
      <c r="P299" s="311"/>
      <c r="Q299" s="15"/>
      <c r="R299" s="311"/>
      <c r="S299" s="65">
        <f t="shared" si="88"/>
        <v>0</v>
      </c>
      <c r="T299" s="296"/>
      <c r="U299" s="172"/>
      <c r="V299" s="317"/>
      <c r="W299" s="73">
        <f t="shared" si="89"/>
        <v>0</v>
      </c>
      <c r="X299" s="320"/>
      <c r="Y299" s="73">
        <f t="shared" si="91"/>
        <v>0</v>
      </c>
      <c r="Z299" s="323"/>
      <c r="AA299" s="65"/>
    </row>
    <row r="300" spans="1:27" ht="37.5" customHeight="1">
      <c r="A300" s="300" t="s">
        <v>339</v>
      </c>
      <c r="B300" s="303" t="s">
        <v>340</v>
      </c>
      <c r="C300" s="36" t="s">
        <v>341</v>
      </c>
      <c r="D300" s="68" t="s">
        <v>153</v>
      </c>
      <c r="E300" s="81">
        <v>64</v>
      </c>
      <c r="F300" s="388">
        <v>599780287</v>
      </c>
      <c r="G300" s="65"/>
      <c r="H300" s="309"/>
      <c r="I300" s="142">
        <v>32</v>
      </c>
      <c r="J300" s="312">
        <v>98242500</v>
      </c>
      <c r="K300" s="65">
        <v>32</v>
      </c>
      <c r="L300" s="318">
        <v>15895000</v>
      </c>
      <c r="M300" s="15"/>
      <c r="N300" s="294"/>
      <c r="O300" s="15"/>
      <c r="P300" s="309"/>
      <c r="Q300" s="15"/>
      <c r="R300" s="309"/>
      <c r="S300" s="65">
        <f t="shared" si="88"/>
        <v>32</v>
      </c>
      <c r="T300" s="294">
        <f t="shared" si="88"/>
        <v>15895000</v>
      </c>
      <c r="U300" s="176">
        <f>S300/I300*100</f>
        <v>100</v>
      </c>
      <c r="V300" s="485">
        <f>T300/J300*100</f>
        <v>16.179352113392881</v>
      </c>
      <c r="W300" s="73">
        <f t="shared" si="89"/>
        <v>32</v>
      </c>
      <c r="X300" s="488">
        <f>T300</f>
        <v>15895000</v>
      </c>
      <c r="Y300" s="73">
        <f t="shared" si="91"/>
        <v>50</v>
      </c>
      <c r="Z300" s="491">
        <f>X300/F300*100</f>
        <v>2.6501371159602649</v>
      </c>
      <c r="AA300" s="65"/>
    </row>
    <row r="301" spans="1:27" ht="37.5" customHeight="1">
      <c r="A301" s="301"/>
      <c r="B301" s="304"/>
      <c r="C301" s="36" t="s">
        <v>342</v>
      </c>
      <c r="D301" s="68" t="s">
        <v>153</v>
      </c>
      <c r="E301" s="81">
        <v>3000</v>
      </c>
      <c r="F301" s="389"/>
      <c r="G301" s="65"/>
      <c r="H301" s="310"/>
      <c r="I301" s="142">
        <v>150</v>
      </c>
      <c r="J301" s="313"/>
      <c r="K301" s="65"/>
      <c r="L301" s="319"/>
      <c r="M301" s="15"/>
      <c r="N301" s="295"/>
      <c r="O301" s="15"/>
      <c r="P301" s="310"/>
      <c r="Q301" s="15"/>
      <c r="R301" s="310"/>
      <c r="S301" s="65">
        <f t="shared" si="88"/>
        <v>0</v>
      </c>
      <c r="T301" s="295"/>
      <c r="U301" s="176">
        <f>S301/I301*100</f>
        <v>0</v>
      </c>
      <c r="V301" s="486"/>
      <c r="W301" s="73">
        <f t="shared" si="89"/>
        <v>0</v>
      </c>
      <c r="X301" s="489"/>
      <c r="Y301" s="73">
        <f t="shared" si="91"/>
        <v>0</v>
      </c>
      <c r="Z301" s="492"/>
      <c r="AA301" s="65"/>
    </row>
    <row r="302" spans="1:27" ht="50.1" hidden="1" customHeight="1">
      <c r="A302" s="301"/>
      <c r="B302" s="304"/>
      <c r="C302" s="108" t="s">
        <v>343</v>
      </c>
      <c r="D302" s="110" t="s">
        <v>153</v>
      </c>
      <c r="E302" s="124">
        <v>128</v>
      </c>
      <c r="F302" s="389"/>
      <c r="G302" s="65"/>
      <c r="H302" s="310"/>
      <c r="I302" s="142"/>
      <c r="J302" s="313"/>
      <c r="K302" s="65"/>
      <c r="L302" s="319"/>
      <c r="M302" s="15"/>
      <c r="N302" s="295"/>
      <c r="O302" s="15"/>
      <c r="P302" s="310"/>
      <c r="Q302" s="15"/>
      <c r="R302" s="310"/>
      <c r="S302" s="65">
        <f t="shared" si="88"/>
        <v>0</v>
      </c>
      <c r="T302" s="295"/>
      <c r="U302" s="172"/>
      <c r="V302" s="486"/>
      <c r="W302" s="73">
        <f t="shared" si="89"/>
        <v>0</v>
      </c>
      <c r="X302" s="489"/>
      <c r="Y302" s="73">
        <f t="shared" si="91"/>
        <v>0</v>
      </c>
      <c r="Z302" s="492"/>
      <c r="AA302" s="65"/>
    </row>
    <row r="303" spans="1:27" ht="51.95" customHeight="1">
      <c r="A303" s="301"/>
      <c r="B303" s="304"/>
      <c r="C303" s="36" t="s">
        <v>344</v>
      </c>
      <c r="D303" s="68" t="s">
        <v>153</v>
      </c>
      <c r="E303" s="81">
        <v>240</v>
      </c>
      <c r="F303" s="389"/>
      <c r="G303" s="65"/>
      <c r="H303" s="310"/>
      <c r="I303" s="142">
        <v>48</v>
      </c>
      <c r="J303" s="313"/>
      <c r="K303" s="65"/>
      <c r="L303" s="319"/>
      <c r="M303" s="15"/>
      <c r="N303" s="295"/>
      <c r="O303" s="15"/>
      <c r="P303" s="310"/>
      <c r="Q303" s="15"/>
      <c r="R303" s="310"/>
      <c r="S303" s="65">
        <f t="shared" si="88"/>
        <v>0</v>
      </c>
      <c r="T303" s="295"/>
      <c r="U303" s="176">
        <f>S303/I303*100</f>
        <v>0</v>
      </c>
      <c r="V303" s="486"/>
      <c r="W303" s="73">
        <f t="shared" si="89"/>
        <v>0</v>
      </c>
      <c r="X303" s="489"/>
      <c r="Y303" s="73">
        <f t="shared" si="91"/>
        <v>0</v>
      </c>
      <c r="Z303" s="492"/>
      <c r="AA303" s="65"/>
    </row>
    <row r="304" spans="1:27" ht="58.5" hidden="1" customHeight="1">
      <c r="A304" s="301"/>
      <c r="B304" s="304"/>
      <c r="C304" s="108" t="s">
        <v>345</v>
      </c>
      <c r="D304" s="110" t="s">
        <v>153</v>
      </c>
      <c r="E304" s="124">
        <v>64</v>
      </c>
      <c r="F304" s="389"/>
      <c r="G304" s="65"/>
      <c r="H304" s="310"/>
      <c r="I304" s="142"/>
      <c r="J304" s="313"/>
      <c r="K304" s="65"/>
      <c r="L304" s="319"/>
      <c r="M304" s="15"/>
      <c r="N304" s="295"/>
      <c r="O304" s="15"/>
      <c r="P304" s="310"/>
      <c r="Q304" s="15"/>
      <c r="R304" s="310"/>
      <c r="S304" s="65">
        <f t="shared" si="88"/>
        <v>0</v>
      </c>
      <c r="T304" s="295"/>
      <c r="U304" s="172"/>
      <c r="V304" s="486"/>
      <c r="W304" s="73">
        <f t="shared" si="89"/>
        <v>0</v>
      </c>
      <c r="X304" s="489"/>
      <c r="Y304" s="73">
        <f t="shared" si="91"/>
        <v>0</v>
      </c>
      <c r="Z304" s="492"/>
      <c r="AA304" s="65"/>
    </row>
    <row r="305" spans="1:27" ht="37.5" customHeight="1">
      <c r="A305" s="302"/>
      <c r="B305" s="305"/>
      <c r="C305" s="36" t="s">
        <v>346</v>
      </c>
      <c r="D305" s="68" t="s">
        <v>153</v>
      </c>
      <c r="E305" s="81">
        <v>870</v>
      </c>
      <c r="F305" s="390"/>
      <c r="G305" s="65"/>
      <c r="H305" s="311"/>
      <c r="I305" s="142">
        <v>120</v>
      </c>
      <c r="J305" s="314"/>
      <c r="K305" s="150"/>
      <c r="L305" s="320"/>
      <c r="M305" s="15"/>
      <c r="N305" s="296"/>
      <c r="O305" s="15"/>
      <c r="P305" s="311"/>
      <c r="Q305" s="15"/>
      <c r="R305" s="311"/>
      <c r="S305" s="65">
        <f t="shared" si="88"/>
        <v>0</v>
      </c>
      <c r="T305" s="296"/>
      <c r="U305" s="176">
        <f t="shared" ref="U305:U319" si="93">S305/I305*100</f>
        <v>0</v>
      </c>
      <c r="V305" s="487"/>
      <c r="W305" s="73">
        <f t="shared" si="89"/>
        <v>0</v>
      </c>
      <c r="X305" s="490"/>
      <c r="Y305" s="73">
        <f t="shared" si="91"/>
        <v>0</v>
      </c>
      <c r="Z305" s="493"/>
      <c r="AA305" s="65"/>
    </row>
    <row r="306" spans="1:27" ht="48.95" customHeight="1">
      <c r="A306" s="131" t="s">
        <v>347</v>
      </c>
      <c r="B306" s="179" t="s">
        <v>348</v>
      </c>
      <c r="C306" s="36" t="s">
        <v>349</v>
      </c>
      <c r="D306" s="68" t="s">
        <v>350</v>
      </c>
      <c r="E306" s="72">
        <v>375</v>
      </c>
      <c r="F306" s="52">
        <v>733130934</v>
      </c>
      <c r="G306" s="73"/>
      <c r="H306" s="31"/>
      <c r="I306" s="101">
        <v>75</v>
      </c>
      <c r="J306" s="96">
        <v>120085000</v>
      </c>
      <c r="K306" s="73">
        <v>8</v>
      </c>
      <c r="L306" s="199">
        <v>12450000</v>
      </c>
      <c r="M306" s="31"/>
      <c r="N306" s="59"/>
      <c r="O306" s="31"/>
      <c r="P306" s="31"/>
      <c r="Q306" s="31"/>
      <c r="R306" s="31"/>
      <c r="S306" s="73">
        <f t="shared" si="88"/>
        <v>8</v>
      </c>
      <c r="T306" s="59">
        <f t="shared" si="88"/>
        <v>12450000</v>
      </c>
      <c r="U306" s="176">
        <f t="shared" si="93"/>
        <v>10.666666666666668</v>
      </c>
      <c r="V306" s="180">
        <f>T306/J306*100</f>
        <v>10.367656243494192</v>
      </c>
      <c r="W306" s="73">
        <f t="shared" si="89"/>
        <v>8</v>
      </c>
      <c r="X306" s="59">
        <f t="shared" si="89"/>
        <v>12450000</v>
      </c>
      <c r="Y306" s="149">
        <f t="shared" si="91"/>
        <v>2.1333333333333333</v>
      </c>
      <c r="Z306" s="149">
        <f>X306/F306*100</f>
        <v>1.6981959732720813</v>
      </c>
      <c r="AA306" s="65"/>
    </row>
    <row r="307" spans="1:27" ht="47.1" customHeight="1">
      <c r="A307" s="300" t="s">
        <v>351</v>
      </c>
      <c r="B307" s="303" t="s">
        <v>352</v>
      </c>
      <c r="C307" s="36" t="s">
        <v>353</v>
      </c>
      <c r="D307" s="68" t="s">
        <v>153</v>
      </c>
      <c r="E307" s="81">
        <v>240</v>
      </c>
      <c r="F307" s="306">
        <v>497393950.00000006</v>
      </c>
      <c r="G307" s="65"/>
      <c r="H307" s="309"/>
      <c r="I307" s="142">
        <v>48</v>
      </c>
      <c r="J307" s="312">
        <v>79703950</v>
      </c>
      <c r="K307" s="150">
        <v>48</v>
      </c>
      <c r="L307" s="479">
        <v>5110000</v>
      </c>
      <c r="M307" s="15"/>
      <c r="N307" s="294"/>
      <c r="O307" s="15"/>
      <c r="P307" s="309"/>
      <c r="Q307" s="15"/>
      <c r="R307" s="309"/>
      <c r="S307" s="65">
        <f t="shared" si="88"/>
        <v>48</v>
      </c>
      <c r="T307" s="294">
        <f t="shared" si="88"/>
        <v>5110000</v>
      </c>
      <c r="U307" s="176">
        <f t="shared" si="93"/>
        <v>100</v>
      </c>
      <c r="V307" s="333">
        <f>T307/J307*100</f>
        <v>6.4112255415195856</v>
      </c>
      <c r="W307" s="73">
        <f t="shared" si="89"/>
        <v>48</v>
      </c>
      <c r="X307" s="318">
        <f t="shared" si="89"/>
        <v>5110000</v>
      </c>
      <c r="Y307" s="149">
        <f t="shared" si="91"/>
        <v>20</v>
      </c>
      <c r="Z307" s="324">
        <f>X307/F307*100</f>
        <v>1.0273546753031473</v>
      </c>
      <c r="AA307" s="65"/>
    </row>
    <row r="308" spans="1:27" ht="44.45" customHeight="1">
      <c r="A308" s="301"/>
      <c r="B308" s="304"/>
      <c r="C308" s="39" t="s">
        <v>354</v>
      </c>
      <c r="D308" s="68" t="s">
        <v>100</v>
      </c>
      <c r="E308" s="81">
        <v>58</v>
      </c>
      <c r="F308" s="307"/>
      <c r="G308" s="65"/>
      <c r="H308" s="310"/>
      <c r="I308" s="142">
        <v>6</v>
      </c>
      <c r="J308" s="313"/>
      <c r="K308" s="65"/>
      <c r="L308" s="480"/>
      <c r="M308" s="15"/>
      <c r="N308" s="295"/>
      <c r="O308" s="15"/>
      <c r="P308" s="310"/>
      <c r="Q308" s="15"/>
      <c r="R308" s="310"/>
      <c r="S308" s="65">
        <f t="shared" si="88"/>
        <v>0</v>
      </c>
      <c r="T308" s="295"/>
      <c r="U308" s="176">
        <f t="shared" si="93"/>
        <v>0</v>
      </c>
      <c r="V308" s="334"/>
      <c r="W308" s="73">
        <f t="shared" si="89"/>
        <v>0</v>
      </c>
      <c r="X308" s="319"/>
      <c r="Y308" s="149">
        <f t="shared" si="91"/>
        <v>0</v>
      </c>
      <c r="Z308" s="325"/>
      <c r="AA308" s="65"/>
    </row>
    <row r="309" spans="1:27" ht="32.1" customHeight="1">
      <c r="A309" s="301"/>
      <c r="B309" s="304"/>
      <c r="C309" s="39" t="s">
        <v>355</v>
      </c>
      <c r="D309" s="68" t="s">
        <v>153</v>
      </c>
      <c r="E309" s="81">
        <v>80</v>
      </c>
      <c r="F309" s="307"/>
      <c r="G309" s="65"/>
      <c r="H309" s="310"/>
      <c r="I309" s="142">
        <v>16</v>
      </c>
      <c r="J309" s="313"/>
      <c r="K309" s="65"/>
      <c r="L309" s="480"/>
      <c r="M309" s="15"/>
      <c r="N309" s="295"/>
      <c r="O309" s="15"/>
      <c r="P309" s="310"/>
      <c r="Q309" s="15"/>
      <c r="R309" s="310"/>
      <c r="S309" s="65">
        <f t="shared" si="88"/>
        <v>0</v>
      </c>
      <c r="T309" s="295"/>
      <c r="U309" s="176">
        <f t="shared" si="93"/>
        <v>0</v>
      </c>
      <c r="V309" s="334"/>
      <c r="W309" s="73">
        <f t="shared" si="89"/>
        <v>0</v>
      </c>
      <c r="X309" s="319"/>
      <c r="Y309" s="149">
        <f t="shared" si="91"/>
        <v>0</v>
      </c>
      <c r="Z309" s="325"/>
      <c r="AA309" s="65"/>
    </row>
    <row r="310" spans="1:27" ht="32.1" customHeight="1">
      <c r="A310" s="302"/>
      <c r="B310" s="305"/>
      <c r="C310" s="39" t="s">
        <v>356</v>
      </c>
      <c r="D310" s="68" t="s">
        <v>153</v>
      </c>
      <c r="E310" s="81">
        <v>80</v>
      </c>
      <c r="F310" s="308"/>
      <c r="G310" s="65"/>
      <c r="H310" s="311"/>
      <c r="I310" s="142">
        <v>16</v>
      </c>
      <c r="J310" s="314"/>
      <c r="K310" s="150"/>
      <c r="L310" s="481"/>
      <c r="M310" s="15"/>
      <c r="N310" s="296"/>
      <c r="O310" s="15"/>
      <c r="P310" s="311"/>
      <c r="Q310" s="15"/>
      <c r="R310" s="311"/>
      <c r="S310" s="65">
        <f t="shared" si="88"/>
        <v>0</v>
      </c>
      <c r="T310" s="296"/>
      <c r="U310" s="176">
        <f t="shared" si="93"/>
        <v>0</v>
      </c>
      <c r="V310" s="335"/>
      <c r="W310" s="73">
        <f t="shared" si="89"/>
        <v>0</v>
      </c>
      <c r="X310" s="320"/>
      <c r="Y310" s="149">
        <f t="shared" si="91"/>
        <v>0</v>
      </c>
      <c r="Z310" s="326"/>
      <c r="AA310" s="65"/>
    </row>
    <row r="311" spans="1:27" ht="51.95" customHeight="1">
      <c r="A311" s="300" t="s">
        <v>357</v>
      </c>
      <c r="B311" s="303" t="s">
        <v>358</v>
      </c>
      <c r="C311" s="19" t="s">
        <v>359</v>
      </c>
      <c r="D311" s="62" t="s">
        <v>28</v>
      </c>
      <c r="E311" s="81">
        <v>250</v>
      </c>
      <c r="F311" s="306">
        <v>3880750000</v>
      </c>
      <c r="G311" s="65"/>
      <c r="H311" s="306"/>
      <c r="I311" s="142">
        <v>250</v>
      </c>
      <c r="J311" s="312">
        <v>400000000</v>
      </c>
      <c r="K311" s="65">
        <f>I311/2</f>
        <v>125</v>
      </c>
      <c r="L311" s="327">
        <v>26506000</v>
      </c>
      <c r="M311" s="15"/>
      <c r="N311" s="330">
        <f>91120000-L311</f>
        <v>64614000</v>
      </c>
      <c r="O311" s="15"/>
      <c r="P311" s="327"/>
      <c r="Q311" s="15"/>
      <c r="R311" s="327"/>
      <c r="S311" s="65">
        <f t="shared" si="88"/>
        <v>125</v>
      </c>
      <c r="T311" s="294">
        <f t="shared" si="88"/>
        <v>91120000</v>
      </c>
      <c r="U311" s="176">
        <f t="shared" si="93"/>
        <v>50</v>
      </c>
      <c r="V311" s="333">
        <f>T311/J311*100</f>
        <v>22.78</v>
      </c>
      <c r="W311" s="73">
        <f t="shared" si="89"/>
        <v>125</v>
      </c>
      <c r="X311" s="318">
        <f t="shared" ref="X311" si="94">T311</f>
        <v>91120000</v>
      </c>
      <c r="Y311" s="149">
        <f t="shared" si="91"/>
        <v>50</v>
      </c>
      <c r="Z311" s="324">
        <f>X311/F311*100</f>
        <v>2.3479997423178509</v>
      </c>
      <c r="AA311" s="65"/>
    </row>
    <row r="312" spans="1:27" ht="60.6" customHeight="1">
      <c r="A312" s="301"/>
      <c r="B312" s="304"/>
      <c r="C312" s="19" t="s">
        <v>360</v>
      </c>
      <c r="D312" s="62" t="s">
        <v>28</v>
      </c>
      <c r="E312" s="81">
        <v>480</v>
      </c>
      <c r="F312" s="307"/>
      <c r="G312" s="65"/>
      <c r="H312" s="307"/>
      <c r="I312" s="142">
        <v>480</v>
      </c>
      <c r="J312" s="313"/>
      <c r="K312" s="271">
        <f>I312/2</f>
        <v>240</v>
      </c>
      <c r="L312" s="328"/>
      <c r="M312" s="15"/>
      <c r="N312" s="331"/>
      <c r="O312" s="15"/>
      <c r="P312" s="328"/>
      <c r="Q312" s="15"/>
      <c r="R312" s="328"/>
      <c r="S312" s="65">
        <f t="shared" si="88"/>
        <v>240</v>
      </c>
      <c r="T312" s="295"/>
      <c r="U312" s="176">
        <f t="shared" si="93"/>
        <v>50</v>
      </c>
      <c r="V312" s="334"/>
      <c r="W312" s="73">
        <f t="shared" ref="W312:W340" si="95">S312</f>
        <v>240</v>
      </c>
      <c r="X312" s="319"/>
      <c r="Y312" s="149">
        <f t="shared" si="91"/>
        <v>50</v>
      </c>
      <c r="Z312" s="325"/>
      <c r="AA312" s="65"/>
    </row>
    <row r="313" spans="1:27" ht="65.099999999999994" customHeight="1">
      <c r="A313" s="301"/>
      <c r="B313" s="304"/>
      <c r="C313" s="19" t="s">
        <v>361</v>
      </c>
      <c r="D313" s="62" t="s">
        <v>28</v>
      </c>
      <c r="E313" s="81">
        <v>64</v>
      </c>
      <c r="F313" s="307"/>
      <c r="G313" s="65"/>
      <c r="H313" s="307"/>
      <c r="I313" s="142">
        <v>64</v>
      </c>
      <c r="J313" s="313"/>
      <c r="K313" s="271">
        <f>I313/2</f>
        <v>32</v>
      </c>
      <c r="L313" s="328"/>
      <c r="M313" s="15"/>
      <c r="N313" s="331"/>
      <c r="O313" s="15"/>
      <c r="P313" s="328"/>
      <c r="Q313" s="15"/>
      <c r="R313" s="328"/>
      <c r="S313" s="65">
        <f t="shared" si="88"/>
        <v>32</v>
      </c>
      <c r="T313" s="295"/>
      <c r="U313" s="176">
        <f t="shared" si="93"/>
        <v>50</v>
      </c>
      <c r="V313" s="334"/>
      <c r="W313" s="73">
        <f t="shared" si="95"/>
        <v>32</v>
      </c>
      <c r="X313" s="319"/>
      <c r="Y313" s="149">
        <f t="shared" si="91"/>
        <v>50</v>
      </c>
      <c r="Z313" s="325"/>
      <c r="AA313" s="65"/>
    </row>
    <row r="314" spans="1:27" ht="62.1" customHeight="1">
      <c r="A314" s="301"/>
      <c r="B314" s="304"/>
      <c r="C314" s="19" t="s">
        <v>362</v>
      </c>
      <c r="D314" s="62" t="s">
        <v>28</v>
      </c>
      <c r="E314" s="81">
        <v>500</v>
      </c>
      <c r="F314" s="307"/>
      <c r="G314" s="65"/>
      <c r="H314" s="307"/>
      <c r="I314" s="142">
        <v>500</v>
      </c>
      <c r="J314" s="313"/>
      <c r="K314" s="271">
        <f>I314/2</f>
        <v>250</v>
      </c>
      <c r="L314" s="328"/>
      <c r="M314" s="15"/>
      <c r="N314" s="331"/>
      <c r="O314" s="15"/>
      <c r="P314" s="328"/>
      <c r="Q314" s="15"/>
      <c r="R314" s="328"/>
      <c r="S314" s="65">
        <f t="shared" si="88"/>
        <v>250</v>
      </c>
      <c r="T314" s="295"/>
      <c r="U314" s="176">
        <f t="shared" si="93"/>
        <v>50</v>
      </c>
      <c r="V314" s="334"/>
      <c r="W314" s="73">
        <f t="shared" si="95"/>
        <v>250</v>
      </c>
      <c r="X314" s="319"/>
      <c r="Y314" s="149">
        <f t="shared" si="91"/>
        <v>50</v>
      </c>
      <c r="Z314" s="325"/>
      <c r="AA314" s="65"/>
    </row>
    <row r="315" spans="1:27" ht="45" customHeight="1">
      <c r="A315" s="301"/>
      <c r="B315" s="304"/>
      <c r="C315" s="19" t="s">
        <v>363</v>
      </c>
      <c r="D315" s="62" t="s">
        <v>50</v>
      </c>
      <c r="E315" s="81">
        <v>40</v>
      </c>
      <c r="F315" s="307"/>
      <c r="G315" s="65"/>
      <c r="H315" s="307"/>
      <c r="I315" s="142">
        <v>40</v>
      </c>
      <c r="J315" s="313"/>
      <c r="K315" s="271">
        <f>I315/2</f>
        <v>20</v>
      </c>
      <c r="L315" s="328"/>
      <c r="M315" s="15"/>
      <c r="N315" s="331"/>
      <c r="O315" s="15"/>
      <c r="P315" s="328"/>
      <c r="Q315" s="15"/>
      <c r="R315" s="328"/>
      <c r="S315" s="65">
        <f t="shared" si="88"/>
        <v>20</v>
      </c>
      <c r="T315" s="295"/>
      <c r="U315" s="176">
        <f t="shared" si="93"/>
        <v>50</v>
      </c>
      <c r="V315" s="334"/>
      <c r="W315" s="73">
        <f t="shared" si="95"/>
        <v>20</v>
      </c>
      <c r="X315" s="319"/>
      <c r="Y315" s="149">
        <f t="shared" si="91"/>
        <v>50</v>
      </c>
      <c r="Z315" s="325"/>
      <c r="AA315" s="65"/>
    </row>
    <row r="316" spans="1:27" ht="39.6" customHeight="1">
      <c r="A316" s="301"/>
      <c r="B316" s="304"/>
      <c r="C316" s="19" t="s">
        <v>364</v>
      </c>
      <c r="D316" s="62" t="s">
        <v>100</v>
      </c>
      <c r="E316" s="81">
        <v>12</v>
      </c>
      <c r="F316" s="307"/>
      <c r="G316" s="65"/>
      <c r="H316" s="307"/>
      <c r="I316" s="142">
        <v>12</v>
      </c>
      <c r="J316" s="313"/>
      <c r="K316" s="65"/>
      <c r="L316" s="328"/>
      <c r="M316" s="15"/>
      <c r="N316" s="331"/>
      <c r="O316" s="15"/>
      <c r="P316" s="328"/>
      <c r="Q316" s="15"/>
      <c r="R316" s="328"/>
      <c r="S316" s="65">
        <f t="shared" si="88"/>
        <v>0</v>
      </c>
      <c r="T316" s="295"/>
      <c r="U316" s="176">
        <f t="shared" si="93"/>
        <v>0</v>
      </c>
      <c r="V316" s="334"/>
      <c r="W316" s="73">
        <f t="shared" si="95"/>
        <v>0</v>
      </c>
      <c r="X316" s="319"/>
      <c r="Y316" s="149">
        <f t="shared" si="91"/>
        <v>0</v>
      </c>
      <c r="Z316" s="325"/>
      <c r="AA316" s="65"/>
    </row>
    <row r="317" spans="1:27" ht="85.5" customHeight="1">
      <c r="A317" s="301"/>
      <c r="B317" s="304"/>
      <c r="C317" s="19" t="s">
        <v>365</v>
      </c>
      <c r="D317" s="62" t="s">
        <v>50</v>
      </c>
      <c r="E317" s="81">
        <v>32</v>
      </c>
      <c r="F317" s="307"/>
      <c r="G317" s="65"/>
      <c r="H317" s="307"/>
      <c r="I317" s="142">
        <v>32</v>
      </c>
      <c r="J317" s="313"/>
      <c r="K317" s="65"/>
      <c r="L317" s="328"/>
      <c r="M317" s="15"/>
      <c r="N317" s="331"/>
      <c r="O317" s="15"/>
      <c r="P317" s="328"/>
      <c r="Q317" s="15"/>
      <c r="R317" s="328"/>
      <c r="S317" s="65">
        <f t="shared" si="88"/>
        <v>0</v>
      </c>
      <c r="T317" s="295"/>
      <c r="U317" s="176">
        <f t="shared" si="93"/>
        <v>0</v>
      </c>
      <c r="V317" s="334"/>
      <c r="W317" s="73">
        <f t="shared" si="95"/>
        <v>0</v>
      </c>
      <c r="X317" s="319"/>
      <c r="Y317" s="149">
        <f t="shared" si="91"/>
        <v>0</v>
      </c>
      <c r="Z317" s="325"/>
      <c r="AA317" s="65"/>
    </row>
    <row r="318" spans="1:27" ht="49.5" customHeight="1">
      <c r="A318" s="301"/>
      <c r="B318" s="304"/>
      <c r="C318" s="19" t="s">
        <v>366</v>
      </c>
      <c r="D318" s="62" t="s">
        <v>50</v>
      </c>
      <c r="E318" s="81">
        <v>48</v>
      </c>
      <c r="F318" s="307"/>
      <c r="G318" s="65"/>
      <c r="H318" s="307"/>
      <c r="I318" s="142">
        <v>48</v>
      </c>
      <c r="J318" s="313"/>
      <c r="K318" s="65"/>
      <c r="L318" s="328"/>
      <c r="M318" s="15"/>
      <c r="N318" s="331"/>
      <c r="O318" s="15"/>
      <c r="P318" s="328"/>
      <c r="Q318" s="15"/>
      <c r="R318" s="328"/>
      <c r="S318" s="65">
        <f t="shared" si="88"/>
        <v>0</v>
      </c>
      <c r="T318" s="295"/>
      <c r="U318" s="176">
        <f t="shared" si="93"/>
        <v>0</v>
      </c>
      <c r="V318" s="334"/>
      <c r="W318" s="73">
        <f t="shared" si="95"/>
        <v>0</v>
      </c>
      <c r="X318" s="319"/>
      <c r="Y318" s="149">
        <f t="shared" ref="Y318:Y324" si="96">W318/E318*100</f>
        <v>0</v>
      </c>
      <c r="Z318" s="325"/>
      <c r="AA318" s="65"/>
    </row>
    <row r="319" spans="1:27" ht="48.6" customHeight="1">
      <c r="A319" s="301"/>
      <c r="B319" s="304"/>
      <c r="C319" s="19" t="s">
        <v>367</v>
      </c>
      <c r="D319" s="62" t="s">
        <v>50</v>
      </c>
      <c r="E319" s="81">
        <v>48</v>
      </c>
      <c r="F319" s="307"/>
      <c r="G319" s="65"/>
      <c r="H319" s="307"/>
      <c r="I319" s="142">
        <v>48</v>
      </c>
      <c r="J319" s="313"/>
      <c r="K319" s="65"/>
      <c r="L319" s="328"/>
      <c r="M319" s="15"/>
      <c r="N319" s="331"/>
      <c r="O319" s="15"/>
      <c r="P319" s="328"/>
      <c r="Q319" s="15"/>
      <c r="R319" s="328"/>
      <c r="S319" s="65">
        <f t="shared" si="88"/>
        <v>0</v>
      </c>
      <c r="T319" s="295"/>
      <c r="U319" s="176">
        <f t="shared" si="93"/>
        <v>0</v>
      </c>
      <c r="V319" s="334"/>
      <c r="W319" s="73">
        <f t="shared" si="95"/>
        <v>0</v>
      </c>
      <c r="X319" s="319"/>
      <c r="Y319" s="149">
        <f t="shared" si="96"/>
        <v>0</v>
      </c>
      <c r="Z319" s="325"/>
      <c r="AA319" s="65"/>
    </row>
    <row r="320" spans="1:27" ht="60" customHeight="1">
      <c r="A320" s="301"/>
      <c r="B320" s="304"/>
      <c r="C320" s="26" t="s">
        <v>368</v>
      </c>
      <c r="D320" s="72" t="s">
        <v>153</v>
      </c>
      <c r="E320" s="81">
        <v>96</v>
      </c>
      <c r="F320" s="307"/>
      <c r="G320" s="65"/>
      <c r="H320" s="307"/>
      <c r="I320" s="146">
        <v>0</v>
      </c>
      <c r="J320" s="313"/>
      <c r="K320" s="65"/>
      <c r="L320" s="328"/>
      <c r="M320" s="15"/>
      <c r="N320" s="331"/>
      <c r="O320" s="15"/>
      <c r="P320" s="328"/>
      <c r="Q320" s="15"/>
      <c r="R320" s="328"/>
      <c r="S320" s="65">
        <f t="shared" si="88"/>
        <v>0</v>
      </c>
      <c r="T320" s="295"/>
      <c r="U320" s="172"/>
      <c r="V320" s="334"/>
      <c r="W320" s="73">
        <f t="shared" si="95"/>
        <v>0</v>
      </c>
      <c r="X320" s="319"/>
      <c r="Y320" s="149">
        <f t="shared" si="96"/>
        <v>0</v>
      </c>
      <c r="Z320" s="325"/>
      <c r="AA320" s="65"/>
    </row>
    <row r="321" spans="1:27" ht="63.6" customHeight="1">
      <c r="A321" s="301"/>
      <c r="B321" s="304"/>
      <c r="C321" s="26" t="s">
        <v>369</v>
      </c>
      <c r="D321" s="72" t="s">
        <v>28</v>
      </c>
      <c r="E321" s="81">
        <v>96</v>
      </c>
      <c r="F321" s="307"/>
      <c r="G321" s="65"/>
      <c r="H321" s="307"/>
      <c r="I321" s="146">
        <v>0</v>
      </c>
      <c r="J321" s="313"/>
      <c r="K321" s="65"/>
      <c r="L321" s="328"/>
      <c r="M321" s="15"/>
      <c r="N321" s="331"/>
      <c r="O321" s="15"/>
      <c r="P321" s="328"/>
      <c r="Q321" s="15"/>
      <c r="R321" s="328"/>
      <c r="S321" s="65">
        <f t="shared" si="88"/>
        <v>0</v>
      </c>
      <c r="T321" s="295"/>
      <c r="U321" s="172"/>
      <c r="V321" s="334"/>
      <c r="W321" s="73">
        <f t="shared" si="95"/>
        <v>0</v>
      </c>
      <c r="X321" s="319"/>
      <c r="Y321" s="149">
        <f t="shared" si="96"/>
        <v>0</v>
      </c>
      <c r="Z321" s="325"/>
      <c r="AA321" s="65"/>
    </row>
    <row r="322" spans="1:27" ht="75.95" customHeight="1">
      <c r="A322" s="301"/>
      <c r="B322" s="304"/>
      <c r="C322" s="26" t="s">
        <v>370</v>
      </c>
      <c r="D322" s="72" t="s">
        <v>153</v>
      </c>
      <c r="E322" s="81">
        <v>192</v>
      </c>
      <c r="F322" s="307"/>
      <c r="G322" s="65"/>
      <c r="H322" s="307"/>
      <c r="I322" s="146">
        <v>0</v>
      </c>
      <c r="J322" s="313"/>
      <c r="K322" s="65"/>
      <c r="L322" s="328"/>
      <c r="M322" s="15"/>
      <c r="N322" s="331"/>
      <c r="O322" s="15"/>
      <c r="P322" s="328"/>
      <c r="Q322" s="15"/>
      <c r="R322" s="328"/>
      <c r="S322" s="65">
        <f t="shared" si="88"/>
        <v>0</v>
      </c>
      <c r="T322" s="295"/>
      <c r="U322" s="172"/>
      <c r="V322" s="334"/>
      <c r="W322" s="73">
        <f t="shared" si="95"/>
        <v>0</v>
      </c>
      <c r="X322" s="319"/>
      <c r="Y322" s="149">
        <f t="shared" si="96"/>
        <v>0</v>
      </c>
      <c r="Z322" s="325"/>
      <c r="AA322" s="65"/>
    </row>
    <row r="323" spans="1:27" ht="50.45" customHeight="1">
      <c r="A323" s="301"/>
      <c r="B323" s="304"/>
      <c r="C323" s="26" t="s">
        <v>371</v>
      </c>
      <c r="D323" s="72" t="s">
        <v>153</v>
      </c>
      <c r="E323" s="81">
        <v>192</v>
      </c>
      <c r="F323" s="307"/>
      <c r="G323" s="65"/>
      <c r="H323" s="307"/>
      <c r="I323" s="146">
        <v>0</v>
      </c>
      <c r="J323" s="313"/>
      <c r="K323" s="65"/>
      <c r="L323" s="328"/>
      <c r="M323" s="15"/>
      <c r="N323" s="331"/>
      <c r="O323" s="15"/>
      <c r="P323" s="328"/>
      <c r="Q323" s="15"/>
      <c r="R323" s="328"/>
      <c r="S323" s="65">
        <f t="shared" si="88"/>
        <v>0</v>
      </c>
      <c r="T323" s="295"/>
      <c r="U323" s="172"/>
      <c r="V323" s="334"/>
      <c r="W323" s="73">
        <f t="shared" si="95"/>
        <v>0</v>
      </c>
      <c r="X323" s="319"/>
      <c r="Y323" s="149">
        <f t="shared" si="96"/>
        <v>0</v>
      </c>
      <c r="Z323" s="325"/>
      <c r="AA323" s="65"/>
    </row>
    <row r="324" spans="1:27" ht="39.6" customHeight="1">
      <c r="A324" s="301"/>
      <c r="B324" s="304"/>
      <c r="C324" s="26" t="s">
        <v>372</v>
      </c>
      <c r="D324" s="72" t="s">
        <v>153</v>
      </c>
      <c r="E324" s="81">
        <v>192</v>
      </c>
      <c r="F324" s="307"/>
      <c r="G324" s="65"/>
      <c r="H324" s="307"/>
      <c r="I324" s="146">
        <v>0</v>
      </c>
      <c r="J324" s="313"/>
      <c r="K324" s="65"/>
      <c r="L324" s="328"/>
      <c r="M324" s="15"/>
      <c r="N324" s="331"/>
      <c r="O324" s="15"/>
      <c r="P324" s="328"/>
      <c r="Q324" s="15"/>
      <c r="R324" s="328"/>
      <c r="S324" s="65">
        <f t="shared" si="88"/>
        <v>0</v>
      </c>
      <c r="T324" s="295"/>
      <c r="U324" s="172"/>
      <c r="V324" s="334"/>
      <c r="W324" s="73">
        <f t="shared" si="95"/>
        <v>0</v>
      </c>
      <c r="X324" s="319"/>
      <c r="Y324" s="149">
        <f t="shared" si="96"/>
        <v>0</v>
      </c>
      <c r="Z324" s="325"/>
      <c r="AA324" s="65"/>
    </row>
    <row r="325" spans="1:27" ht="75.95" hidden="1" customHeight="1">
      <c r="A325" s="301"/>
      <c r="B325" s="304"/>
      <c r="C325" s="108" t="s">
        <v>373</v>
      </c>
      <c r="D325" s="126" t="s">
        <v>153</v>
      </c>
      <c r="E325" s="124">
        <v>0</v>
      </c>
      <c r="F325" s="307"/>
      <c r="G325" s="65"/>
      <c r="H325" s="307"/>
      <c r="I325" s="146"/>
      <c r="J325" s="313"/>
      <c r="K325" s="65"/>
      <c r="L325" s="328"/>
      <c r="M325" s="15"/>
      <c r="N325" s="331"/>
      <c r="O325" s="15"/>
      <c r="P325" s="328"/>
      <c r="Q325" s="15"/>
      <c r="R325" s="328"/>
      <c r="S325" s="65">
        <f t="shared" si="88"/>
        <v>0</v>
      </c>
      <c r="T325" s="295"/>
      <c r="U325" s="172"/>
      <c r="V325" s="334"/>
      <c r="W325" s="73">
        <f t="shared" si="95"/>
        <v>0</v>
      </c>
      <c r="X325" s="319"/>
      <c r="Y325" s="149"/>
      <c r="Z325" s="325"/>
      <c r="AA325" s="65"/>
    </row>
    <row r="326" spans="1:27" ht="61.5" customHeight="1">
      <c r="A326" s="301"/>
      <c r="B326" s="304"/>
      <c r="C326" s="26" t="s">
        <v>374</v>
      </c>
      <c r="D326" s="72" t="s">
        <v>153</v>
      </c>
      <c r="E326" s="81">
        <v>200</v>
      </c>
      <c r="F326" s="307"/>
      <c r="G326" s="65"/>
      <c r="H326" s="307"/>
      <c r="I326" s="146">
        <v>0</v>
      </c>
      <c r="J326" s="313"/>
      <c r="K326" s="65"/>
      <c r="L326" s="328"/>
      <c r="M326" s="15"/>
      <c r="N326" s="331"/>
      <c r="O326" s="15"/>
      <c r="P326" s="328"/>
      <c r="Q326" s="15"/>
      <c r="R326" s="328"/>
      <c r="S326" s="65">
        <f t="shared" si="88"/>
        <v>0</v>
      </c>
      <c r="T326" s="295"/>
      <c r="U326" s="172"/>
      <c r="V326" s="334"/>
      <c r="W326" s="73">
        <f t="shared" si="95"/>
        <v>0</v>
      </c>
      <c r="X326" s="319"/>
      <c r="Y326" s="149">
        <f>W326/E326*100</f>
        <v>0</v>
      </c>
      <c r="Z326" s="325"/>
      <c r="AA326" s="65"/>
    </row>
    <row r="327" spans="1:27" ht="75.95" customHeight="1">
      <c r="A327" s="301"/>
      <c r="B327" s="304"/>
      <c r="C327" s="26" t="s">
        <v>375</v>
      </c>
      <c r="D327" s="72" t="s">
        <v>153</v>
      </c>
      <c r="E327" s="81">
        <v>80</v>
      </c>
      <c r="F327" s="307"/>
      <c r="G327" s="65"/>
      <c r="H327" s="307"/>
      <c r="I327" s="146">
        <v>0</v>
      </c>
      <c r="J327" s="313"/>
      <c r="K327" s="65"/>
      <c r="L327" s="328"/>
      <c r="M327" s="15"/>
      <c r="N327" s="331"/>
      <c r="O327" s="15"/>
      <c r="P327" s="328"/>
      <c r="Q327" s="15"/>
      <c r="R327" s="328"/>
      <c r="S327" s="65">
        <f t="shared" si="88"/>
        <v>0</v>
      </c>
      <c r="T327" s="295"/>
      <c r="U327" s="172"/>
      <c r="V327" s="334"/>
      <c r="W327" s="73">
        <f t="shared" si="95"/>
        <v>0</v>
      </c>
      <c r="X327" s="319"/>
      <c r="Y327" s="149">
        <f>W327/E327*100</f>
        <v>0</v>
      </c>
      <c r="Z327" s="325"/>
      <c r="AA327" s="65"/>
    </row>
    <row r="328" spans="1:27" ht="84.95" hidden="1" customHeight="1">
      <c r="A328" s="301"/>
      <c r="B328" s="304"/>
      <c r="C328" s="108" t="s">
        <v>376</v>
      </c>
      <c r="D328" s="126" t="s">
        <v>153</v>
      </c>
      <c r="E328" s="124">
        <v>0</v>
      </c>
      <c r="F328" s="307"/>
      <c r="G328" s="65"/>
      <c r="H328" s="307"/>
      <c r="I328" s="146"/>
      <c r="J328" s="313"/>
      <c r="K328" s="65"/>
      <c r="L328" s="328"/>
      <c r="M328" s="15"/>
      <c r="N328" s="331"/>
      <c r="O328" s="15"/>
      <c r="P328" s="328"/>
      <c r="Q328" s="15"/>
      <c r="R328" s="328"/>
      <c r="S328" s="65">
        <f t="shared" si="88"/>
        <v>0</v>
      </c>
      <c r="T328" s="295"/>
      <c r="U328" s="172"/>
      <c r="V328" s="334"/>
      <c r="W328" s="73">
        <f t="shared" si="95"/>
        <v>0</v>
      </c>
      <c r="X328" s="319"/>
      <c r="Y328" s="149"/>
      <c r="Z328" s="325"/>
      <c r="AA328" s="65"/>
    </row>
    <row r="329" spans="1:27" ht="59.45" customHeight="1">
      <c r="A329" s="301"/>
      <c r="B329" s="304"/>
      <c r="C329" s="26" t="s">
        <v>377</v>
      </c>
      <c r="D329" s="72" t="s">
        <v>153</v>
      </c>
      <c r="E329" s="81">
        <v>200</v>
      </c>
      <c r="F329" s="307"/>
      <c r="G329" s="65"/>
      <c r="H329" s="307"/>
      <c r="I329" s="146">
        <v>0</v>
      </c>
      <c r="J329" s="313"/>
      <c r="K329" s="65"/>
      <c r="L329" s="328"/>
      <c r="M329" s="15"/>
      <c r="N329" s="331"/>
      <c r="O329" s="15"/>
      <c r="P329" s="328"/>
      <c r="Q329" s="15"/>
      <c r="R329" s="328"/>
      <c r="S329" s="65">
        <f t="shared" si="88"/>
        <v>0</v>
      </c>
      <c r="T329" s="295"/>
      <c r="U329" s="172"/>
      <c r="V329" s="334"/>
      <c r="W329" s="73">
        <f t="shared" si="95"/>
        <v>0</v>
      </c>
      <c r="X329" s="319"/>
      <c r="Y329" s="149">
        <f>W329/E329*100</f>
        <v>0</v>
      </c>
      <c r="Z329" s="325"/>
      <c r="AA329" s="65"/>
    </row>
    <row r="330" spans="1:27" ht="72.599999999999994" hidden="1" customHeight="1">
      <c r="A330" s="301"/>
      <c r="B330" s="304"/>
      <c r="C330" s="108" t="s">
        <v>378</v>
      </c>
      <c r="D330" s="126" t="s">
        <v>153</v>
      </c>
      <c r="E330" s="124">
        <v>0</v>
      </c>
      <c r="F330" s="307"/>
      <c r="G330" s="65"/>
      <c r="H330" s="307"/>
      <c r="I330" s="146"/>
      <c r="J330" s="313"/>
      <c r="K330" s="65"/>
      <c r="L330" s="328"/>
      <c r="M330" s="15"/>
      <c r="N330" s="331"/>
      <c r="O330" s="15"/>
      <c r="P330" s="328"/>
      <c r="Q330" s="15"/>
      <c r="R330" s="328"/>
      <c r="S330" s="65">
        <f t="shared" si="88"/>
        <v>0</v>
      </c>
      <c r="T330" s="295"/>
      <c r="U330" s="172"/>
      <c r="V330" s="334"/>
      <c r="W330" s="73">
        <f t="shared" si="95"/>
        <v>0</v>
      </c>
      <c r="X330" s="319"/>
      <c r="Y330" s="149"/>
      <c r="Z330" s="325"/>
      <c r="AA330" s="65"/>
    </row>
    <row r="331" spans="1:27" ht="60.6" customHeight="1">
      <c r="A331" s="301"/>
      <c r="B331" s="304"/>
      <c r="C331" s="26" t="s">
        <v>379</v>
      </c>
      <c r="D331" s="72" t="s">
        <v>153</v>
      </c>
      <c r="E331" s="81">
        <v>600</v>
      </c>
      <c r="F331" s="307"/>
      <c r="G331" s="65"/>
      <c r="H331" s="307"/>
      <c r="I331" s="146">
        <v>0</v>
      </c>
      <c r="J331" s="313"/>
      <c r="K331" s="65"/>
      <c r="L331" s="328"/>
      <c r="M331" s="15"/>
      <c r="N331" s="331"/>
      <c r="O331" s="15"/>
      <c r="P331" s="328"/>
      <c r="Q331" s="15"/>
      <c r="R331" s="328"/>
      <c r="S331" s="65">
        <f t="shared" si="88"/>
        <v>0</v>
      </c>
      <c r="T331" s="295"/>
      <c r="U331" s="172"/>
      <c r="V331" s="334"/>
      <c r="W331" s="73">
        <f t="shared" si="95"/>
        <v>0</v>
      </c>
      <c r="X331" s="319"/>
      <c r="Y331" s="149">
        <f>W331/E331*100</f>
        <v>0</v>
      </c>
      <c r="Z331" s="325"/>
      <c r="AA331" s="65"/>
    </row>
    <row r="332" spans="1:27" ht="83.45" customHeight="1">
      <c r="A332" s="301"/>
      <c r="B332" s="304"/>
      <c r="C332" s="26" t="s">
        <v>380</v>
      </c>
      <c r="D332" s="72" t="s">
        <v>153</v>
      </c>
      <c r="E332" s="81">
        <v>128</v>
      </c>
      <c r="F332" s="307"/>
      <c r="G332" s="65"/>
      <c r="H332" s="307"/>
      <c r="I332" s="146">
        <v>0</v>
      </c>
      <c r="J332" s="313"/>
      <c r="K332" s="65"/>
      <c r="L332" s="328"/>
      <c r="M332" s="15"/>
      <c r="N332" s="331"/>
      <c r="O332" s="15"/>
      <c r="P332" s="328"/>
      <c r="Q332" s="15"/>
      <c r="R332" s="328"/>
      <c r="S332" s="65">
        <f t="shared" si="88"/>
        <v>0</v>
      </c>
      <c r="T332" s="295"/>
      <c r="U332" s="172"/>
      <c r="V332" s="334"/>
      <c r="W332" s="73">
        <f t="shared" si="95"/>
        <v>0</v>
      </c>
      <c r="X332" s="319"/>
      <c r="Y332" s="149">
        <f>W332/E332*100</f>
        <v>0</v>
      </c>
      <c r="Z332" s="325"/>
      <c r="AA332" s="65"/>
    </row>
    <row r="333" spans="1:27" ht="54.95" hidden="1" customHeight="1">
      <c r="A333" s="301"/>
      <c r="B333" s="304"/>
      <c r="C333" s="108" t="s">
        <v>381</v>
      </c>
      <c r="D333" s="126" t="s">
        <v>153</v>
      </c>
      <c r="E333" s="124">
        <v>0</v>
      </c>
      <c r="F333" s="307"/>
      <c r="G333" s="65"/>
      <c r="H333" s="307"/>
      <c r="I333" s="146"/>
      <c r="J333" s="313"/>
      <c r="K333" s="65"/>
      <c r="L333" s="328"/>
      <c r="M333" s="15"/>
      <c r="N333" s="331"/>
      <c r="O333" s="15"/>
      <c r="P333" s="328"/>
      <c r="Q333" s="15"/>
      <c r="R333" s="328"/>
      <c r="S333" s="65">
        <f t="shared" si="88"/>
        <v>0</v>
      </c>
      <c r="T333" s="295"/>
      <c r="U333" s="172"/>
      <c r="V333" s="334"/>
      <c r="W333" s="73">
        <f t="shared" si="95"/>
        <v>0</v>
      </c>
      <c r="X333" s="319"/>
      <c r="Y333" s="149"/>
      <c r="Z333" s="325"/>
      <c r="AA333" s="65"/>
    </row>
    <row r="334" spans="1:27" ht="54" customHeight="1">
      <c r="A334" s="301"/>
      <c r="B334" s="304"/>
      <c r="C334" s="26" t="s">
        <v>382</v>
      </c>
      <c r="D334" s="72" t="s">
        <v>153</v>
      </c>
      <c r="E334" s="81">
        <v>600</v>
      </c>
      <c r="F334" s="307"/>
      <c r="G334" s="65"/>
      <c r="H334" s="307"/>
      <c r="I334" s="146">
        <v>0</v>
      </c>
      <c r="J334" s="313"/>
      <c r="K334" s="65"/>
      <c r="L334" s="328"/>
      <c r="M334" s="15"/>
      <c r="N334" s="331"/>
      <c r="O334" s="15"/>
      <c r="P334" s="328"/>
      <c r="Q334" s="15"/>
      <c r="R334" s="328"/>
      <c r="S334" s="65">
        <f t="shared" si="88"/>
        <v>0</v>
      </c>
      <c r="T334" s="295"/>
      <c r="U334" s="172"/>
      <c r="V334" s="334"/>
      <c r="W334" s="73">
        <f t="shared" si="95"/>
        <v>0</v>
      </c>
      <c r="X334" s="319"/>
      <c r="Y334" s="149">
        <f t="shared" ref="Y334:Y341" si="97">W334/E334*100</f>
        <v>0</v>
      </c>
      <c r="Z334" s="325"/>
      <c r="AA334" s="65"/>
    </row>
    <row r="335" spans="1:27" ht="90" customHeight="1">
      <c r="A335" s="301"/>
      <c r="B335" s="304"/>
      <c r="C335" s="26" t="s">
        <v>383</v>
      </c>
      <c r="D335" s="72" t="s">
        <v>153</v>
      </c>
      <c r="E335" s="81">
        <v>128</v>
      </c>
      <c r="F335" s="307"/>
      <c r="G335" s="65"/>
      <c r="H335" s="307"/>
      <c r="I335" s="146">
        <v>0</v>
      </c>
      <c r="J335" s="313"/>
      <c r="K335" s="65"/>
      <c r="L335" s="328"/>
      <c r="M335" s="15"/>
      <c r="N335" s="331"/>
      <c r="O335" s="15"/>
      <c r="P335" s="328"/>
      <c r="Q335" s="15"/>
      <c r="R335" s="328"/>
      <c r="S335" s="65">
        <f t="shared" si="88"/>
        <v>0</v>
      </c>
      <c r="T335" s="295"/>
      <c r="U335" s="172"/>
      <c r="V335" s="334"/>
      <c r="W335" s="73">
        <f t="shared" si="95"/>
        <v>0</v>
      </c>
      <c r="X335" s="319"/>
      <c r="Y335" s="149">
        <f t="shared" si="97"/>
        <v>0</v>
      </c>
      <c r="Z335" s="325"/>
      <c r="AA335" s="65"/>
    </row>
    <row r="336" spans="1:27" ht="89.1" customHeight="1">
      <c r="A336" s="301"/>
      <c r="B336" s="304"/>
      <c r="C336" s="26" t="s">
        <v>384</v>
      </c>
      <c r="D336" s="72" t="s">
        <v>28</v>
      </c>
      <c r="E336" s="81">
        <v>160</v>
      </c>
      <c r="F336" s="307"/>
      <c r="G336" s="65"/>
      <c r="H336" s="307"/>
      <c r="I336" s="146">
        <v>0</v>
      </c>
      <c r="J336" s="313"/>
      <c r="K336" s="65"/>
      <c r="L336" s="328"/>
      <c r="M336" s="15"/>
      <c r="N336" s="331"/>
      <c r="O336" s="15"/>
      <c r="P336" s="328"/>
      <c r="Q336" s="15"/>
      <c r="R336" s="328"/>
      <c r="S336" s="65">
        <f t="shared" si="88"/>
        <v>0</v>
      </c>
      <c r="T336" s="295"/>
      <c r="U336" s="172"/>
      <c r="V336" s="334"/>
      <c r="W336" s="73">
        <f t="shared" si="95"/>
        <v>0</v>
      </c>
      <c r="X336" s="319"/>
      <c r="Y336" s="149">
        <f t="shared" si="97"/>
        <v>0</v>
      </c>
      <c r="Z336" s="325"/>
      <c r="AA336" s="65"/>
    </row>
    <row r="337" spans="1:29" ht="45.95" customHeight="1">
      <c r="A337" s="301"/>
      <c r="B337" s="304"/>
      <c r="C337" s="26" t="s">
        <v>385</v>
      </c>
      <c r="D337" s="72" t="s">
        <v>153</v>
      </c>
      <c r="E337" s="81">
        <v>200</v>
      </c>
      <c r="F337" s="307"/>
      <c r="G337" s="65"/>
      <c r="H337" s="307"/>
      <c r="I337" s="146">
        <v>0</v>
      </c>
      <c r="J337" s="313"/>
      <c r="K337" s="65"/>
      <c r="L337" s="328"/>
      <c r="M337" s="15"/>
      <c r="N337" s="331"/>
      <c r="O337" s="15"/>
      <c r="P337" s="328"/>
      <c r="Q337" s="15"/>
      <c r="R337" s="328"/>
      <c r="S337" s="65">
        <f t="shared" ref="S337:T394" si="98">+K337+M337+O337+Q337</f>
        <v>0</v>
      </c>
      <c r="T337" s="295"/>
      <c r="U337" s="172"/>
      <c r="V337" s="334"/>
      <c r="W337" s="73">
        <f t="shared" si="95"/>
        <v>0</v>
      </c>
      <c r="X337" s="319"/>
      <c r="Y337" s="149">
        <f t="shared" si="97"/>
        <v>0</v>
      </c>
      <c r="Z337" s="325"/>
      <c r="AA337" s="65"/>
    </row>
    <row r="338" spans="1:29" ht="67.5" customHeight="1">
      <c r="A338" s="301"/>
      <c r="B338" s="304"/>
      <c r="C338" s="26" t="s">
        <v>386</v>
      </c>
      <c r="D338" s="72" t="s">
        <v>153</v>
      </c>
      <c r="E338" s="81">
        <v>128</v>
      </c>
      <c r="F338" s="307"/>
      <c r="G338" s="65"/>
      <c r="H338" s="307"/>
      <c r="I338" s="146">
        <v>0</v>
      </c>
      <c r="J338" s="313"/>
      <c r="K338" s="65"/>
      <c r="L338" s="328"/>
      <c r="M338" s="15"/>
      <c r="N338" s="331"/>
      <c r="O338" s="15"/>
      <c r="P338" s="328"/>
      <c r="Q338" s="15"/>
      <c r="R338" s="328"/>
      <c r="S338" s="65">
        <f t="shared" si="98"/>
        <v>0</v>
      </c>
      <c r="T338" s="295"/>
      <c r="U338" s="172"/>
      <c r="V338" s="334"/>
      <c r="W338" s="73">
        <f t="shared" si="95"/>
        <v>0</v>
      </c>
      <c r="X338" s="319"/>
      <c r="Y338" s="149">
        <f t="shared" si="97"/>
        <v>0</v>
      </c>
      <c r="Z338" s="325"/>
      <c r="AA338" s="65"/>
    </row>
    <row r="339" spans="1:29" ht="39.6" customHeight="1">
      <c r="A339" s="301"/>
      <c r="B339" s="304"/>
      <c r="C339" s="26" t="s">
        <v>387</v>
      </c>
      <c r="D339" s="72" t="s">
        <v>153</v>
      </c>
      <c r="E339" s="81">
        <v>192</v>
      </c>
      <c r="F339" s="307"/>
      <c r="G339" s="65"/>
      <c r="H339" s="307"/>
      <c r="I339" s="146">
        <v>0</v>
      </c>
      <c r="J339" s="313"/>
      <c r="K339" s="65"/>
      <c r="L339" s="328"/>
      <c r="M339" s="15"/>
      <c r="N339" s="331"/>
      <c r="O339" s="15"/>
      <c r="P339" s="328"/>
      <c r="Q339" s="15"/>
      <c r="R339" s="328"/>
      <c r="S339" s="65">
        <f t="shared" si="98"/>
        <v>0</v>
      </c>
      <c r="T339" s="295"/>
      <c r="U339" s="172"/>
      <c r="V339" s="334"/>
      <c r="W339" s="73">
        <f t="shared" si="95"/>
        <v>0</v>
      </c>
      <c r="X339" s="319"/>
      <c r="Y339" s="149">
        <f t="shared" si="97"/>
        <v>0</v>
      </c>
      <c r="Z339" s="325"/>
      <c r="AA339" s="65"/>
    </row>
    <row r="340" spans="1:29" ht="39.6" customHeight="1">
      <c r="A340" s="302"/>
      <c r="B340" s="305"/>
      <c r="C340" s="26" t="s">
        <v>388</v>
      </c>
      <c r="D340" s="72" t="s">
        <v>100</v>
      </c>
      <c r="E340" s="81">
        <v>64</v>
      </c>
      <c r="F340" s="308"/>
      <c r="G340" s="65"/>
      <c r="H340" s="308"/>
      <c r="I340" s="146">
        <v>0</v>
      </c>
      <c r="J340" s="314"/>
      <c r="K340" s="65"/>
      <c r="L340" s="329"/>
      <c r="M340" s="15"/>
      <c r="N340" s="332"/>
      <c r="O340" s="15"/>
      <c r="P340" s="329"/>
      <c r="Q340" s="15"/>
      <c r="R340" s="329"/>
      <c r="S340" s="65">
        <f t="shared" si="98"/>
        <v>0</v>
      </c>
      <c r="T340" s="296"/>
      <c r="U340" s="172"/>
      <c r="V340" s="335"/>
      <c r="W340" s="73">
        <f t="shared" si="95"/>
        <v>0</v>
      </c>
      <c r="X340" s="320"/>
      <c r="Y340" s="149">
        <f t="shared" si="97"/>
        <v>0</v>
      </c>
      <c r="Z340" s="326"/>
      <c r="AA340" s="65"/>
    </row>
    <row r="341" spans="1:29" s="98" customFormat="1" ht="51.6" customHeight="1">
      <c r="A341" s="131" t="s">
        <v>389</v>
      </c>
      <c r="B341" s="26" t="s">
        <v>390</v>
      </c>
      <c r="C341" s="26" t="s">
        <v>391</v>
      </c>
      <c r="D341" s="68" t="s">
        <v>232</v>
      </c>
      <c r="E341" s="99">
        <v>5</v>
      </c>
      <c r="F341" s="52">
        <v>2105095000</v>
      </c>
      <c r="G341" s="73">
        <v>0</v>
      </c>
      <c r="H341" s="31"/>
      <c r="I341" s="101">
        <v>1</v>
      </c>
      <c r="J341" s="96">
        <v>421019000</v>
      </c>
      <c r="K341" s="73"/>
      <c r="L341" s="31"/>
      <c r="M341" s="31"/>
      <c r="N341" s="59"/>
      <c r="O341" s="31"/>
      <c r="P341" s="31"/>
      <c r="Q341" s="31"/>
      <c r="R341" s="31"/>
      <c r="S341" s="73">
        <f t="shared" si="98"/>
        <v>0</v>
      </c>
      <c r="T341" s="59">
        <f t="shared" si="98"/>
        <v>0</v>
      </c>
      <c r="U341" s="176">
        <f>S341/I341*100</f>
        <v>0</v>
      </c>
      <c r="V341" s="73">
        <f>T341/J341*100</f>
        <v>0</v>
      </c>
      <c r="W341" s="73">
        <f t="shared" ref="W341:X394" si="99">S341</f>
        <v>0</v>
      </c>
      <c r="X341" s="59">
        <f t="shared" si="99"/>
        <v>0</v>
      </c>
      <c r="Y341" s="73">
        <f t="shared" si="97"/>
        <v>0</v>
      </c>
      <c r="Z341" s="157">
        <f>X341/F341*100</f>
        <v>0</v>
      </c>
      <c r="AA341" s="73"/>
    </row>
    <row r="342" spans="1:29" s="30" customFormat="1" ht="33.6" customHeight="1">
      <c r="A342" s="408" t="s">
        <v>740</v>
      </c>
      <c r="B342" s="409"/>
      <c r="C342" s="409"/>
      <c r="D342" s="409"/>
      <c r="E342" s="409"/>
      <c r="F342" s="409"/>
      <c r="G342" s="409"/>
      <c r="H342" s="409"/>
      <c r="I342" s="409"/>
      <c r="J342" s="409"/>
      <c r="K342" s="409"/>
      <c r="L342" s="409"/>
      <c r="M342" s="409"/>
      <c r="N342" s="409"/>
      <c r="O342" s="409"/>
      <c r="P342" s="409"/>
      <c r="Q342" s="409"/>
      <c r="R342" s="409"/>
      <c r="S342" s="409"/>
      <c r="T342" s="410"/>
      <c r="U342" s="102">
        <f>AVERAGE(U196:U341)</f>
        <v>23.841055341055341</v>
      </c>
      <c r="V342" s="102">
        <f>AVERAGE(V196:V341)</f>
        <v>12.305245815449336</v>
      </c>
      <c r="W342" s="103"/>
      <c r="X342" s="104"/>
      <c r="Y342" s="102">
        <f>AVERAGE(Y196:Y341)</f>
        <v>3.9952790017357835</v>
      </c>
      <c r="Z342" s="102">
        <f>AVERAGE(Z196:Z341)</f>
        <v>1.9218286124870865</v>
      </c>
      <c r="AA342" s="105"/>
      <c r="AB342" s="28"/>
      <c r="AC342" s="29"/>
    </row>
    <row r="343" spans="1:29" ht="52.5" customHeight="1">
      <c r="A343" s="423" t="s">
        <v>392</v>
      </c>
      <c r="B343" s="426" t="s">
        <v>393</v>
      </c>
      <c r="C343" s="134" t="s">
        <v>394</v>
      </c>
      <c r="D343" s="93" t="s">
        <v>27</v>
      </c>
      <c r="E343" s="214">
        <v>95</v>
      </c>
      <c r="F343" s="405">
        <f>SUM(F349:F436)</f>
        <v>211201504370.005</v>
      </c>
      <c r="G343" s="93">
        <v>75</v>
      </c>
      <c r="H343" s="405">
        <f>SUM(H349:H436)</f>
        <v>0</v>
      </c>
      <c r="I343" s="214">
        <v>80</v>
      </c>
      <c r="J343" s="405">
        <f>SUM(J349:J436)</f>
        <v>41008603601</v>
      </c>
      <c r="K343" s="93">
        <v>25</v>
      </c>
      <c r="L343" s="405">
        <f>SUM(L349:L436)</f>
        <v>3128118130</v>
      </c>
      <c r="M343" s="90">
        <v>25</v>
      </c>
      <c r="N343" s="405">
        <f>SUM(N349:N436)</f>
        <v>4511816219</v>
      </c>
      <c r="O343" s="90"/>
      <c r="P343" s="405">
        <f>SUM(P349:P436)</f>
        <v>0</v>
      </c>
      <c r="Q343" s="90"/>
      <c r="R343" s="405">
        <f>SUM(R349:R436)</f>
        <v>0</v>
      </c>
      <c r="S343" s="93">
        <f t="shared" si="98"/>
        <v>50</v>
      </c>
      <c r="T343" s="465">
        <f t="shared" si="98"/>
        <v>7639934349</v>
      </c>
      <c r="U343" s="164">
        <f>S343/I343*100</f>
        <v>62.5</v>
      </c>
      <c r="V343" s="459">
        <f>T343/J343*100</f>
        <v>18.630076808598524</v>
      </c>
      <c r="W343" s="93">
        <f t="shared" ref="W343:W352" si="100">S343</f>
        <v>50</v>
      </c>
      <c r="X343" s="482">
        <f t="shared" ref="X343:X349" si="101">T343</f>
        <v>7639934349</v>
      </c>
      <c r="Y343" s="164">
        <f>W343/E343*100</f>
        <v>52.631578947368418</v>
      </c>
      <c r="Z343" s="459">
        <f>X343/F343*100</f>
        <v>3.6173673912926114</v>
      </c>
      <c r="AA343" s="93"/>
    </row>
    <row r="344" spans="1:29" ht="41.1" customHeight="1">
      <c r="A344" s="424"/>
      <c r="B344" s="427"/>
      <c r="C344" s="134" t="s">
        <v>395</v>
      </c>
      <c r="D344" s="93" t="s">
        <v>27</v>
      </c>
      <c r="E344" s="80">
        <v>80</v>
      </c>
      <c r="F344" s="406"/>
      <c r="G344" s="93">
        <v>80</v>
      </c>
      <c r="H344" s="406"/>
      <c r="I344" s="215">
        <v>80</v>
      </c>
      <c r="J344" s="406"/>
      <c r="K344" s="93">
        <v>20</v>
      </c>
      <c r="L344" s="406"/>
      <c r="M344" s="90">
        <v>30</v>
      </c>
      <c r="N344" s="406"/>
      <c r="O344" s="90"/>
      <c r="P344" s="406"/>
      <c r="Q344" s="90"/>
      <c r="R344" s="406"/>
      <c r="S344" s="93">
        <f t="shared" si="98"/>
        <v>50</v>
      </c>
      <c r="T344" s="466"/>
      <c r="U344" s="164">
        <f>S344/I344*100</f>
        <v>62.5</v>
      </c>
      <c r="V344" s="460"/>
      <c r="W344" s="93">
        <f t="shared" si="100"/>
        <v>50</v>
      </c>
      <c r="X344" s="483"/>
      <c r="Y344" s="164">
        <f t="shared" ref="Y344:Y380" si="102">W344/E344*100</f>
        <v>62.5</v>
      </c>
      <c r="Z344" s="460"/>
      <c r="AA344" s="93"/>
    </row>
    <row r="345" spans="1:29" ht="56.1" customHeight="1">
      <c r="A345" s="424"/>
      <c r="B345" s="427"/>
      <c r="C345" s="216" t="s">
        <v>396</v>
      </c>
      <c r="D345" s="93" t="s">
        <v>27</v>
      </c>
      <c r="E345" s="80">
        <v>90</v>
      </c>
      <c r="F345" s="406"/>
      <c r="G345" s="93">
        <v>45</v>
      </c>
      <c r="H345" s="406"/>
      <c r="I345" s="80">
        <v>70</v>
      </c>
      <c r="J345" s="406"/>
      <c r="K345" s="93">
        <v>20</v>
      </c>
      <c r="L345" s="406"/>
      <c r="M345" s="90">
        <v>30</v>
      </c>
      <c r="N345" s="406"/>
      <c r="O345" s="90"/>
      <c r="P345" s="406"/>
      <c r="Q345" s="90"/>
      <c r="R345" s="406"/>
      <c r="S345" s="93">
        <f t="shared" si="98"/>
        <v>50</v>
      </c>
      <c r="T345" s="466"/>
      <c r="U345" s="164">
        <f>S345/I345*100</f>
        <v>71.428571428571431</v>
      </c>
      <c r="V345" s="460"/>
      <c r="W345" s="93">
        <f t="shared" si="100"/>
        <v>50</v>
      </c>
      <c r="X345" s="483"/>
      <c r="Y345" s="164">
        <f t="shared" si="102"/>
        <v>55.555555555555557</v>
      </c>
      <c r="Z345" s="460"/>
      <c r="AA345" s="93"/>
    </row>
    <row r="346" spans="1:29" ht="47.45" customHeight="1">
      <c r="A346" s="424"/>
      <c r="B346" s="427"/>
      <c r="C346" s="134" t="s">
        <v>397</v>
      </c>
      <c r="D346" s="93" t="s">
        <v>27</v>
      </c>
      <c r="E346" s="217">
        <v>2.2200000000000002</v>
      </c>
      <c r="F346" s="406"/>
      <c r="G346" s="93">
        <v>1.44</v>
      </c>
      <c r="H346" s="406"/>
      <c r="I346" s="218">
        <v>1.7</v>
      </c>
      <c r="J346" s="406"/>
      <c r="K346" s="93"/>
      <c r="L346" s="406"/>
      <c r="M346" s="90">
        <v>1.7</v>
      </c>
      <c r="N346" s="406"/>
      <c r="O346" s="90"/>
      <c r="P346" s="406"/>
      <c r="Q346" s="90"/>
      <c r="R346" s="406"/>
      <c r="S346" s="93">
        <f t="shared" si="98"/>
        <v>1.7</v>
      </c>
      <c r="T346" s="466"/>
      <c r="U346" s="164">
        <f>S346/I346*100</f>
        <v>100</v>
      </c>
      <c r="V346" s="460"/>
      <c r="W346" s="93">
        <f t="shared" si="100"/>
        <v>1.7</v>
      </c>
      <c r="X346" s="483"/>
      <c r="Y346" s="164">
        <f t="shared" si="102"/>
        <v>76.576576576576571</v>
      </c>
      <c r="Z346" s="460"/>
      <c r="AA346" s="93"/>
    </row>
    <row r="347" spans="1:29" ht="67.5" customHeight="1">
      <c r="A347" s="424"/>
      <c r="B347" s="427"/>
      <c r="C347" s="134" t="s">
        <v>398</v>
      </c>
      <c r="D347" s="93" t="s">
        <v>27</v>
      </c>
      <c r="E347" s="215">
        <v>100</v>
      </c>
      <c r="F347" s="406"/>
      <c r="G347" s="93">
        <v>100</v>
      </c>
      <c r="H347" s="406"/>
      <c r="I347" s="215">
        <v>100</v>
      </c>
      <c r="J347" s="406"/>
      <c r="K347" s="93">
        <v>20</v>
      </c>
      <c r="L347" s="406"/>
      <c r="M347" s="90">
        <v>50</v>
      </c>
      <c r="N347" s="406"/>
      <c r="O347" s="90"/>
      <c r="P347" s="406"/>
      <c r="Q347" s="90"/>
      <c r="R347" s="406"/>
      <c r="S347" s="93">
        <f t="shared" si="98"/>
        <v>70</v>
      </c>
      <c r="T347" s="466"/>
      <c r="U347" s="164">
        <f>S347/I347*100</f>
        <v>70</v>
      </c>
      <c r="V347" s="460"/>
      <c r="W347" s="93">
        <f t="shared" si="100"/>
        <v>70</v>
      </c>
      <c r="X347" s="483"/>
      <c r="Y347" s="164">
        <f t="shared" si="102"/>
        <v>70</v>
      </c>
      <c r="Z347" s="460"/>
      <c r="AA347" s="93"/>
    </row>
    <row r="348" spans="1:29" ht="54" customHeight="1">
      <c r="A348" s="425"/>
      <c r="B348" s="428"/>
      <c r="C348" s="134" t="s">
        <v>399</v>
      </c>
      <c r="D348" s="93" t="s">
        <v>27</v>
      </c>
      <c r="E348" s="215">
        <v>100</v>
      </c>
      <c r="F348" s="407"/>
      <c r="G348" s="93">
        <v>100</v>
      </c>
      <c r="H348" s="407"/>
      <c r="I348" s="215">
        <v>100</v>
      </c>
      <c r="J348" s="407"/>
      <c r="K348" s="93">
        <v>20</v>
      </c>
      <c r="L348" s="407"/>
      <c r="M348" s="90">
        <v>30</v>
      </c>
      <c r="N348" s="407"/>
      <c r="O348" s="90"/>
      <c r="P348" s="407"/>
      <c r="Q348" s="90"/>
      <c r="R348" s="407"/>
      <c r="S348" s="93">
        <f t="shared" si="98"/>
        <v>50</v>
      </c>
      <c r="T348" s="467"/>
      <c r="U348" s="164">
        <f>S348/I348*100</f>
        <v>50</v>
      </c>
      <c r="V348" s="461"/>
      <c r="W348" s="93">
        <f t="shared" si="100"/>
        <v>50</v>
      </c>
      <c r="X348" s="484"/>
      <c r="Y348" s="164">
        <f t="shared" si="102"/>
        <v>50</v>
      </c>
      <c r="Z348" s="461"/>
      <c r="AA348" s="93"/>
    </row>
    <row r="349" spans="1:29" ht="188.45" hidden="1" customHeight="1">
      <c r="A349" s="300" t="s">
        <v>400</v>
      </c>
      <c r="B349" s="385" t="s">
        <v>401</v>
      </c>
      <c r="C349" s="108" t="s">
        <v>402</v>
      </c>
      <c r="D349" s="126" t="s">
        <v>153</v>
      </c>
      <c r="E349" s="124">
        <v>460</v>
      </c>
      <c r="F349" s="306">
        <v>854714000.00000012</v>
      </c>
      <c r="G349" s="65"/>
      <c r="H349" s="309"/>
      <c r="I349" s="147"/>
      <c r="J349" s="312">
        <v>140000000</v>
      </c>
      <c r="K349" s="65"/>
      <c r="L349" s="309"/>
      <c r="M349" s="15"/>
      <c r="N349" s="294">
        <v>16410000</v>
      </c>
      <c r="O349" s="15"/>
      <c r="P349" s="309"/>
      <c r="Q349" s="15"/>
      <c r="R349" s="309"/>
      <c r="S349" s="65">
        <f t="shared" si="98"/>
        <v>0</v>
      </c>
      <c r="T349" s="294">
        <f t="shared" si="98"/>
        <v>16410000</v>
      </c>
      <c r="U349" s="65"/>
      <c r="V349" s="309">
        <f>T349/J349*100</f>
        <v>11.721428571428572</v>
      </c>
      <c r="W349" s="65">
        <f t="shared" si="100"/>
        <v>0</v>
      </c>
      <c r="X349" s="309">
        <f t="shared" si="101"/>
        <v>16410000</v>
      </c>
      <c r="Y349" s="65">
        <f t="shared" si="102"/>
        <v>0</v>
      </c>
      <c r="Z349" s="309">
        <f>X349/F349*100</f>
        <v>1.919940471315551</v>
      </c>
      <c r="AA349" s="65"/>
    </row>
    <row r="350" spans="1:29" ht="116.1" hidden="1" customHeight="1">
      <c r="A350" s="301"/>
      <c r="B350" s="386"/>
      <c r="C350" s="239" t="s">
        <v>403</v>
      </c>
      <c r="D350" s="126" t="s">
        <v>153</v>
      </c>
      <c r="E350" s="124">
        <v>80</v>
      </c>
      <c r="F350" s="307"/>
      <c r="G350" s="65"/>
      <c r="H350" s="310"/>
      <c r="I350" s="147"/>
      <c r="J350" s="313"/>
      <c r="K350" s="65"/>
      <c r="L350" s="310"/>
      <c r="M350" s="15"/>
      <c r="N350" s="295"/>
      <c r="O350" s="15"/>
      <c r="P350" s="310"/>
      <c r="Q350" s="15"/>
      <c r="R350" s="310"/>
      <c r="S350" s="65">
        <f t="shared" si="98"/>
        <v>0</v>
      </c>
      <c r="T350" s="295"/>
      <c r="U350" s="65"/>
      <c r="V350" s="310"/>
      <c r="W350" s="65">
        <f t="shared" si="100"/>
        <v>0</v>
      </c>
      <c r="X350" s="310"/>
      <c r="Y350" s="65">
        <f t="shared" si="102"/>
        <v>0</v>
      </c>
      <c r="Z350" s="310"/>
      <c r="AA350" s="65"/>
    </row>
    <row r="351" spans="1:29" ht="48" customHeight="1">
      <c r="A351" s="301"/>
      <c r="B351" s="386"/>
      <c r="C351" s="36" t="s">
        <v>404</v>
      </c>
      <c r="D351" s="69" t="s">
        <v>405</v>
      </c>
      <c r="E351" s="81">
        <v>493</v>
      </c>
      <c r="F351" s="307"/>
      <c r="G351" s="65"/>
      <c r="H351" s="310"/>
      <c r="I351" s="142">
        <v>93</v>
      </c>
      <c r="J351" s="313"/>
      <c r="K351" s="65"/>
      <c r="L351" s="310"/>
      <c r="M351" s="15">
        <v>93</v>
      </c>
      <c r="N351" s="295"/>
      <c r="O351" s="15"/>
      <c r="P351" s="310"/>
      <c r="Q351" s="15"/>
      <c r="R351" s="310"/>
      <c r="S351" s="65">
        <f t="shared" si="98"/>
        <v>93</v>
      </c>
      <c r="T351" s="295"/>
      <c r="U351" s="65">
        <f>S351/I351*100</f>
        <v>100</v>
      </c>
      <c r="V351" s="310"/>
      <c r="W351" s="65">
        <f t="shared" si="100"/>
        <v>93</v>
      </c>
      <c r="X351" s="310"/>
      <c r="Y351" s="65">
        <f t="shared" si="102"/>
        <v>18.864097363083165</v>
      </c>
      <c r="Z351" s="310"/>
      <c r="AA351" s="65"/>
    </row>
    <row r="352" spans="1:29" ht="78.95" customHeight="1">
      <c r="A352" s="302"/>
      <c r="B352" s="387"/>
      <c r="C352" s="33" t="s">
        <v>406</v>
      </c>
      <c r="D352" s="74" t="s">
        <v>154</v>
      </c>
      <c r="E352" s="83">
        <v>725</v>
      </c>
      <c r="F352" s="308"/>
      <c r="G352" s="65"/>
      <c r="H352" s="311"/>
      <c r="I352" s="142">
        <v>135</v>
      </c>
      <c r="J352" s="314"/>
      <c r="K352" s="65"/>
      <c r="L352" s="311"/>
      <c r="M352" s="15"/>
      <c r="N352" s="296"/>
      <c r="O352" s="15"/>
      <c r="P352" s="311"/>
      <c r="Q352" s="15"/>
      <c r="R352" s="311"/>
      <c r="S352" s="65">
        <f t="shared" si="98"/>
        <v>0</v>
      </c>
      <c r="T352" s="296"/>
      <c r="U352" s="65">
        <f>S352/I352*100</f>
        <v>0</v>
      </c>
      <c r="V352" s="311"/>
      <c r="W352" s="65">
        <f t="shared" si="100"/>
        <v>0</v>
      </c>
      <c r="X352" s="311"/>
      <c r="Y352" s="65">
        <f t="shared" si="102"/>
        <v>0</v>
      </c>
      <c r="Z352" s="311"/>
      <c r="AA352" s="65"/>
    </row>
    <row r="353" spans="1:27" ht="65.45" customHeight="1">
      <c r="A353" s="140" t="s">
        <v>407</v>
      </c>
      <c r="B353" s="39" t="s">
        <v>408</v>
      </c>
      <c r="C353" s="36" t="s">
        <v>409</v>
      </c>
      <c r="D353" s="68" t="s">
        <v>48</v>
      </c>
      <c r="E353" s="72">
        <v>232</v>
      </c>
      <c r="F353" s="52">
        <v>850000000</v>
      </c>
      <c r="G353" s="73"/>
      <c r="H353" s="31"/>
      <c r="I353" s="101">
        <v>40</v>
      </c>
      <c r="J353" s="96">
        <v>100000000</v>
      </c>
      <c r="K353" s="73">
        <v>40</v>
      </c>
      <c r="L353" s="152">
        <v>92615000</v>
      </c>
      <c r="M353" s="31"/>
      <c r="N353" s="59">
        <v>0</v>
      </c>
      <c r="O353" s="31"/>
      <c r="P353" s="31"/>
      <c r="Q353" s="31"/>
      <c r="R353" s="31"/>
      <c r="S353" s="73">
        <f t="shared" si="98"/>
        <v>40</v>
      </c>
      <c r="T353" s="59">
        <f t="shared" si="98"/>
        <v>92615000</v>
      </c>
      <c r="U353" s="176">
        <f>S353/I353*100</f>
        <v>100</v>
      </c>
      <c r="V353" s="149">
        <f>T353/J353*100</f>
        <v>92.615000000000009</v>
      </c>
      <c r="W353" s="73">
        <f t="shared" si="99"/>
        <v>40</v>
      </c>
      <c r="X353" s="59">
        <f t="shared" si="99"/>
        <v>92615000</v>
      </c>
      <c r="Y353" s="149">
        <f t="shared" si="102"/>
        <v>17.241379310344829</v>
      </c>
      <c r="Z353" s="180">
        <f>X353/F353*100</f>
        <v>10.895882352941175</v>
      </c>
      <c r="AA353" s="73"/>
    </row>
    <row r="354" spans="1:27" ht="62.45" customHeight="1">
      <c r="A354" s="300" t="s">
        <v>410</v>
      </c>
      <c r="B354" s="303" t="s">
        <v>411</v>
      </c>
      <c r="C354" s="38" t="s">
        <v>412</v>
      </c>
      <c r="D354" s="69" t="s">
        <v>28</v>
      </c>
      <c r="E354" s="81">
        <v>22</v>
      </c>
      <c r="F354" s="306">
        <v>3928625000</v>
      </c>
      <c r="G354" s="65"/>
      <c r="H354" s="306"/>
      <c r="I354" s="142">
        <v>22</v>
      </c>
      <c r="J354" s="312">
        <v>280000000</v>
      </c>
      <c r="K354" s="65"/>
      <c r="L354" s="306"/>
      <c r="M354" s="15"/>
      <c r="N354" s="306">
        <v>0</v>
      </c>
      <c r="O354" s="15"/>
      <c r="P354" s="306"/>
      <c r="Q354" s="15"/>
      <c r="R354" s="306"/>
      <c r="S354" s="65">
        <f t="shared" si="98"/>
        <v>0</v>
      </c>
      <c r="T354" s="294">
        <f t="shared" si="98"/>
        <v>0</v>
      </c>
      <c r="U354" s="176">
        <f>S354/I354*100</f>
        <v>0</v>
      </c>
      <c r="V354" s="324">
        <f>T354/J354*100</f>
        <v>0</v>
      </c>
      <c r="W354" s="73">
        <f t="shared" ref="W354:W378" si="103">S354</f>
        <v>0</v>
      </c>
      <c r="X354" s="318">
        <f t="shared" ref="X354" si="104">T354</f>
        <v>0</v>
      </c>
      <c r="Y354" s="149">
        <f t="shared" si="102"/>
        <v>0</v>
      </c>
      <c r="Z354" s="333">
        <f>X354/F354*100</f>
        <v>0</v>
      </c>
      <c r="AA354" s="65"/>
    </row>
    <row r="355" spans="1:27" ht="66.95" customHeight="1">
      <c r="A355" s="301"/>
      <c r="B355" s="304"/>
      <c r="C355" s="38" t="s">
        <v>413</v>
      </c>
      <c r="D355" s="69" t="s">
        <v>28</v>
      </c>
      <c r="E355" s="81">
        <v>22</v>
      </c>
      <c r="F355" s="307"/>
      <c r="G355" s="65"/>
      <c r="H355" s="307"/>
      <c r="I355" s="142">
        <v>22</v>
      </c>
      <c r="J355" s="313"/>
      <c r="K355" s="65"/>
      <c r="L355" s="307"/>
      <c r="M355" s="15"/>
      <c r="N355" s="307"/>
      <c r="O355" s="15"/>
      <c r="P355" s="307"/>
      <c r="Q355" s="15"/>
      <c r="R355" s="307"/>
      <c r="S355" s="65">
        <f t="shared" si="98"/>
        <v>0</v>
      </c>
      <c r="T355" s="295"/>
      <c r="U355" s="176">
        <f>S355/I355*100</f>
        <v>0</v>
      </c>
      <c r="V355" s="325"/>
      <c r="W355" s="73">
        <f t="shared" si="103"/>
        <v>0</v>
      </c>
      <c r="X355" s="319"/>
      <c r="Y355" s="149">
        <f t="shared" si="102"/>
        <v>0</v>
      </c>
      <c r="Z355" s="334"/>
      <c r="AA355" s="65"/>
    </row>
    <row r="356" spans="1:27" ht="50.45" hidden="1" customHeight="1">
      <c r="A356" s="301"/>
      <c r="B356" s="304"/>
      <c r="C356" s="109" t="s">
        <v>414</v>
      </c>
      <c r="D356" s="110" t="s">
        <v>153</v>
      </c>
      <c r="E356" s="124">
        <v>16</v>
      </c>
      <c r="F356" s="307"/>
      <c r="G356" s="65"/>
      <c r="H356" s="307"/>
      <c r="I356" s="142"/>
      <c r="J356" s="313"/>
      <c r="K356" s="65"/>
      <c r="L356" s="307"/>
      <c r="M356" s="15"/>
      <c r="N356" s="307"/>
      <c r="O356" s="15"/>
      <c r="P356" s="307"/>
      <c r="Q356" s="15"/>
      <c r="R356" s="307"/>
      <c r="S356" s="65">
        <f t="shared" si="98"/>
        <v>0</v>
      </c>
      <c r="T356" s="295"/>
      <c r="U356" s="176"/>
      <c r="V356" s="325"/>
      <c r="W356" s="73">
        <f t="shared" si="103"/>
        <v>0</v>
      </c>
      <c r="X356" s="319"/>
      <c r="Y356" s="149">
        <f t="shared" si="102"/>
        <v>0</v>
      </c>
      <c r="Z356" s="334"/>
      <c r="AA356" s="65"/>
    </row>
    <row r="357" spans="1:27" ht="49.5" hidden="1" customHeight="1">
      <c r="A357" s="301"/>
      <c r="B357" s="304"/>
      <c r="C357" s="108" t="s">
        <v>415</v>
      </c>
      <c r="D357" s="110" t="s">
        <v>48</v>
      </c>
      <c r="E357" s="124">
        <v>10</v>
      </c>
      <c r="F357" s="307"/>
      <c r="G357" s="65"/>
      <c r="H357" s="307"/>
      <c r="I357" s="142"/>
      <c r="J357" s="313"/>
      <c r="K357" s="65"/>
      <c r="L357" s="307"/>
      <c r="M357" s="15"/>
      <c r="N357" s="307"/>
      <c r="O357" s="15"/>
      <c r="P357" s="307"/>
      <c r="Q357" s="15"/>
      <c r="R357" s="307"/>
      <c r="S357" s="65">
        <f t="shared" si="98"/>
        <v>0</v>
      </c>
      <c r="T357" s="295"/>
      <c r="U357" s="176"/>
      <c r="V357" s="325"/>
      <c r="W357" s="73">
        <f t="shared" si="103"/>
        <v>0</v>
      </c>
      <c r="X357" s="319"/>
      <c r="Y357" s="149">
        <f t="shared" si="102"/>
        <v>0</v>
      </c>
      <c r="Z357" s="334"/>
      <c r="AA357" s="65"/>
    </row>
    <row r="358" spans="1:27" ht="45" hidden="1" customHeight="1">
      <c r="A358" s="301"/>
      <c r="B358" s="304"/>
      <c r="C358" s="108" t="s">
        <v>416</v>
      </c>
      <c r="D358" s="110" t="s">
        <v>48</v>
      </c>
      <c r="E358" s="124">
        <v>32</v>
      </c>
      <c r="F358" s="307"/>
      <c r="G358" s="65"/>
      <c r="H358" s="307"/>
      <c r="I358" s="142"/>
      <c r="J358" s="313"/>
      <c r="K358" s="65"/>
      <c r="L358" s="307"/>
      <c r="M358" s="15"/>
      <c r="N358" s="307"/>
      <c r="O358" s="15"/>
      <c r="P358" s="307"/>
      <c r="Q358" s="15"/>
      <c r="R358" s="307"/>
      <c r="S358" s="65">
        <f t="shared" si="98"/>
        <v>0</v>
      </c>
      <c r="T358" s="295"/>
      <c r="U358" s="176"/>
      <c r="V358" s="325"/>
      <c r="W358" s="73">
        <f t="shared" si="103"/>
        <v>0</v>
      </c>
      <c r="X358" s="319"/>
      <c r="Y358" s="149">
        <f t="shared" si="102"/>
        <v>0</v>
      </c>
      <c r="Z358" s="334"/>
      <c r="AA358" s="65"/>
    </row>
    <row r="359" spans="1:27" ht="54.95" hidden="1" customHeight="1">
      <c r="A359" s="301"/>
      <c r="B359" s="304"/>
      <c r="C359" s="108" t="s">
        <v>417</v>
      </c>
      <c r="D359" s="110" t="s">
        <v>48</v>
      </c>
      <c r="E359" s="124">
        <v>18</v>
      </c>
      <c r="F359" s="307"/>
      <c r="G359" s="65"/>
      <c r="H359" s="307"/>
      <c r="I359" s="142"/>
      <c r="J359" s="313"/>
      <c r="K359" s="65"/>
      <c r="L359" s="307"/>
      <c r="M359" s="15"/>
      <c r="N359" s="307"/>
      <c r="O359" s="15"/>
      <c r="P359" s="307"/>
      <c r="Q359" s="15"/>
      <c r="R359" s="307"/>
      <c r="S359" s="65">
        <f t="shared" si="98"/>
        <v>0</v>
      </c>
      <c r="T359" s="295"/>
      <c r="U359" s="176"/>
      <c r="V359" s="325"/>
      <c r="W359" s="73">
        <f t="shared" si="103"/>
        <v>0</v>
      </c>
      <c r="X359" s="319"/>
      <c r="Y359" s="149">
        <f t="shared" si="102"/>
        <v>0</v>
      </c>
      <c r="Z359" s="334"/>
      <c r="AA359" s="65"/>
    </row>
    <row r="360" spans="1:27" ht="56.1" hidden="1" customHeight="1">
      <c r="A360" s="301"/>
      <c r="B360" s="304"/>
      <c r="C360" s="108" t="s">
        <v>418</v>
      </c>
      <c r="D360" s="110" t="s">
        <v>48</v>
      </c>
      <c r="E360" s="124">
        <v>32</v>
      </c>
      <c r="F360" s="307"/>
      <c r="G360" s="65"/>
      <c r="H360" s="307"/>
      <c r="I360" s="142"/>
      <c r="J360" s="313"/>
      <c r="K360" s="65"/>
      <c r="L360" s="307"/>
      <c r="M360" s="15"/>
      <c r="N360" s="307"/>
      <c r="O360" s="15"/>
      <c r="P360" s="307"/>
      <c r="Q360" s="15"/>
      <c r="R360" s="307"/>
      <c r="S360" s="65">
        <f t="shared" si="98"/>
        <v>0</v>
      </c>
      <c r="T360" s="295"/>
      <c r="U360" s="176"/>
      <c r="V360" s="325"/>
      <c r="W360" s="73">
        <f t="shared" si="103"/>
        <v>0</v>
      </c>
      <c r="X360" s="319"/>
      <c r="Y360" s="149">
        <f t="shared" si="102"/>
        <v>0</v>
      </c>
      <c r="Z360" s="334"/>
      <c r="AA360" s="65"/>
    </row>
    <row r="361" spans="1:27" ht="66.95" hidden="1" customHeight="1">
      <c r="A361" s="301"/>
      <c r="B361" s="304"/>
      <c r="C361" s="108" t="s">
        <v>419</v>
      </c>
      <c r="D361" s="115" t="s">
        <v>50</v>
      </c>
      <c r="E361" s="124">
        <v>16</v>
      </c>
      <c r="F361" s="307"/>
      <c r="G361" s="65"/>
      <c r="H361" s="307"/>
      <c r="I361" s="147"/>
      <c r="J361" s="313"/>
      <c r="K361" s="65"/>
      <c r="L361" s="307"/>
      <c r="M361" s="15"/>
      <c r="N361" s="307"/>
      <c r="O361" s="15"/>
      <c r="P361" s="307"/>
      <c r="Q361" s="15"/>
      <c r="R361" s="307"/>
      <c r="S361" s="65">
        <f t="shared" si="98"/>
        <v>0</v>
      </c>
      <c r="T361" s="295"/>
      <c r="U361" s="176"/>
      <c r="V361" s="325"/>
      <c r="W361" s="73">
        <f t="shared" si="103"/>
        <v>0</v>
      </c>
      <c r="X361" s="319"/>
      <c r="Y361" s="149">
        <f t="shared" si="102"/>
        <v>0</v>
      </c>
      <c r="Z361" s="334"/>
      <c r="AA361" s="65"/>
    </row>
    <row r="362" spans="1:27" ht="66.95" hidden="1" customHeight="1">
      <c r="A362" s="301"/>
      <c r="B362" s="304"/>
      <c r="C362" s="108" t="s">
        <v>420</v>
      </c>
      <c r="D362" s="240" t="s">
        <v>50</v>
      </c>
      <c r="E362" s="124">
        <v>18</v>
      </c>
      <c r="F362" s="307"/>
      <c r="G362" s="65"/>
      <c r="H362" s="307"/>
      <c r="I362" s="147"/>
      <c r="J362" s="313"/>
      <c r="K362" s="65"/>
      <c r="L362" s="307"/>
      <c r="M362" s="15"/>
      <c r="N362" s="307"/>
      <c r="O362" s="15"/>
      <c r="P362" s="307"/>
      <c r="Q362" s="15"/>
      <c r="R362" s="307"/>
      <c r="S362" s="65">
        <f t="shared" si="98"/>
        <v>0</v>
      </c>
      <c r="T362" s="295"/>
      <c r="U362" s="176"/>
      <c r="V362" s="325"/>
      <c r="W362" s="73">
        <f t="shared" si="103"/>
        <v>0</v>
      </c>
      <c r="X362" s="319"/>
      <c r="Y362" s="149">
        <f t="shared" si="102"/>
        <v>0</v>
      </c>
      <c r="Z362" s="334"/>
      <c r="AA362" s="65"/>
    </row>
    <row r="363" spans="1:27" ht="66.95" hidden="1" customHeight="1">
      <c r="A363" s="301"/>
      <c r="B363" s="304"/>
      <c r="C363" s="108" t="s">
        <v>421</v>
      </c>
      <c r="D363" s="240" t="s">
        <v>50</v>
      </c>
      <c r="E363" s="124">
        <v>18</v>
      </c>
      <c r="F363" s="307"/>
      <c r="G363" s="65"/>
      <c r="H363" s="307"/>
      <c r="I363" s="147"/>
      <c r="J363" s="313"/>
      <c r="K363" s="65"/>
      <c r="L363" s="307"/>
      <c r="M363" s="15"/>
      <c r="N363" s="307"/>
      <c r="O363" s="15"/>
      <c r="P363" s="307"/>
      <c r="Q363" s="15"/>
      <c r="R363" s="307"/>
      <c r="S363" s="65">
        <f t="shared" si="98"/>
        <v>0</v>
      </c>
      <c r="T363" s="295"/>
      <c r="U363" s="176"/>
      <c r="V363" s="325"/>
      <c r="W363" s="73">
        <f t="shared" si="103"/>
        <v>0</v>
      </c>
      <c r="X363" s="319"/>
      <c r="Y363" s="149">
        <f t="shared" si="102"/>
        <v>0</v>
      </c>
      <c r="Z363" s="334"/>
      <c r="AA363" s="65"/>
    </row>
    <row r="364" spans="1:27" ht="53.45" hidden="1" customHeight="1">
      <c r="A364" s="301"/>
      <c r="B364" s="304"/>
      <c r="C364" s="108" t="s">
        <v>422</v>
      </c>
      <c r="D364" s="240" t="s">
        <v>50</v>
      </c>
      <c r="E364" s="124">
        <v>33</v>
      </c>
      <c r="F364" s="307"/>
      <c r="G364" s="65"/>
      <c r="H364" s="307"/>
      <c r="I364" s="147"/>
      <c r="J364" s="313"/>
      <c r="K364" s="65"/>
      <c r="L364" s="307"/>
      <c r="M364" s="15"/>
      <c r="N364" s="307"/>
      <c r="O364" s="15"/>
      <c r="P364" s="307"/>
      <c r="Q364" s="15"/>
      <c r="R364" s="307"/>
      <c r="S364" s="65">
        <f t="shared" si="98"/>
        <v>0</v>
      </c>
      <c r="T364" s="295"/>
      <c r="U364" s="176"/>
      <c r="V364" s="325"/>
      <c r="W364" s="73">
        <f t="shared" si="103"/>
        <v>0</v>
      </c>
      <c r="X364" s="319"/>
      <c r="Y364" s="149">
        <f t="shared" si="102"/>
        <v>0</v>
      </c>
      <c r="Z364" s="334"/>
      <c r="AA364" s="65"/>
    </row>
    <row r="365" spans="1:27" ht="53.45" hidden="1" customHeight="1">
      <c r="A365" s="301"/>
      <c r="B365" s="304"/>
      <c r="C365" s="108" t="s">
        <v>423</v>
      </c>
      <c r="D365" s="240" t="s">
        <v>50</v>
      </c>
      <c r="E365" s="124">
        <v>18</v>
      </c>
      <c r="F365" s="307"/>
      <c r="G365" s="65"/>
      <c r="H365" s="307"/>
      <c r="I365" s="147"/>
      <c r="J365" s="313"/>
      <c r="K365" s="65"/>
      <c r="L365" s="307"/>
      <c r="M365" s="15"/>
      <c r="N365" s="307"/>
      <c r="O365" s="15"/>
      <c r="P365" s="307"/>
      <c r="Q365" s="15"/>
      <c r="R365" s="307"/>
      <c r="S365" s="65">
        <f t="shared" si="98"/>
        <v>0</v>
      </c>
      <c r="T365" s="295"/>
      <c r="U365" s="176"/>
      <c r="V365" s="325"/>
      <c r="W365" s="73">
        <f t="shared" si="103"/>
        <v>0</v>
      </c>
      <c r="X365" s="319"/>
      <c r="Y365" s="149">
        <f t="shared" si="102"/>
        <v>0</v>
      </c>
      <c r="Z365" s="334"/>
      <c r="AA365" s="65"/>
    </row>
    <row r="366" spans="1:27" ht="60.6" hidden="1" customHeight="1">
      <c r="A366" s="301"/>
      <c r="B366" s="304"/>
      <c r="C366" s="108" t="s">
        <v>424</v>
      </c>
      <c r="D366" s="240" t="s">
        <v>50</v>
      </c>
      <c r="E366" s="124">
        <v>30</v>
      </c>
      <c r="F366" s="307"/>
      <c r="G366" s="65"/>
      <c r="H366" s="307"/>
      <c r="I366" s="147"/>
      <c r="J366" s="313"/>
      <c r="K366" s="65"/>
      <c r="L366" s="307"/>
      <c r="M366" s="15"/>
      <c r="N366" s="307"/>
      <c r="O366" s="15"/>
      <c r="P366" s="307"/>
      <c r="Q366" s="15"/>
      <c r="R366" s="307"/>
      <c r="S366" s="65">
        <f t="shared" si="98"/>
        <v>0</v>
      </c>
      <c r="T366" s="295"/>
      <c r="U366" s="176"/>
      <c r="V366" s="325"/>
      <c r="W366" s="73">
        <f t="shared" si="103"/>
        <v>0</v>
      </c>
      <c r="X366" s="319"/>
      <c r="Y366" s="149">
        <f t="shared" si="102"/>
        <v>0</v>
      </c>
      <c r="Z366" s="334"/>
      <c r="AA366" s="65"/>
    </row>
    <row r="367" spans="1:27" ht="66.95" hidden="1" customHeight="1">
      <c r="A367" s="301"/>
      <c r="B367" s="304"/>
      <c r="C367" s="108" t="s">
        <v>425</v>
      </c>
      <c r="D367" s="240" t="s">
        <v>50</v>
      </c>
      <c r="E367" s="124">
        <v>48</v>
      </c>
      <c r="F367" s="307"/>
      <c r="G367" s="65"/>
      <c r="H367" s="307"/>
      <c r="I367" s="147"/>
      <c r="J367" s="313"/>
      <c r="K367" s="65"/>
      <c r="L367" s="307"/>
      <c r="M367" s="15"/>
      <c r="N367" s="307"/>
      <c r="O367" s="15"/>
      <c r="P367" s="307"/>
      <c r="Q367" s="15"/>
      <c r="R367" s="307"/>
      <c r="S367" s="65">
        <f t="shared" si="98"/>
        <v>0</v>
      </c>
      <c r="T367" s="295"/>
      <c r="U367" s="176"/>
      <c r="V367" s="325"/>
      <c r="W367" s="73">
        <f t="shared" si="103"/>
        <v>0</v>
      </c>
      <c r="X367" s="319"/>
      <c r="Y367" s="149">
        <f t="shared" si="102"/>
        <v>0</v>
      </c>
      <c r="Z367" s="334"/>
      <c r="AA367" s="65"/>
    </row>
    <row r="368" spans="1:27" ht="45" hidden="1" customHeight="1">
      <c r="A368" s="301"/>
      <c r="B368" s="304"/>
      <c r="C368" s="108" t="s">
        <v>426</v>
      </c>
      <c r="D368" s="240" t="s">
        <v>50</v>
      </c>
      <c r="E368" s="124">
        <v>35</v>
      </c>
      <c r="F368" s="307"/>
      <c r="G368" s="65"/>
      <c r="H368" s="307"/>
      <c r="I368" s="147"/>
      <c r="J368" s="313"/>
      <c r="K368" s="65"/>
      <c r="L368" s="307"/>
      <c r="M368" s="15"/>
      <c r="N368" s="307"/>
      <c r="O368" s="15"/>
      <c r="P368" s="307"/>
      <c r="Q368" s="15"/>
      <c r="R368" s="307"/>
      <c r="S368" s="65">
        <f t="shared" si="98"/>
        <v>0</v>
      </c>
      <c r="T368" s="295"/>
      <c r="U368" s="176"/>
      <c r="V368" s="325"/>
      <c r="W368" s="73">
        <f t="shared" si="103"/>
        <v>0</v>
      </c>
      <c r="X368" s="319"/>
      <c r="Y368" s="149">
        <f t="shared" si="102"/>
        <v>0</v>
      </c>
      <c r="Z368" s="334"/>
      <c r="AA368" s="65"/>
    </row>
    <row r="369" spans="1:27" ht="57.95" hidden="1" customHeight="1">
      <c r="A369" s="301"/>
      <c r="B369" s="304"/>
      <c r="C369" s="108" t="s">
        <v>427</v>
      </c>
      <c r="D369" s="240" t="s">
        <v>50</v>
      </c>
      <c r="E369" s="124">
        <v>18</v>
      </c>
      <c r="F369" s="307"/>
      <c r="G369" s="65"/>
      <c r="H369" s="307"/>
      <c r="I369" s="147"/>
      <c r="J369" s="313"/>
      <c r="K369" s="65"/>
      <c r="L369" s="307"/>
      <c r="M369" s="15"/>
      <c r="N369" s="307"/>
      <c r="O369" s="15"/>
      <c r="P369" s="307"/>
      <c r="Q369" s="15"/>
      <c r="R369" s="307"/>
      <c r="S369" s="65">
        <f t="shared" si="98"/>
        <v>0</v>
      </c>
      <c r="T369" s="295"/>
      <c r="U369" s="176"/>
      <c r="V369" s="325"/>
      <c r="W369" s="73">
        <f t="shared" si="103"/>
        <v>0</v>
      </c>
      <c r="X369" s="319"/>
      <c r="Y369" s="149">
        <f t="shared" si="102"/>
        <v>0</v>
      </c>
      <c r="Z369" s="334"/>
      <c r="AA369" s="65"/>
    </row>
    <row r="370" spans="1:27" ht="66.95" hidden="1" customHeight="1">
      <c r="A370" s="301"/>
      <c r="B370" s="304"/>
      <c r="C370" s="108" t="s">
        <v>428</v>
      </c>
      <c r="D370" s="240" t="s">
        <v>50</v>
      </c>
      <c r="E370" s="124">
        <v>32</v>
      </c>
      <c r="F370" s="307"/>
      <c r="G370" s="65"/>
      <c r="H370" s="307"/>
      <c r="I370" s="147"/>
      <c r="J370" s="313"/>
      <c r="K370" s="65"/>
      <c r="L370" s="307"/>
      <c r="M370" s="15"/>
      <c r="N370" s="307"/>
      <c r="O370" s="15"/>
      <c r="P370" s="307"/>
      <c r="Q370" s="15"/>
      <c r="R370" s="307"/>
      <c r="S370" s="65">
        <f t="shared" si="98"/>
        <v>0</v>
      </c>
      <c r="T370" s="295"/>
      <c r="U370" s="176"/>
      <c r="V370" s="325"/>
      <c r="W370" s="73">
        <f t="shared" si="103"/>
        <v>0</v>
      </c>
      <c r="X370" s="319"/>
      <c r="Y370" s="149">
        <f t="shared" si="102"/>
        <v>0</v>
      </c>
      <c r="Z370" s="334"/>
      <c r="AA370" s="65"/>
    </row>
    <row r="371" spans="1:27" ht="60.6" hidden="1" customHeight="1">
      <c r="A371" s="301"/>
      <c r="B371" s="304"/>
      <c r="C371" s="108" t="s">
        <v>429</v>
      </c>
      <c r="D371" s="240" t="s">
        <v>50</v>
      </c>
      <c r="E371" s="124">
        <v>36</v>
      </c>
      <c r="F371" s="307"/>
      <c r="G371" s="65"/>
      <c r="H371" s="307"/>
      <c r="I371" s="147"/>
      <c r="J371" s="313"/>
      <c r="K371" s="65"/>
      <c r="L371" s="307"/>
      <c r="M371" s="15"/>
      <c r="N371" s="307"/>
      <c r="O371" s="15"/>
      <c r="P371" s="307"/>
      <c r="Q371" s="15"/>
      <c r="R371" s="307"/>
      <c r="S371" s="65">
        <f t="shared" si="98"/>
        <v>0</v>
      </c>
      <c r="T371" s="295"/>
      <c r="U371" s="176"/>
      <c r="V371" s="325"/>
      <c r="W371" s="73">
        <f t="shared" si="103"/>
        <v>0</v>
      </c>
      <c r="X371" s="319"/>
      <c r="Y371" s="149">
        <f t="shared" si="102"/>
        <v>0</v>
      </c>
      <c r="Z371" s="334"/>
      <c r="AA371" s="65"/>
    </row>
    <row r="372" spans="1:27" ht="66.95" hidden="1" customHeight="1">
      <c r="A372" s="301"/>
      <c r="B372" s="304"/>
      <c r="C372" s="108" t="s">
        <v>430</v>
      </c>
      <c r="D372" s="240" t="s">
        <v>50</v>
      </c>
      <c r="E372" s="124">
        <v>20</v>
      </c>
      <c r="F372" s="307"/>
      <c r="G372" s="65"/>
      <c r="H372" s="307"/>
      <c r="I372" s="147"/>
      <c r="J372" s="313"/>
      <c r="K372" s="65"/>
      <c r="L372" s="307"/>
      <c r="M372" s="15"/>
      <c r="N372" s="307"/>
      <c r="O372" s="15"/>
      <c r="P372" s="307"/>
      <c r="Q372" s="15"/>
      <c r="R372" s="307"/>
      <c r="S372" s="65">
        <f t="shared" si="98"/>
        <v>0</v>
      </c>
      <c r="T372" s="295"/>
      <c r="U372" s="176"/>
      <c r="V372" s="325"/>
      <c r="W372" s="73">
        <f t="shared" si="103"/>
        <v>0</v>
      </c>
      <c r="X372" s="319"/>
      <c r="Y372" s="149">
        <f t="shared" si="102"/>
        <v>0</v>
      </c>
      <c r="Z372" s="334"/>
      <c r="AA372" s="65"/>
    </row>
    <row r="373" spans="1:27" ht="66.95" hidden="1" customHeight="1">
      <c r="A373" s="301"/>
      <c r="B373" s="304"/>
      <c r="C373" s="108" t="s">
        <v>431</v>
      </c>
      <c r="D373" s="240" t="s">
        <v>50</v>
      </c>
      <c r="E373" s="124">
        <v>18</v>
      </c>
      <c r="F373" s="307"/>
      <c r="G373" s="65"/>
      <c r="H373" s="307"/>
      <c r="I373" s="147"/>
      <c r="J373" s="313"/>
      <c r="K373" s="65"/>
      <c r="L373" s="307"/>
      <c r="M373" s="15"/>
      <c r="N373" s="307"/>
      <c r="O373" s="15"/>
      <c r="P373" s="307"/>
      <c r="Q373" s="15"/>
      <c r="R373" s="307"/>
      <c r="S373" s="65">
        <f t="shared" si="98"/>
        <v>0</v>
      </c>
      <c r="T373" s="295"/>
      <c r="U373" s="176"/>
      <c r="V373" s="325"/>
      <c r="W373" s="73">
        <f t="shared" si="103"/>
        <v>0</v>
      </c>
      <c r="X373" s="319"/>
      <c r="Y373" s="149">
        <f t="shared" si="102"/>
        <v>0</v>
      </c>
      <c r="Z373" s="334"/>
      <c r="AA373" s="65"/>
    </row>
    <row r="374" spans="1:27" ht="66.95" hidden="1" customHeight="1">
      <c r="A374" s="301"/>
      <c r="B374" s="304"/>
      <c r="C374" s="108" t="s">
        <v>432</v>
      </c>
      <c r="D374" s="240" t="s">
        <v>50</v>
      </c>
      <c r="E374" s="124">
        <v>18</v>
      </c>
      <c r="F374" s="307"/>
      <c r="G374" s="65"/>
      <c r="H374" s="307"/>
      <c r="I374" s="147"/>
      <c r="J374" s="313"/>
      <c r="K374" s="65"/>
      <c r="L374" s="307"/>
      <c r="M374" s="15"/>
      <c r="N374" s="307"/>
      <c r="O374" s="15"/>
      <c r="P374" s="307"/>
      <c r="Q374" s="15"/>
      <c r="R374" s="307"/>
      <c r="S374" s="65">
        <f t="shared" si="98"/>
        <v>0</v>
      </c>
      <c r="T374" s="295"/>
      <c r="U374" s="176"/>
      <c r="V374" s="325"/>
      <c r="W374" s="73">
        <f t="shared" si="103"/>
        <v>0</v>
      </c>
      <c r="X374" s="319"/>
      <c r="Y374" s="149">
        <f t="shared" si="102"/>
        <v>0</v>
      </c>
      <c r="Z374" s="334"/>
      <c r="AA374" s="65"/>
    </row>
    <row r="375" spans="1:27" ht="66.95" hidden="1" customHeight="1">
      <c r="A375" s="301"/>
      <c r="B375" s="304"/>
      <c r="C375" s="108" t="s">
        <v>433</v>
      </c>
      <c r="D375" s="240" t="s">
        <v>50</v>
      </c>
      <c r="E375" s="124">
        <v>18</v>
      </c>
      <c r="F375" s="307"/>
      <c r="G375" s="65"/>
      <c r="H375" s="307"/>
      <c r="I375" s="147"/>
      <c r="J375" s="313"/>
      <c r="K375" s="65"/>
      <c r="L375" s="307"/>
      <c r="M375" s="15"/>
      <c r="N375" s="307"/>
      <c r="O375" s="15"/>
      <c r="P375" s="307"/>
      <c r="Q375" s="15"/>
      <c r="R375" s="307"/>
      <c r="S375" s="65">
        <f t="shared" si="98"/>
        <v>0</v>
      </c>
      <c r="T375" s="295"/>
      <c r="U375" s="176"/>
      <c r="V375" s="325"/>
      <c r="W375" s="73">
        <f t="shared" si="103"/>
        <v>0</v>
      </c>
      <c r="X375" s="319"/>
      <c r="Y375" s="149">
        <f t="shared" si="102"/>
        <v>0</v>
      </c>
      <c r="Z375" s="334"/>
      <c r="AA375" s="65"/>
    </row>
    <row r="376" spans="1:27" ht="59.45" hidden="1" customHeight="1">
      <c r="A376" s="301"/>
      <c r="B376" s="304"/>
      <c r="C376" s="108" t="s">
        <v>434</v>
      </c>
      <c r="D376" s="240" t="s">
        <v>50</v>
      </c>
      <c r="E376" s="124">
        <v>18</v>
      </c>
      <c r="F376" s="307"/>
      <c r="G376" s="65"/>
      <c r="H376" s="307"/>
      <c r="I376" s="147"/>
      <c r="J376" s="313"/>
      <c r="K376" s="65"/>
      <c r="L376" s="307"/>
      <c r="M376" s="15"/>
      <c r="N376" s="307"/>
      <c r="O376" s="15"/>
      <c r="P376" s="307"/>
      <c r="Q376" s="15"/>
      <c r="R376" s="307"/>
      <c r="S376" s="65">
        <f t="shared" si="98"/>
        <v>0</v>
      </c>
      <c r="T376" s="295"/>
      <c r="U376" s="176"/>
      <c r="V376" s="325"/>
      <c r="W376" s="73">
        <f t="shared" si="103"/>
        <v>0</v>
      </c>
      <c r="X376" s="319"/>
      <c r="Y376" s="149">
        <f t="shared" si="102"/>
        <v>0</v>
      </c>
      <c r="Z376" s="334"/>
      <c r="AA376" s="65"/>
    </row>
    <row r="377" spans="1:27" ht="38.1" hidden="1" customHeight="1">
      <c r="A377" s="301"/>
      <c r="B377" s="304"/>
      <c r="C377" s="108" t="s">
        <v>435</v>
      </c>
      <c r="D377" s="240" t="s">
        <v>153</v>
      </c>
      <c r="E377" s="124">
        <v>35</v>
      </c>
      <c r="F377" s="307"/>
      <c r="G377" s="65"/>
      <c r="H377" s="307"/>
      <c r="I377" s="147"/>
      <c r="J377" s="313"/>
      <c r="K377" s="65"/>
      <c r="L377" s="307"/>
      <c r="M377" s="15"/>
      <c r="N377" s="307"/>
      <c r="O377" s="15"/>
      <c r="P377" s="307"/>
      <c r="Q377" s="15"/>
      <c r="R377" s="307"/>
      <c r="S377" s="65">
        <f t="shared" si="98"/>
        <v>0</v>
      </c>
      <c r="T377" s="295"/>
      <c r="U377" s="176"/>
      <c r="V377" s="325"/>
      <c r="W377" s="73">
        <f t="shared" si="103"/>
        <v>0</v>
      </c>
      <c r="X377" s="319"/>
      <c r="Y377" s="149">
        <f t="shared" si="102"/>
        <v>0</v>
      </c>
      <c r="Z377" s="334"/>
      <c r="AA377" s="65"/>
    </row>
    <row r="378" spans="1:27" ht="38.1" hidden="1" customHeight="1">
      <c r="A378" s="302"/>
      <c r="B378" s="305"/>
      <c r="C378" s="108" t="s">
        <v>436</v>
      </c>
      <c r="D378" s="240" t="s">
        <v>153</v>
      </c>
      <c r="E378" s="124">
        <v>75</v>
      </c>
      <c r="F378" s="308"/>
      <c r="G378" s="65"/>
      <c r="H378" s="308"/>
      <c r="I378" s="147"/>
      <c r="J378" s="314"/>
      <c r="K378" s="65"/>
      <c r="L378" s="308"/>
      <c r="M378" s="15"/>
      <c r="N378" s="308"/>
      <c r="O378" s="15"/>
      <c r="P378" s="308"/>
      <c r="Q378" s="15"/>
      <c r="R378" s="308"/>
      <c r="S378" s="65">
        <f t="shared" si="98"/>
        <v>0</v>
      </c>
      <c r="T378" s="296"/>
      <c r="U378" s="176"/>
      <c r="V378" s="326"/>
      <c r="W378" s="73">
        <f t="shared" si="103"/>
        <v>0</v>
      </c>
      <c r="X378" s="320"/>
      <c r="Y378" s="149">
        <f t="shared" si="102"/>
        <v>0</v>
      </c>
      <c r="Z378" s="335"/>
      <c r="AA378" s="65"/>
    </row>
    <row r="379" spans="1:27" ht="69" customHeight="1">
      <c r="A379" s="140" t="s">
        <v>437</v>
      </c>
      <c r="B379" s="40" t="s">
        <v>438</v>
      </c>
      <c r="C379" s="36" t="s">
        <v>439</v>
      </c>
      <c r="D379" s="68" t="s">
        <v>232</v>
      </c>
      <c r="E379" s="72">
        <v>5</v>
      </c>
      <c r="F379" s="52">
        <v>557500000</v>
      </c>
      <c r="G379" s="73">
        <v>1</v>
      </c>
      <c r="H379" s="31"/>
      <c r="I379" s="101">
        <v>1</v>
      </c>
      <c r="J379" s="96">
        <v>111500000</v>
      </c>
      <c r="K379" s="73"/>
      <c r="L379" s="31">
        <v>0</v>
      </c>
      <c r="M379" s="31"/>
      <c r="N379" s="59"/>
      <c r="O379" s="31"/>
      <c r="P379" s="31"/>
      <c r="Q379" s="31"/>
      <c r="R379" s="31"/>
      <c r="S379" s="73">
        <f t="shared" si="98"/>
        <v>0</v>
      </c>
      <c r="T379" s="59">
        <f t="shared" si="98"/>
        <v>0</v>
      </c>
      <c r="U379" s="175">
        <f>S379/I379*100</f>
        <v>0</v>
      </c>
      <c r="V379" s="73">
        <f>T379/J379*100</f>
        <v>0</v>
      </c>
      <c r="W379" s="73">
        <f t="shared" si="99"/>
        <v>0</v>
      </c>
      <c r="X379" s="59">
        <f t="shared" si="99"/>
        <v>0</v>
      </c>
      <c r="Y379" s="73">
        <f t="shared" si="102"/>
        <v>0</v>
      </c>
      <c r="Z379" s="157">
        <f>X379/F379*100</f>
        <v>0</v>
      </c>
      <c r="AA379" s="73"/>
    </row>
    <row r="380" spans="1:27" ht="47.1" customHeight="1">
      <c r="A380" s="140" t="s">
        <v>440</v>
      </c>
      <c r="B380" s="36" t="s">
        <v>441</v>
      </c>
      <c r="C380" s="36" t="s">
        <v>442</v>
      </c>
      <c r="D380" s="68" t="s">
        <v>81</v>
      </c>
      <c r="E380" s="72">
        <v>60</v>
      </c>
      <c r="F380" s="52">
        <v>3329068294.3000002</v>
      </c>
      <c r="G380" s="73">
        <v>12</v>
      </c>
      <c r="H380" s="31"/>
      <c r="I380" s="101">
        <v>12</v>
      </c>
      <c r="J380" s="96">
        <v>545293000</v>
      </c>
      <c r="K380" s="73">
        <v>3</v>
      </c>
      <c r="L380" s="152">
        <v>68040000</v>
      </c>
      <c r="M380" s="31">
        <v>2</v>
      </c>
      <c r="N380" s="59">
        <f>111500000-L380</f>
        <v>43460000</v>
      </c>
      <c r="O380" s="31"/>
      <c r="P380" s="31"/>
      <c r="Q380" s="31"/>
      <c r="R380" s="31"/>
      <c r="S380" s="73">
        <f t="shared" si="98"/>
        <v>5</v>
      </c>
      <c r="T380" s="59">
        <f t="shared" si="98"/>
        <v>111500000</v>
      </c>
      <c r="U380" s="176">
        <f>S380/I380*100</f>
        <v>41.666666666666671</v>
      </c>
      <c r="V380" s="180">
        <f>T380/J380*100</f>
        <v>20.447722600510186</v>
      </c>
      <c r="W380" s="73">
        <f t="shared" si="99"/>
        <v>5</v>
      </c>
      <c r="X380" s="59">
        <f t="shared" si="99"/>
        <v>111500000</v>
      </c>
      <c r="Y380" s="149">
        <f t="shared" si="102"/>
        <v>8.3333333333333321</v>
      </c>
      <c r="Z380" s="149">
        <f>X380/F380*100</f>
        <v>3.349285449953348</v>
      </c>
      <c r="AA380" s="73"/>
    </row>
    <row r="381" spans="1:27" ht="68.099999999999994" hidden="1" customHeight="1">
      <c r="A381" s="132"/>
      <c r="B381" s="17"/>
      <c r="C381" s="36" t="s">
        <v>443</v>
      </c>
      <c r="D381" s="68" t="s">
        <v>28</v>
      </c>
      <c r="E381" s="81">
        <v>0</v>
      </c>
      <c r="F381" s="20">
        <v>0</v>
      </c>
      <c r="G381" s="65"/>
      <c r="H381" s="15"/>
      <c r="I381" s="142"/>
      <c r="J381" s="18"/>
      <c r="K381" s="65"/>
      <c r="L381" s="15"/>
      <c r="M381" s="15"/>
      <c r="N381" s="16"/>
      <c r="O381" s="15"/>
      <c r="P381" s="15"/>
      <c r="Q381" s="15"/>
      <c r="R381" s="15"/>
      <c r="S381" s="65"/>
      <c r="T381" s="16"/>
      <c r="U381" s="202"/>
      <c r="V381" s="202"/>
      <c r="W381" s="65"/>
      <c r="X381" s="15"/>
      <c r="Y381" s="163"/>
      <c r="Z381" s="163"/>
      <c r="AA381" s="65"/>
    </row>
    <row r="382" spans="1:27" ht="56.1" hidden="1" customHeight="1">
      <c r="A382" s="132"/>
      <c r="B382" s="17"/>
      <c r="C382" s="36" t="s">
        <v>444</v>
      </c>
      <c r="D382" s="68" t="s">
        <v>28</v>
      </c>
      <c r="E382" s="81">
        <v>0</v>
      </c>
      <c r="F382" s="20">
        <v>0</v>
      </c>
      <c r="G382" s="65"/>
      <c r="H382" s="15"/>
      <c r="I382" s="142"/>
      <c r="J382" s="18"/>
      <c r="K382" s="65"/>
      <c r="L382" s="15"/>
      <c r="M382" s="15"/>
      <c r="N382" s="16"/>
      <c r="O382" s="15"/>
      <c r="P382" s="15"/>
      <c r="Q382" s="15"/>
      <c r="R382" s="15"/>
      <c r="S382" s="65"/>
      <c r="T382" s="16"/>
      <c r="U382" s="202"/>
      <c r="V382" s="202"/>
      <c r="W382" s="65"/>
      <c r="X382" s="15"/>
      <c r="Y382" s="163"/>
      <c r="Z382" s="163"/>
      <c r="AA382" s="65"/>
    </row>
    <row r="383" spans="1:27" ht="59.1" hidden="1" customHeight="1">
      <c r="A383" s="132"/>
      <c r="B383" s="17"/>
      <c r="C383" s="36" t="s">
        <v>445</v>
      </c>
      <c r="D383" s="68" t="s">
        <v>28</v>
      </c>
      <c r="E383" s="81">
        <v>0</v>
      </c>
      <c r="F383" s="20">
        <v>0</v>
      </c>
      <c r="G383" s="65"/>
      <c r="H383" s="15"/>
      <c r="I383" s="142"/>
      <c r="J383" s="18"/>
      <c r="K383" s="65"/>
      <c r="L383" s="15"/>
      <c r="M383" s="15"/>
      <c r="N383" s="16"/>
      <c r="O383" s="15"/>
      <c r="P383" s="15"/>
      <c r="Q383" s="15"/>
      <c r="R383" s="15"/>
      <c r="S383" s="65"/>
      <c r="T383" s="16"/>
      <c r="U383" s="202"/>
      <c r="V383" s="202"/>
      <c r="W383" s="65"/>
      <c r="X383" s="15"/>
      <c r="Y383" s="163"/>
      <c r="Z383" s="163"/>
      <c r="AA383" s="65"/>
    </row>
    <row r="384" spans="1:27" ht="46.5" hidden="1" customHeight="1">
      <c r="A384" s="132"/>
      <c r="B384" s="17"/>
      <c r="C384" s="36" t="s">
        <v>446</v>
      </c>
      <c r="D384" s="68" t="s">
        <v>28</v>
      </c>
      <c r="E384" s="81">
        <v>0</v>
      </c>
      <c r="F384" s="20">
        <v>0</v>
      </c>
      <c r="G384" s="65"/>
      <c r="H384" s="15"/>
      <c r="I384" s="142"/>
      <c r="J384" s="18"/>
      <c r="K384" s="65"/>
      <c r="L384" s="15"/>
      <c r="M384" s="15"/>
      <c r="N384" s="16"/>
      <c r="O384" s="15"/>
      <c r="P384" s="15"/>
      <c r="Q384" s="15"/>
      <c r="R384" s="15"/>
      <c r="S384" s="65"/>
      <c r="T384" s="16"/>
      <c r="U384" s="202"/>
      <c r="V384" s="202"/>
      <c r="W384" s="65"/>
      <c r="X384" s="15"/>
      <c r="Y384" s="163"/>
      <c r="Z384" s="163"/>
      <c r="AA384" s="65"/>
    </row>
    <row r="385" spans="1:27" ht="48" hidden="1" customHeight="1">
      <c r="A385" s="132"/>
      <c r="B385" s="17"/>
      <c r="C385" s="36" t="s">
        <v>447</v>
      </c>
      <c r="D385" s="68" t="s">
        <v>28</v>
      </c>
      <c r="E385" s="81">
        <v>0</v>
      </c>
      <c r="F385" s="20">
        <v>0</v>
      </c>
      <c r="G385" s="65"/>
      <c r="H385" s="15"/>
      <c r="I385" s="142"/>
      <c r="J385" s="18"/>
      <c r="K385" s="65"/>
      <c r="L385" s="15"/>
      <c r="M385" s="15"/>
      <c r="N385" s="16"/>
      <c r="O385" s="15"/>
      <c r="P385" s="15"/>
      <c r="Q385" s="15"/>
      <c r="R385" s="15"/>
      <c r="S385" s="65"/>
      <c r="T385" s="16"/>
      <c r="U385" s="202"/>
      <c r="V385" s="202"/>
      <c r="W385" s="65"/>
      <c r="X385" s="15"/>
      <c r="Y385" s="163"/>
      <c r="Z385" s="163"/>
      <c r="AA385" s="65"/>
    </row>
    <row r="386" spans="1:27" ht="51" hidden="1" customHeight="1">
      <c r="A386" s="132"/>
      <c r="B386" s="17"/>
      <c r="C386" s="36" t="s">
        <v>448</v>
      </c>
      <c r="D386" s="68" t="s">
        <v>28</v>
      </c>
      <c r="E386" s="81">
        <v>0</v>
      </c>
      <c r="F386" s="20">
        <v>0</v>
      </c>
      <c r="G386" s="65"/>
      <c r="H386" s="15"/>
      <c r="I386" s="142"/>
      <c r="J386" s="18"/>
      <c r="K386" s="65"/>
      <c r="L386" s="15"/>
      <c r="M386" s="15"/>
      <c r="N386" s="16"/>
      <c r="O386" s="15"/>
      <c r="P386" s="15"/>
      <c r="Q386" s="15"/>
      <c r="R386" s="15"/>
      <c r="S386" s="65"/>
      <c r="T386" s="16"/>
      <c r="U386" s="202"/>
      <c r="V386" s="202"/>
      <c r="W386" s="65"/>
      <c r="X386" s="15"/>
      <c r="Y386" s="163"/>
      <c r="Z386" s="163"/>
      <c r="AA386" s="65"/>
    </row>
    <row r="387" spans="1:27" ht="48" hidden="1" customHeight="1">
      <c r="A387" s="132"/>
      <c r="B387" s="17"/>
      <c r="C387" s="36" t="s">
        <v>449</v>
      </c>
      <c r="D387" s="68" t="s">
        <v>28</v>
      </c>
      <c r="E387" s="81">
        <v>0</v>
      </c>
      <c r="F387" s="20">
        <v>0</v>
      </c>
      <c r="G387" s="65"/>
      <c r="H387" s="15"/>
      <c r="I387" s="142"/>
      <c r="J387" s="18"/>
      <c r="K387" s="65"/>
      <c r="L387" s="15"/>
      <c r="M387" s="15"/>
      <c r="N387" s="16"/>
      <c r="O387" s="15"/>
      <c r="P387" s="15"/>
      <c r="Q387" s="15"/>
      <c r="R387" s="15"/>
      <c r="S387" s="65"/>
      <c r="T387" s="16"/>
      <c r="U387" s="202"/>
      <c r="V387" s="202"/>
      <c r="W387" s="65"/>
      <c r="X387" s="15"/>
      <c r="Y387" s="163"/>
      <c r="Z387" s="163"/>
      <c r="AA387" s="65"/>
    </row>
    <row r="388" spans="1:27" ht="52.5" hidden="1" customHeight="1">
      <c r="A388" s="132"/>
      <c r="B388" s="17"/>
      <c r="C388" s="36" t="s">
        <v>450</v>
      </c>
      <c r="D388" s="68" t="s">
        <v>28</v>
      </c>
      <c r="E388" s="81">
        <v>0</v>
      </c>
      <c r="F388" s="20">
        <v>0</v>
      </c>
      <c r="G388" s="65"/>
      <c r="H388" s="15"/>
      <c r="I388" s="142"/>
      <c r="J388" s="18"/>
      <c r="K388" s="65"/>
      <c r="L388" s="15"/>
      <c r="M388" s="15"/>
      <c r="N388" s="16"/>
      <c r="O388" s="15"/>
      <c r="P388" s="15"/>
      <c r="Q388" s="15"/>
      <c r="R388" s="15"/>
      <c r="S388" s="65"/>
      <c r="T388" s="16"/>
      <c r="U388" s="202"/>
      <c r="V388" s="202"/>
      <c r="W388" s="65"/>
      <c r="X388" s="15"/>
      <c r="Y388" s="163"/>
      <c r="Z388" s="163"/>
      <c r="AA388" s="65"/>
    </row>
    <row r="389" spans="1:27" ht="53.45" hidden="1" customHeight="1">
      <c r="A389" s="132"/>
      <c r="B389" s="17"/>
      <c r="C389" s="36" t="s">
        <v>451</v>
      </c>
      <c r="D389" s="68" t="s">
        <v>28</v>
      </c>
      <c r="E389" s="81">
        <v>0</v>
      </c>
      <c r="F389" s="20">
        <v>0</v>
      </c>
      <c r="G389" s="65"/>
      <c r="H389" s="15"/>
      <c r="I389" s="142"/>
      <c r="J389" s="18"/>
      <c r="K389" s="65"/>
      <c r="L389" s="15"/>
      <c r="M389" s="15"/>
      <c r="N389" s="16"/>
      <c r="O389" s="15"/>
      <c r="P389" s="15"/>
      <c r="Q389" s="15"/>
      <c r="R389" s="15"/>
      <c r="S389" s="65"/>
      <c r="T389" s="16"/>
      <c r="U389" s="202"/>
      <c r="V389" s="202"/>
      <c r="W389" s="65"/>
      <c r="X389" s="15"/>
      <c r="Y389" s="163"/>
      <c r="Z389" s="163"/>
      <c r="AA389" s="65"/>
    </row>
    <row r="390" spans="1:27" ht="39" hidden="1" customHeight="1">
      <c r="A390" s="132"/>
      <c r="B390" s="17"/>
      <c r="C390" s="36" t="s">
        <v>452</v>
      </c>
      <c r="D390" s="68" t="s">
        <v>453</v>
      </c>
      <c r="E390" s="81">
        <v>0</v>
      </c>
      <c r="F390" s="20">
        <v>0</v>
      </c>
      <c r="G390" s="65"/>
      <c r="H390" s="15"/>
      <c r="I390" s="142"/>
      <c r="J390" s="18"/>
      <c r="K390" s="65"/>
      <c r="L390" s="15"/>
      <c r="M390" s="15"/>
      <c r="N390" s="16"/>
      <c r="O390" s="15"/>
      <c r="P390" s="15"/>
      <c r="Q390" s="15"/>
      <c r="R390" s="15"/>
      <c r="S390" s="65"/>
      <c r="T390" s="16"/>
      <c r="U390" s="202"/>
      <c r="V390" s="202"/>
      <c r="W390" s="65"/>
      <c r="X390" s="15"/>
      <c r="Y390" s="163"/>
      <c r="Z390" s="163"/>
      <c r="AA390" s="65"/>
    </row>
    <row r="391" spans="1:27" ht="39" hidden="1" customHeight="1">
      <c r="A391" s="132"/>
      <c r="B391" s="17"/>
      <c r="C391" s="36" t="s">
        <v>454</v>
      </c>
      <c r="D391" s="68" t="s">
        <v>81</v>
      </c>
      <c r="E391" s="81">
        <v>0</v>
      </c>
      <c r="F391" s="20">
        <v>0</v>
      </c>
      <c r="G391" s="65"/>
      <c r="H391" s="15"/>
      <c r="I391" s="142"/>
      <c r="J391" s="18"/>
      <c r="K391" s="65"/>
      <c r="L391" s="15"/>
      <c r="M391" s="15"/>
      <c r="N391" s="16"/>
      <c r="O391" s="15"/>
      <c r="P391" s="15"/>
      <c r="Q391" s="15"/>
      <c r="R391" s="15"/>
      <c r="S391" s="65"/>
      <c r="T391" s="16"/>
      <c r="U391" s="202"/>
      <c r="V391" s="202"/>
      <c r="W391" s="65"/>
      <c r="X391" s="15"/>
      <c r="Y391" s="163"/>
      <c r="Z391" s="163"/>
      <c r="AA391" s="65"/>
    </row>
    <row r="392" spans="1:27" ht="39" hidden="1" customHeight="1">
      <c r="A392" s="132"/>
      <c r="B392" s="17"/>
      <c r="C392" s="36" t="s">
        <v>455</v>
      </c>
      <c r="D392" s="68" t="s">
        <v>81</v>
      </c>
      <c r="E392" s="81">
        <v>0</v>
      </c>
      <c r="F392" s="20">
        <v>0</v>
      </c>
      <c r="G392" s="65"/>
      <c r="H392" s="15"/>
      <c r="I392" s="142"/>
      <c r="J392" s="18"/>
      <c r="K392" s="65"/>
      <c r="L392" s="15"/>
      <c r="M392" s="15"/>
      <c r="N392" s="16"/>
      <c r="O392" s="15"/>
      <c r="P392" s="15"/>
      <c r="Q392" s="15"/>
      <c r="R392" s="15"/>
      <c r="S392" s="65"/>
      <c r="T392" s="16"/>
      <c r="U392" s="202"/>
      <c r="V392" s="202"/>
      <c r="W392" s="65"/>
      <c r="X392" s="15"/>
      <c r="Y392" s="163"/>
      <c r="Z392" s="163"/>
      <c r="AA392" s="65"/>
    </row>
    <row r="393" spans="1:27" ht="39" hidden="1" customHeight="1">
      <c r="A393" s="132"/>
      <c r="B393" s="23"/>
      <c r="C393" s="36" t="s">
        <v>456</v>
      </c>
      <c r="D393" s="68" t="s">
        <v>81</v>
      </c>
      <c r="E393" s="81">
        <v>0</v>
      </c>
      <c r="F393" s="20">
        <v>0</v>
      </c>
      <c r="G393" s="65"/>
      <c r="H393" s="15"/>
      <c r="I393" s="142"/>
      <c r="J393" s="18"/>
      <c r="K393" s="65"/>
      <c r="L393" s="15"/>
      <c r="M393" s="15"/>
      <c r="N393" s="16"/>
      <c r="O393" s="15"/>
      <c r="P393" s="15"/>
      <c r="Q393" s="15"/>
      <c r="R393" s="15"/>
      <c r="S393" s="65"/>
      <c r="T393" s="16"/>
      <c r="U393" s="202"/>
      <c r="V393" s="202"/>
      <c r="W393" s="65"/>
      <c r="X393" s="15"/>
      <c r="Y393" s="163"/>
      <c r="Z393" s="163"/>
      <c r="AA393" s="65"/>
    </row>
    <row r="394" spans="1:27" s="98" customFormat="1" ht="78.599999999999994" customHeight="1">
      <c r="A394" s="140" t="s">
        <v>457</v>
      </c>
      <c r="B394" s="36" t="s">
        <v>458</v>
      </c>
      <c r="C394" s="36" t="s">
        <v>459</v>
      </c>
      <c r="D394" s="68" t="s">
        <v>48</v>
      </c>
      <c r="E394" s="72">
        <v>170</v>
      </c>
      <c r="F394" s="52">
        <v>213678500</v>
      </c>
      <c r="G394" s="73"/>
      <c r="H394" s="31"/>
      <c r="I394" s="101">
        <v>30</v>
      </c>
      <c r="J394" s="96">
        <v>35000000</v>
      </c>
      <c r="K394" s="73">
        <v>30</v>
      </c>
      <c r="L394" s="152">
        <v>30370000</v>
      </c>
      <c r="M394" s="31"/>
      <c r="N394" s="59">
        <v>0</v>
      </c>
      <c r="O394" s="31"/>
      <c r="P394" s="31"/>
      <c r="Q394" s="31"/>
      <c r="R394" s="31"/>
      <c r="S394" s="73">
        <f t="shared" si="98"/>
        <v>30</v>
      </c>
      <c r="T394" s="59">
        <f t="shared" si="98"/>
        <v>30370000</v>
      </c>
      <c r="U394" s="176">
        <f>S394/I394*100</f>
        <v>100</v>
      </c>
      <c r="V394" s="180">
        <f>T394/J394*100</f>
        <v>86.771428571428572</v>
      </c>
      <c r="W394" s="73">
        <f t="shared" si="99"/>
        <v>30</v>
      </c>
      <c r="X394" s="59">
        <f t="shared" si="99"/>
        <v>30370000</v>
      </c>
      <c r="Y394" s="149">
        <f>W394/E394*100</f>
        <v>17.647058823529413</v>
      </c>
      <c r="Z394" s="149">
        <f>X394/F394*100</f>
        <v>14.212941404961191</v>
      </c>
      <c r="AA394" s="73"/>
    </row>
    <row r="395" spans="1:27" ht="44.1" customHeight="1">
      <c r="A395" s="300" t="s">
        <v>460</v>
      </c>
      <c r="B395" s="303" t="s">
        <v>461</v>
      </c>
      <c r="C395" s="36" t="s">
        <v>462</v>
      </c>
      <c r="D395" s="68" t="s">
        <v>463</v>
      </c>
      <c r="E395" s="81">
        <v>440</v>
      </c>
      <c r="F395" s="306">
        <v>1511681063.7049999</v>
      </c>
      <c r="G395" s="65"/>
      <c r="H395" s="309"/>
      <c r="I395" s="142">
        <v>80</v>
      </c>
      <c r="J395" s="312">
        <v>247609550</v>
      </c>
      <c r="K395" s="65"/>
      <c r="L395" s="309"/>
      <c r="M395" s="15"/>
      <c r="N395" s="294">
        <v>0</v>
      </c>
      <c r="O395" s="15"/>
      <c r="P395" s="309"/>
      <c r="Q395" s="15"/>
      <c r="R395" s="309"/>
      <c r="S395" s="65">
        <f t="shared" ref="S395:T445" si="105">+K395+M395+O395+Q395</f>
        <v>0</v>
      </c>
      <c r="T395" s="294">
        <f t="shared" si="105"/>
        <v>0</v>
      </c>
      <c r="U395" s="148">
        <f>S395/I395*100</f>
        <v>0</v>
      </c>
      <c r="V395" s="333">
        <f>T395/J395*100</f>
        <v>0</v>
      </c>
      <c r="W395" s="73">
        <f t="shared" ref="W395:W397" si="106">S395</f>
        <v>0</v>
      </c>
      <c r="X395" s="318">
        <f>T395</f>
        <v>0</v>
      </c>
      <c r="Y395" s="149">
        <f>W395/E395*100</f>
        <v>0</v>
      </c>
      <c r="Z395" s="324">
        <f>X395/F395*100</f>
        <v>0</v>
      </c>
      <c r="AA395" s="65"/>
    </row>
    <row r="396" spans="1:27" ht="50.45" customHeight="1">
      <c r="A396" s="301"/>
      <c r="B396" s="304"/>
      <c r="C396" s="36" t="s">
        <v>464</v>
      </c>
      <c r="D396" s="68" t="s">
        <v>463</v>
      </c>
      <c r="E396" s="81">
        <v>550</v>
      </c>
      <c r="F396" s="307"/>
      <c r="G396" s="65"/>
      <c r="H396" s="310"/>
      <c r="I396" s="142">
        <v>100</v>
      </c>
      <c r="J396" s="313"/>
      <c r="K396" s="65"/>
      <c r="L396" s="310"/>
      <c r="M396" s="15"/>
      <c r="N396" s="295"/>
      <c r="O396" s="15"/>
      <c r="P396" s="310"/>
      <c r="Q396" s="15"/>
      <c r="R396" s="310"/>
      <c r="S396" s="65">
        <f t="shared" si="105"/>
        <v>0</v>
      </c>
      <c r="T396" s="295"/>
      <c r="U396" s="148">
        <f t="shared" ref="U396:U436" si="107">S396/I396*100</f>
        <v>0</v>
      </c>
      <c r="V396" s="334"/>
      <c r="W396" s="73">
        <f t="shared" si="106"/>
        <v>0</v>
      </c>
      <c r="X396" s="319"/>
      <c r="Y396" s="149">
        <f t="shared" ref="Y396:Y436" si="108">W396/E396*100</f>
        <v>0</v>
      </c>
      <c r="Z396" s="325"/>
      <c r="AA396" s="65"/>
    </row>
    <row r="397" spans="1:27" ht="86.45" customHeight="1">
      <c r="A397" s="302"/>
      <c r="B397" s="305"/>
      <c r="C397" s="36" t="s">
        <v>465</v>
      </c>
      <c r="D397" s="68" t="s">
        <v>48</v>
      </c>
      <c r="E397" s="81">
        <v>80</v>
      </c>
      <c r="F397" s="308"/>
      <c r="G397" s="65"/>
      <c r="H397" s="311"/>
      <c r="I397" s="142">
        <v>16</v>
      </c>
      <c r="J397" s="314"/>
      <c r="K397" s="65"/>
      <c r="L397" s="311"/>
      <c r="M397" s="15"/>
      <c r="N397" s="296"/>
      <c r="O397" s="15"/>
      <c r="P397" s="311"/>
      <c r="Q397" s="15"/>
      <c r="R397" s="311"/>
      <c r="S397" s="65">
        <f t="shared" si="105"/>
        <v>0</v>
      </c>
      <c r="T397" s="296"/>
      <c r="U397" s="148">
        <f t="shared" si="107"/>
        <v>0</v>
      </c>
      <c r="V397" s="335"/>
      <c r="W397" s="73">
        <f t="shared" si="106"/>
        <v>0</v>
      </c>
      <c r="X397" s="320"/>
      <c r="Y397" s="149">
        <f t="shared" si="108"/>
        <v>0</v>
      </c>
      <c r="Z397" s="326"/>
      <c r="AA397" s="65"/>
    </row>
    <row r="398" spans="1:27" ht="120.95" customHeight="1">
      <c r="A398" s="131" t="s">
        <v>466</v>
      </c>
      <c r="B398" s="179" t="s">
        <v>467</v>
      </c>
      <c r="C398" s="36" t="s">
        <v>468</v>
      </c>
      <c r="D398" s="68" t="s">
        <v>81</v>
      </c>
      <c r="E398" s="72">
        <v>10</v>
      </c>
      <c r="F398" s="52">
        <v>335780500.00000006</v>
      </c>
      <c r="G398" s="73">
        <v>1</v>
      </c>
      <c r="H398" s="31"/>
      <c r="I398" s="101">
        <v>2</v>
      </c>
      <c r="J398" s="96">
        <v>55000000</v>
      </c>
      <c r="K398" s="73"/>
      <c r="L398" s="31">
        <v>0</v>
      </c>
      <c r="M398" s="31"/>
      <c r="N398" s="59">
        <v>0</v>
      </c>
      <c r="O398" s="31"/>
      <c r="P398" s="31"/>
      <c r="Q398" s="31"/>
      <c r="R398" s="31"/>
      <c r="S398" s="203">
        <f t="shared" si="105"/>
        <v>0</v>
      </c>
      <c r="T398" s="59">
        <f t="shared" si="105"/>
        <v>0</v>
      </c>
      <c r="U398" s="176">
        <f t="shared" si="107"/>
        <v>0</v>
      </c>
      <c r="V398" s="180">
        <f t="shared" ref="V398:V434" si="109">T398/J398*100</f>
        <v>0</v>
      </c>
      <c r="W398" s="73">
        <f t="shared" ref="W398:X445" si="110">S398</f>
        <v>0</v>
      </c>
      <c r="X398" s="59">
        <f t="shared" si="110"/>
        <v>0</v>
      </c>
      <c r="Y398" s="149">
        <f t="shared" si="108"/>
        <v>0</v>
      </c>
      <c r="Z398" s="149">
        <f t="shared" ref="Z398:Z434" si="111">X398/F398*100</f>
        <v>0</v>
      </c>
      <c r="AA398" s="65"/>
    </row>
    <row r="399" spans="1:27" ht="47.1" customHeight="1">
      <c r="A399" s="140" t="s">
        <v>469</v>
      </c>
      <c r="B399" s="179" t="s">
        <v>470</v>
      </c>
      <c r="C399" s="36" t="s">
        <v>471</v>
      </c>
      <c r="D399" s="68" t="s">
        <v>472</v>
      </c>
      <c r="E399" s="72">
        <v>10</v>
      </c>
      <c r="F399" s="52">
        <v>1465224000.0000002</v>
      </c>
      <c r="G399" s="73">
        <v>2</v>
      </c>
      <c r="H399" s="31"/>
      <c r="I399" s="101">
        <v>2</v>
      </c>
      <c r="J399" s="96">
        <v>240000000</v>
      </c>
      <c r="K399" s="149">
        <v>0.5</v>
      </c>
      <c r="L399" s="152">
        <v>119085000</v>
      </c>
      <c r="M399" s="31"/>
      <c r="N399" s="59">
        <v>0</v>
      </c>
      <c r="O399" s="31"/>
      <c r="P399" s="31"/>
      <c r="Q399" s="31"/>
      <c r="R399" s="31"/>
      <c r="S399" s="149">
        <f t="shared" si="105"/>
        <v>0.5</v>
      </c>
      <c r="T399" s="59">
        <f t="shared" si="105"/>
        <v>119085000</v>
      </c>
      <c r="U399" s="176">
        <f t="shared" si="107"/>
        <v>25</v>
      </c>
      <c r="V399" s="180">
        <f t="shared" si="109"/>
        <v>49.618749999999999</v>
      </c>
      <c r="W399" s="73">
        <f t="shared" si="110"/>
        <v>0.5</v>
      </c>
      <c r="X399" s="59">
        <f t="shared" si="110"/>
        <v>119085000</v>
      </c>
      <c r="Y399" s="149">
        <f t="shared" si="108"/>
        <v>5</v>
      </c>
      <c r="Z399" s="149">
        <f t="shared" si="111"/>
        <v>8.1274262501842713</v>
      </c>
      <c r="AA399" s="65"/>
    </row>
    <row r="400" spans="1:27" ht="64.5" customHeight="1">
      <c r="A400" s="84" t="s">
        <v>473</v>
      </c>
      <c r="B400" s="36" t="s">
        <v>474</v>
      </c>
      <c r="C400" s="36" t="s">
        <v>475</v>
      </c>
      <c r="D400" s="68" t="s">
        <v>84</v>
      </c>
      <c r="E400" s="72">
        <f>12*5</f>
        <v>60</v>
      </c>
      <c r="F400" s="151">
        <v>1968434579</v>
      </c>
      <c r="G400" s="73">
        <v>12</v>
      </c>
      <c r="H400" s="31"/>
      <c r="I400" s="101">
        <v>12</v>
      </c>
      <c r="J400" s="96">
        <v>1542320000</v>
      </c>
      <c r="K400" s="73">
        <v>1</v>
      </c>
      <c r="L400" s="152">
        <v>247599375</v>
      </c>
      <c r="M400" s="31">
        <v>1</v>
      </c>
      <c r="N400" s="59">
        <f>501320925-L400</f>
        <v>253721550</v>
      </c>
      <c r="O400" s="31"/>
      <c r="P400" s="31"/>
      <c r="Q400" s="31"/>
      <c r="R400" s="31"/>
      <c r="S400" s="203">
        <f t="shared" si="105"/>
        <v>2</v>
      </c>
      <c r="T400" s="59">
        <f t="shared" si="105"/>
        <v>501320925</v>
      </c>
      <c r="U400" s="176">
        <f t="shared" si="107"/>
        <v>16.666666666666664</v>
      </c>
      <c r="V400" s="180">
        <f t="shared" si="109"/>
        <v>32.504339242180613</v>
      </c>
      <c r="W400" s="149">
        <f t="shared" si="110"/>
        <v>2</v>
      </c>
      <c r="X400" s="59">
        <f t="shared" si="110"/>
        <v>501320925</v>
      </c>
      <c r="Y400" s="149">
        <f t="shared" si="108"/>
        <v>3.3333333333333335</v>
      </c>
      <c r="Z400" s="149">
        <f t="shared" si="111"/>
        <v>25.468000326161714</v>
      </c>
      <c r="AA400" s="65"/>
    </row>
    <row r="401" spans="1:27" ht="78.95" customHeight="1">
      <c r="A401" s="84" t="s">
        <v>476</v>
      </c>
      <c r="B401" s="36" t="s">
        <v>477</v>
      </c>
      <c r="C401" s="36" t="s">
        <v>478</v>
      </c>
      <c r="D401" s="68" t="s">
        <v>84</v>
      </c>
      <c r="E401" s="72">
        <v>60</v>
      </c>
      <c r="F401" s="52">
        <v>4257524000</v>
      </c>
      <c r="G401" s="73">
        <v>12</v>
      </c>
      <c r="H401" s="31"/>
      <c r="I401" s="101">
        <v>12</v>
      </c>
      <c r="J401" s="96">
        <v>1053000000</v>
      </c>
      <c r="K401" s="73">
        <v>1</v>
      </c>
      <c r="L401" s="152">
        <v>146095573</v>
      </c>
      <c r="M401" s="31">
        <v>1</v>
      </c>
      <c r="N401" s="59">
        <f>281900305-L401</f>
        <v>135804732</v>
      </c>
      <c r="O401" s="31"/>
      <c r="P401" s="31"/>
      <c r="Q401" s="31"/>
      <c r="R401" s="31"/>
      <c r="S401" s="203">
        <f t="shared" si="105"/>
        <v>2</v>
      </c>
      <c r="T401" s="59">
        <f t="shared" si="105"/>
        <v>281900305</v>
      </c>
      <c r="U401" s="176">
        <f t="shared" si="107"/>
        <v>16.666666666666664</v>
      </c>
      <c r="V401" s="180">
        <f t="shared" si="109"/>
        <v>26.771159069325734</v>
      </c>
      <c r="W401" s="149">
        <f t="shared" si="110"/>
        <v>2</v>
      </c>
      <c r="X401" s="59">
        <f t="shared" si="110"/>
        <v>281900305</v>
      </c>
      <c r="Y401" s="149">
        <f t="shared" si="108"/>
        <v>3.3333333333333335</v>
      </c>
      <c r="Z401" s="149">
        <f t="shared" si="111"/>
        <v>6.6212264452296692</v>
      </c>
      <c r="AA401" s="65"/>
    </row>
    <row r="402" spans="1:27" ht="74.45" customHeight="1">
      <c r="A402" s="84" t="s">
        <v>479</v>
      </c>
      <c r="B402" s="42" t="s">
        <v>480</v>
      </c>
      <c r="C402" s="42" t="s">
        <v>481</v>
      </c>
      <c r="D402" s="75" t="s">
        <v>482</v>
      </c>
      <c r="E402" s="72">
        <v>75624</v>
      </c>
      <c r="F402" s="52">
        <v>3904104000</v>
      </c>
      <c r="G402" s="73"/>
      <c r="H402" s="31"/>
      <c r="I402" s="204">
        <v>12390</v>
      </c>
      <c r="J402" s="59">
        <v>627400000</v>
      </c>
      <c r="K402" s="205">
        <v>3325</v>
      </c>
      <c r="L402" s="152">
        <v>168352251</v>
      </c>
      <c r="M402" s="31">
        <v>4218</v>
      </c>
      <c r="N402" s="273">
        <f>381900305-L402</f>
        <v>213548054</v>
      </c>
      <c r="O402" s="31"/>
      <c r="P402" s="31"/>
      <c r="Q402" s="31"/>
      <c r="R402" s="31"/>
      <c r="S402" s="203">
        <f t="shared" si="105"/>
        <v>7543</v>
      </c>
      <c r="T402" s="59">
        <f t="shared" si="105"/>
        <v>381900305</v>
      </c>
      <c r="U402" s="176">
        <f t="shared" si="107"/>
        <v>60.879741727199352</v>
      </c>
      <c r="V402" s="180">
        <f t="shared" si="109"/>
        <v>60.870306821804277</v>
      </c>
      <c r="W402" s="149">
        <f t="shared" si="110"/>
        <v>7543</v>
      </c>
      <c r="X402" s="59">
        <f t="shared" si="110"/>
        <v>381900305</v>
      </c>
      <c r="Y402" s="149">
        <f t="shared" si="108"/>
        <v>9.9743467682217286</v>
      </c>
      <c r="Z402" s="149">
        <f t="shared" si="111"/>
        <v>9.7820218160171954</v>
      </c>
      <c r="AA402" s="65"/>
    </row>
    <row r="403" spans="1:27" ht="74.45" customHeight="1">
      <c r="A403" s="84" t="s">
        <v>483</v>
      </c>
      <c r="B403" s="42" t="s">
        <v>484</v>
      </c>
      <c r="C403" s="42" t="s">
        <v>481</v>
      </c>
      <c r="D403" s="75" t="s">
        <v>482</v>
      </c>
      <c r="E403" s="72">
        <v>19560</v>
      </c>
      <c r="F403" s="52">
        <v>1335842100</v>
      </c>
      <c r="G403" s="73"/>
      <c r="H403" s="31"/>
      <c r="I403" s="206">
        <v>3316</v>
      </c>
      <c r="J403" s="59">
        <v>196940700</v>
      </c>
      <c r="K403" s="205">
        <v>637</v>
      </c>
      <c r="L403" s="152">
        <v>37846528</v>
      </c>
      <c r="M403" s="31">
        <v>1240</v>
      </c>
      <c r="N403" s="273">
        <f>111515811-L403</f>
        <v>73669283</v>
      </c>
      <c r="O403" s="31"/>
      <c r="P403" s="31"/>
      <c r="Q403" s="31"/>
      <c r="R403" s="31"/>
      <c r="S403" s="203">
        <f t="shared" si="105"/>
        <v>1877</v>
      </c>
      <c r="T403" s="59">
        <f t="shared" si="105"/>
        <v>111515811</v>
      </c>
      <c r="U403" s="176">
        <f t="shared" si="107"/>
        <v>56.604342581423403</v>
      </c>
      <c r="V403" s="180">
        <f t="shared" si="109"/>
        <v>56.624055362857959</v>
      </c>
      <c r="W403" s="149">
        <f t="shared" si="110"/>
        <v>1877</v>
      </c>
      <c r="X403" s="59">
        <f t="shared" si="110"/>
        <v>111515811</v>
      </c>
      <c r="Y403" s="149">
        <f t="shared" si="108"/>
        <v>9.5961145194274025</v>
      </c>
      <c r="Z403" s="149">
        <f t="shared" si="111"/>
        <v>8.3479784773963921</v>
      </c>
      <c r="AA403" s="65"/>
    </row>
    <row r="404" spans="1:27" ht="74.45" customHeight="1">
      <c r="A404" s="84" t="s">
        <v>485</v>
      </c>
      <c r="B404" s="42" t="s">
        <v>486</v>
      </c>
      <c r="C404" s="42" t="s">
        <v>481</v>
      </c>
      <c r="D404" s="75" t="s">
        <v>482</v>
      </c>
      <c r="E404" s="72">
        <v>135141</v>
      </c>
      <c r="F404" s="52">
        <v>10672954000</v>
      </c>
      <c r="G404" s="73"/>
      <c r="H404" s="31"/>
      <c r="I404" s="206">
        <v>21901</v>
      </c>
      <c r="J404" s="59">
        <v>1565466000</v>
      </c>
      <c r="K404" s="205">
        <v>3832</v>
      </c>
      <c r="L404" s="152">
        <v>273939968</v>
      </c>
      <c r="M404" s="31">
        <v>5672</v>
      </c>
      <c r="N404" s="273">
        <f>679434437-L404</f>
        <v>405494469</v>
      </c>
      <c r="O404" s="31"/>
      <c r="P404" s="31"/>
      <c r="Q404" s="31"/>
      <c r="R404" s="31"/>
      <c r="S404" s="203">
        <f t="shared" si="105"/>
        <v>9504</v>
      </c>
      <c r="T404" s="59">
        <f t="shared" si="105"/>
        <v>679434437</v>
      </c>
      <c r="U404" s="176">
        <f t="shared" si="107"/>
        <v>43.395278754394781</v>
      </c>
      <c r="V404" s="180">
        <f t="shared" si="109"/>
        <v>43.401417660939302</v>
      </c>
      <c r="W404" s="149">
        <f t="shared" si="110"/>
        <v>9504</v>
      </c>
      <c r="X404" s="59">
        <f t="shared" si="110"/>
        <v>679434437</v>
      </c>
      <c r="Y404" s="149">
        <f t="shared" si="108"/>
        <v>7.0326547827824273</v>
      </c>
      <c r="Z404" s="149">
        <f t="shared" si="111"/>
        <v>6.3659455198626356</v>
      </c>
      <c r="AA404" s="65"/>
    </row>
    <row r="405" spans="1:27" ht="74.45" customHeight="1">
      <c r="A405" s="84" t="s">
        <v>487</v>
      </c>
      <c r="B405" s="42" t="s">
        <v>488</v>
      </c>
      <c r="C405" s="42" t="s">
        <v>481</v>
      </c>
      <c r="D405" s="75" t="s">
        <v>482</v>
      </c>
      <c r="E405" s="72">
        <v>138524</v>
      </c>
      <c r="F405" s="52">
        <v>8186494119</v>
      </c>
      <c r="G405" s="73"/>
      <c r="H405" s="31"/>
      <c r="I405" s="206">
        <v>26639</v>
      </c>
      <c r="J405" s="59">
        <v>1395440763</v>
      </c>
      <c r="K405" s="205">
        <v>5868</v>
      </c>
      <c r="L405" s="152">
        <v>307389152</v>
      </c>
      <c r="M405" s="31">
        <v>1894</v>
      </c>
      <c r="N405" s="273">
        <f>406616342-L405</f>
        <v>99227190</v>
      </c>
      <c r="O405" s="31"/>
      <c r="P405" s="31"/>
      <c r="Q405" s="31"/>
      <c r="R405" s="31"/>
      <c r="S405" s="203">
        <f t="shared" si="105"/>
        <v>7762</v>
      </c>
      <c r="T405" s="59">
        <f t="shared" si="105"/>
        <v>406616342</v>
      </c>
      <c r="U405" s="176">
        <f t="shared" si="107"/>
        <v>29.137730395285111</v>
      </c>
      <c r="V405" s="180">
        <f t="shared" si="109"/>
        <v>29.138918167033651</v>
      </c>
      <c r="W405" s="149">
        <f t="shared" si="110"/>
        <v>7762</v>
      </c>
      <c r="X405" s="59">
        <f t="shared" si="110"/>
        <v>406616342</v>
      </c>
      <c r="Y405" s="149">
        <f t="shared" si="108"/>
        <v>5.6033611504143686</v>
      </c>
      <c r="Z405" s="149">
        <f t="shared" si="111"/>
        <v>4.9669166811747392</v>
      </c>
      <c r="AA405" s="65"/>
    </row>
    <row r="406" spans="1:27" ht="74.45" customHeight="1">
      <c r="A406" s="84" t="s">
        <v>489</v>
      </c>
      <c r="B406" s="42" t="s">
        <v>490</v>
      </c>
      <c r="C406" s="42" t="s">
        <v>481</v>
      </c>
      <c r="D406" s="75" t="s">
        <v>482</v>
      </c>
      <c r="E406" s="72">
        <v>159094</v>
      </c>
      <c r="F406" s="52">
        <v>11454768000</v>
      </c>
      <c r="G406" s="73"/>
      <c r="H406" s="31"/>
      <c r="I406" s="206">
        <v>27715</v>
      </c>
      <c r="J406" s="59">
        <v>1995480000</v>
      </c>
      <c r="K406" s="205">
        <v>5733</v>
      </c>
      <c r="L406" s="152">
        <v>412765101</v>
      </c>
      <c r="M406" s="31">
        <v>2872</v>
      </c>
      <c r="N406" s="273">
        <f>619576163-L406</f>
        <v>206811062</v>
      </c>
      <c r="O406" s="31"/>
      <c r="P406" s="31"/>
      <c r="Q406" s="31"/>
      <c r="R406" s="31"/>
      <c r="S406" s="203">
        <f t="shared" si="105"/>
        <v>8605</v>
      </c>
      <c r="T406" s="59">
        <f t="shared" si="105"/>
        <v>619576163</v>
      </c>
      <c r="U406" s="176">
        <f t="shared" si="107"/>
        <v>31.048168861627278</v>
      </c>
      <c r="V406" s="180">
        <f t="shared" si="109"/>
        <v>31.048978842183335</v>
      </c>
      <c r="W406" s="149">
        <f t="shared" si="110"/>
        <v>8605</v>
      </c>
      <c r="X406" s="59">
        <f t="shared" si="110"/>
        <v>619576163</v>
      </c>
      <c r="Y406" s="149">
        <f t="shared" si="108"/>
        <v>5.4087520585314346</v>
      </c>
      <c r="Z406" s="149">
        <f t="shared" si="111"/>
        <v>5.4088931613455644</v>
      </c>
      <c r="AA406" s="65"/>
    </row>
    <row r="407" spans="1:27" ht="74.45" customHeight="1">
      <c r="A407" s="84" t="s">
        <v>491</v>
      </c>
      <c r="B407" s="42" t="s">
        <v>492</v>
      </c>
      <c r="C407" s="42" t="s">
        <v>481</v>
      </c>
      <c r="D407" s="75" t="s">
        <v>482</v>
      </c>
      <c r="E407" s="72">
        <v>65602</v>
      </c>
      <c r="F407" s="52">
        <v>5465040305</v>
      </c>
      <c r="G407" s="73"/>
      <c r="H407" s="31"/>
      <c r="I407" s="206">
        <v>10746</v>
      </c>
      <c r="J407" s="59">
        <v>913008305</v>
      </c>
      <c r="K407" s="205">
        <v>1348</v>
      </c>
      <c r="L407" s="152">
        <v>114569890</v>
      </c>
      <c r="M407" s="31">
        <v>1166</v>
      </c>
      <c r="N407" s="273">
        <f>213819905-L407</f>
        <v>99250015</v>
      </c>
      <c r="O407" s="31"/>
      <c r="P407" s="31"/>
      <c r="Q407" s="31"/>
      <c r="R407" s="31"/>
      <c r="S407" s="203">
        <f t="shared" si="105"/>
        <v>2514</v>
      </c>
      <c r="T407" s="59">
        <f t="shared" si="105"/>
        <v>213819905</v>
      </c>
      <c r="U407" s="176">
        <f t="shared" si="107"/>
        <v>23.394751535455054</v>
      </c>
      <c r="V407" s="180">
        <f t="shared" si="109"/>
        <v>23.419272730492853</v>
      </c>
      <c r="W407" s="149">
        <f t="shared" si="110"/>
        <v>2514</v>
      </c>
      <c r="X407" s="59">
        <f t="shared" si="110"/>
        <v>213819905</v>
      </c>
      <c r="Y407" s="149">
        <f t="shared" si="108"/>
        <v>3.8322002377976281</v>
      </c>
      <c r="Z407" s="149">
        <f t="shared" si="111"/>
        <v>3.9125037157434104</v>
      </c>
      <c r="AA407" s="65"/>
    </row>
    <row r="408" spans="1:27" ht="74.45" customHeight="1">
      <c r="A408" s="84" t="s">
        <v>493</v>
      </c>
      <c r="B408" s="42" t="s">
        <v>494</v>
      </c>
      <c r="C408" s="42" t="s">
        <v>481</v>
      </c>
      <c r="D408" s="75" t="s">
        <v>482</v>
      </c>
      <c r="E408" s="72">
        <v>157052</v>
      </c>
      <c r="F408" s="52">
        <v>11307960000</v>
      </c>
      <c r="G408" s="73"/>
      <c r="H408" s="31"/>
      <c r="I408" s="206">
        <v>29582</v>
      </c>
      <c r="J408" s="59">
        <v>2129904000</v>
      </c>
      <c r="K408" s="205">
        <v>4137</v>
      </c>
      <c r="L408" s="152">
        <v>297879466</v>
      </c>
      <c r="M408" s="31">
        <v>3118</v>
      </c>
      <c r="N408" s="273">
        <f>522412156-L408</f>
        <v>224532690</v>
      </c>
      <c r="O408" s="31"/>
      <c r="P408" s="31"/>
      <c r="Q408" s="31"/>
      <c r="R408" s="31"/>
      <c r="S408" s="203">
        <f t="shared" si="105"/>
        <v>7255</v>
      </c>
      <c r="T408" s="59">
        <f t="shared" si="105"/>
        <v>522412156</v>
      </c>
      <c r="U408" s="176">
        <f t="shared" si="107"/>
        <v>24.525049016293693</v>
      </c>
      <c r="V408" s="180">
        <f t="shared" si="109"/>
        <v>24.527497765157491</v>
      </c>
      <c r="W408" s="149">
        <f t="shared" si="110"/>
        <v>7255</v>
      </c>
      <c r="X408" s="59">
        <f t="shared" si="110"/>
        <v>522412156</v>
      </c>
      <c r="Y408" s="149">
        <f t="shared" si="108"/>
        <v>4.6194890864172375</v>
      </c>
      <c r="Z408" s="149">
        <f t="shared" si="111"/>
        <v>4.6198620794555341</v>
      </c>
      <c r="AA408" s="65"/>
    </row>
    <row r="409" spans="1:27" ht="74.45" customHeight="1">
      <c r="A409" s="84" t="s">
        <v>495</v>
      </c>
      <c r="B409" s="42" t="s">
        <v>496</v>
      </c>
      <c r="C409" s="42" t="s">
        <v>481</v>
      </c>
      <c r="D409" s="75" t="s">
        <v>482</v>
      </c>
      <c r="E409" s="72">
        <v>91480</v>
      </c>
      <c r="F409" s="52">
        <v>8933924516</v>
      </c>
      <c r="G409" s="73"/>
      <c r="H409" s="31"/>
      <c r="I409" s="206">
        <v>14984</v>
      </c>
      <c r="J409" s="59">
        <v>1463354329</v>
      </c>
      <c r="K409" s="205">
        <v>669</v>
      </c>
      <c r="L409" s="152">
        <v>65286901</v>
      </c>
      <c r="M409" s="31">
        <v>3399</v>
      </c>
      <c r="N409" s="273">
        <v>332018158</v>
      </c>
      <c r="O409" s="31"/>
      <c r="P409" s="31"/>
      <c r="Q409" s="31"/>
      <c r="R409" s="31"/>
      <c r="S409" s="203">
        <f t="shared" si="105"/>
        <v>4068</v>
      </c>
      <c r="T409" s="59">
        <f t="shared" si="105"/>
        <v>397305059</v>
      </c>
      <c r="U409" s="176">
        <f t="shared" si="107"/>
        <v>27.148958889482117</v>
      </c>
      <c r="V409" s="180">
        <f t="shared" si="109"/>
        <v>27.150297855168336</v>
      </c>
      <c r="W409" s="149">
        <f t="shared" si="110"/>
        <v>4068</v>
      </c>
      <c r="X409" s="59">
        <f t="shared" si="110"/>
        <v>397305059</v>
      </c>
      <c r="Y409" s="149">
        <f t="shared" si="108"/>
        <v>4.4468736335811103</v>
      </c>
      <c r="Z409" s="149">
        <f t="shared" si="111"/>
        <v>4.4471503904969865</v>
      </c>
      <c r="AA409" s="65"/>
    </row>
    <row r="410" spans="1:27" ht="74.45" customHeight="1">
      <c r="A410" s="84" t="s">
        <v>497</v>
      </c>
      <c r="B410" s="42" t="s">
        <v>498</v>
      </c>
      <c r="C410" s="42" t="s">
        <v>481</v>
      </c>
      <c r="D410" s="75" t="s">
        <v>482</v>
      </c>
      <c r="E410" s="72">
        <v>74394</v>
      </c>
      <c r="F410" s="52">
        <v>4200027156</v>
      </c>
      <c r="G410" s="73"/>
      <c r="H410" s="31"/>
      <c r="I410" s="206">
        <v>13463</v>
      </c>
      <c r="J410" s="59">
        <v>977558000</v>
      </c>
      <c r="K410" s="205">
        <v>2975</v>
      </c>
      <c r="L410" s="152">
        <v>215994545</v>
      </c>
      <c r="M410" s="31">
        <v>1824</v>
      </c>
      <c r="N410" s="273">
        <f>348501046-L410</f>
        <v>132506501</v>
      </c>
      <c r="O410" s="31"/>
      <c r="P410" s="31"/>
      <c r="Q410" s="31"/>
      <c r="R410" s="31"/>
      <c r="S410" s="203">
        <f t="shared" si="105"/>
        <v>4799</v>
      </c>
      <c r="T410" s="59">
        <f t="shared" si="105"/>
        <v>348501046</v>
      </c>
      <c r="U410" s="176">
        <f t="shared" si="107"/>
        <v>35.645844165490601</v>
      </c>
      <c r="V410" s="180">
        <f t="shared" si="109"/>
        <v>35.650165616771588</v>
      </c>
      <c r="W410" s="149">
        <f t="shared" si="110"/>
        <v>4799</v>
      </c>
      <c r="X410" s="59">
        <f t="shared" si="110"/>
        <v>348501046</v>
      </c>
      <c r="Y410" s="149">
        <f t="shared" si="108"/>
        <v>6.4507890421270533</v>
      </c>
      <c r="Z410" s="149">
        <f t="shared" si="111"/>
        <v>8.2975903025327966</v>
      </c>
      <c r="AA410" s="65"/>
    </row>
    <row r="411" spans="1:27" ht="74.45" customHeight="1">
      <c r="A411" s="84" t="s">
        <v>499</v>
      </c>
      <c r="B411" s="42" t="s">
        <v>500</v>
      </c>
      <c r="C411" s="42" t="s">
        <v>481</v>
      </c>
      <c r="D411" s="75" t="s">
        <v>482</v>
      </c>
      <c r="E411" s="72">
        <v>81528</v>
      </c>
      <c r="F411" s="52">
        <v>5637480000</v>
      </c>
      <c r="G411" s="73"/>
      <c r="H411" s="31"/>
      <c r="I411" s="206">
        <v>15885</v>
      </c>
      <c r="J411" s="59">
        <v>1062540000</v>
      </c>
      <c r="K411" s="205">
        <v>2759</v>
      </c>
      <c r="L411" s="152">
        <v>184536524</v>
      </c>
      <c r="M411" s="31">
        <v>3415</v>
      </c>
      <c r="N411" s="273">
        <f>413019385-L411</f>
        <v>228482861</v>
      </c>
      <c r="O411" s="31"/>
      <c r="P411" s="31"/>
      <c r="Q411" s="31"/>
      <c r="R411" s="31"/>
      <c r="S411" s="203">
        <f t="shared" si="105"/>
        <v>6174</v>
      </c>
      <c r="T411" s="59">
        <f t="shared" si="105"/>
        <v>413019385</v>
      </c>
      <c r="U411" s="176">
        <f t="shared" si="107"/>
        <v>38.86685552407932</v>
      </c>
      <c r="V411" s="180">
        <f t="shared" si="109"/>
        <v>38.870949328966439</v>
      </c>
      <c r="W411" s="149">
        <f t="shared" si="110"/>
        <v>6174</v>
      </c>
      <c r="X411" s="59">
        <f t="shared" si="110"/>
        <v>413019385</v>
      </c>
      <c r="Y411" s="149">
        <f t="shared" si="108"/>
        <v>7.5728584044745357</v>
      </c>
      <c r="Z411" s="149">
        <f t="shared" si="111"/>
        <v>7.326312199777206</v>
      </c>
      <c r="AA411" s="65"/>
    </row>
    <row r="412" spans="1:27" ht="74.45" customHeight="1">
      <c r="A412" s="84" t="s">
        <v>501</v>
      </c>
      <c r="B412" s="42" t="s">
        <v>502</v>
      </c>
      <c r="C412" s="42" t="s">
        <v>481</v>
      </c>
      <c r="D412" s="75" t="s">
        <v>482</v>
      </c>
      <c r="E412" s="72">
        <v>60137</v>
      </c>
      <c r="F412" s="52">
        <v>3247187194</v>
      </c>
      <c r="G412" s="73"/>
      <c r="H412" s="31"/>
      <c r="I412" s="206">
        <v>9851</v>
      </c>
      <c r="J412" s="59">
        <v>531656794</v>
      </c>
      <c r="K412" s="205">
        <v>0</v>
      </c>
      <c r="L412" s="152">
        <v>0</v>
      </c>
      <c r="M412" s="31">
        <v>2847</v>
      </c>
      <c r="N412" s="273">
        <v>207632360</v>
      </c>
      <c r="O412" s="31"/>
      <c r="P412" s="31"/>
      <c r="Q412" s="31"/>
      <c r="R412" s="31"/>
      <c r="S412" s="203">
        <f t="shared" si="105"/>
        <v>2847</v>
      </c>
      <c r="T412" s="59">
        <f t="shared" si="105"/>
        <v>207632360</v>
      </c>
      <c r="U412" s="176">
        <f t="shared" si="107"/>
        <v>28.900619226474472</v>
      </c>
      <c r="V412" s="180">
        <f t="shared" si="109"/>
        <v>39.053833665483076</v>
      </c>
      <c r="W412" s="149">
        <f t="shared" si="110"/>
        <v>2847</v>
      </c>
      <c r="X412" s="59">
        <f t="shared" si="110"/>
        <v>207632360</v>
      </c>
      <c r="Y412" s="149">
        <f t="shared" si="108"/>
        <v>4.7341902655603043</v>
      </c>
      <c r="Z412" s="149">
        <f t="shared" si="111"/>
        <v>6.3942220634416556</v>
      </c>
      <c r="AA412" s="65"/>
    </row>
    <row r="413" spans="1:27" ht="74.45" customHeight="1">
      <c r="A413" s="84" t="s">
        <v>503</v>
      </c>
      <c r="B413" s="42" t="s">
        <v>504</v>
      </c>
      <c r="C413" s="42" t="s">
        <v>481</v>
      </c>
      <c r="D413" s="75" t="s">
        <v>482</v>
      </c>
      <c r="E413" s="72">
        <v>52186</v>
      </c>
      <c r="F413" s="52">
        <v>2935130000</v>
      </c>
      <c r="G413" s="73"/>
      <c r="H413" s="31"/>
      <c r="I413" s="206">
        <v>8549</v>
      </c>
      <c r="J413" s="59">
        <v>481546000</v>
      </c>
      <c r="K413" s="205">
        <v>1734</v>
      </c>
      <c r="L413" s="152">
        <v>97676695</v>
      </c>
      <c r="M413" s="31">
        <v>1612</v>
      </c>
      <c r="N413" s="273">
        <f>188526030-L413</f>
        <v>90849335</v>
      </c>
      <c r="O413" s="31"/>
      <c r="P413" s="31"/>
      <c r="Q413" s="31"/>
      <c r="R413" s="31"/>
      <c r="S413" s="203">
        <f t="shared" si="105"/>
        <v>3346</v>
      </c>
      <c r="T413" s="59">
        <f t="shared" si="105"/>
        <v>188526030</v>
      </c>
      <c r="U413" s="176">
        <f t="shared" si="107"/>
        <v>39.139080594221547</v>
      </c>
      <c r="V413" s="180">
        <f t="shared" si="109"/>
        <v>39.150160109314584</v>
      </c>
      <c r="W413" s="149">
        <f t="shared" si="110"/>
        <v>3346</v>
      </c>
      <c r="X413" s="59">
        <f t="shared" si="110"/>
        <v>188526030</v>
      </c>
      <c r="Y413" s="149">
        <f t="shared" si="108"/>
        <v>6.4116812938335945</v>
      </c>
      <c r="Z413" s="149">
        <f t="shared" si="111"/>
        <v>6.4230896076153359</v>
      </c>
      <c r="AA413" s="65"/>
    </row>
    <row r="414" spans="1:27" ht="74.45" customHeight="1">
      <c r="A414" s="84" t="s">
        <v>505</v>
      </c>
      <c r="B414" s="42" t="s">
        <v>506</v>
      </c>
      <c r="C414" s="42" t="s">
        <v>481</v>
      </c>
      <c r="D414" s="75" t="s">
        <v>482</v>
      </c>
      <c r="E414" s="72">
        <v>55601</v>
      </c>
      <c r="F414" s="52">
        <v>4075964340</v>
      </c>
      <c r="G414" s="73"/>
      <c r="H414" s="31"/>
      <c r="I414" s="206">
        <v>9107</v>
      </c>
      <c r="J414" s="59">
        <v>601062000</v>
      </c>
      <c r="K414" s="205">
        <v>1428</v>
      </c>
      <c r="L414" s="152">
        <v>94225000</v>
      </c>
      <c r="M414" s="31">
        <v>1402</v>
      </c>
      <c r="N414" s="273">
        <f>186814516-L414</f>
        <v>92589516</v>
      </c>
      <c r="O414" s="31"/>
      <c r="P414" s="31"/>
      <c r="Q414" s="31"/>
      <c r="R414" s="31"/>
      <c r="S414" s="203">
        <f t="shared" si="105"/>
        <v>2830</v>
      </c>
      <c r="T414" s="59">
        <f t="shared" si="105"/>
        <v>186814516</v>
      </c>
      <c r="U414" s="176">
        <f t="shared" si="107"/>
        <v>31.0749972548589</v>
      </c>
      <c r="V414" s="180">
        <f t="shared" si="109"/>
        <v>31.08073975729625</v>
      </c>
      <c r="W414" s="149">
        <f t="shared" si="110"/>
        <v>2830</v>
      </c>
      <c r="X414" s="59">
        <f t="shared" si="110"/>
        <v>186814516</v>
      </c>
      <c r="Y414" s="149">
        <f t="shared" si="108"/>
        <v>5.0898365137317674</v>
      </c>
      <c r="Z414" s="149">
        <f t="shared" si="111"/>
        <v>4.5833206676189908</v>
      </c>
      <c r="AA414" s="65"/>
    </row>
    <row r="415" spans="1:27" ht="74.45" customHeight="1">
      <c r="A415" s="84" t="s">
        <v>507</v>
      </c>
      <c r="B415" s="42" t="s">
        <v>508</v>
      </c>
      <c r="C415" s="42" t="s">
        <v>481</v>
      </c>
      <c r="D415" s="75" t="s">
        <v>482</v>
      </c>
      <c r="E415" s="72">
        <v>74143</v>
      </c>
      <c r="F415" s="52">
        <v>4683480000</v>
      </c>
      <c r="G415" s="73"/>
      <c r="H415" s="31"/>
      <c r="I415" s="206">
        <v>12145</v>
      </c>
      <c r="J415" s="59">
        <v>669600000</v>
      </c>
      <c r="K415" s="205">
        <v>2246</v>
      </c>
      <c r="L415" s="152">
        <v>123854974</v>
      </c>
      <c r="M415" s="31">
        <v>4298</v>
      </c>
      <c r="N415" s="273">
        <v>237009889</v>
      </c>
      <c r="O415" s="31"/>
      <c r="P415" s="31"/>
      <c r="Q415" s="31"/>
      <c r="R415" s="31"/>
      <c r="S415" s="203">
        <f t="shared" si="105"/>
        <v>6544</v>
      </c>
      <c r="T415" s="59">
        <f t="shared" si="105"/>
        <v>360864863</v>
      </c>
      <c r="U415" s="176">
        <f t="shared" si="107"/>
        <v>53.8822560724578</v>
      </c>
      <c r="V415" s="180">
        <f t="shared" si="109"/>
        <v>53.892602001194746</v>
      </c>
      <c r="W415" s="149">
        <f t="shared" si="110"/>
        <v>6544</v>
      </c>
      <c r="X415" s="59">
        <f t="shared" si="110"/>
        <v>360864863</v>
      </c>
      <c r="Y415" s="149">
        <f t="shared" si="108"/>
        <v>8.8261872327798994</v>
      </c>
      <c r="Z415" s="149">
        <f t="shared" si="111"/>
        <v>7.7050582686378499</v>
      </c>
      <c r="AA415" s="65"/>
    </row>
    <row r="416" spans="1:27" ht="74.45" customHeight="1">
      <c r="A416" s="84" t="s">
        <v>509</v>
      </c>
      <c r="B416" s="42" t="s">
        <v>510</v>
      </c>
      <c r="C416" s="42" t="s">
        <v>481</v>
      </c>
      <c r="D416" s="75" t="s">
        <v>482</v>
      </c>
      <c r="E416" s="72">
        <v>33578</v>
      </c>
      <c r="F416" s="52">
        <v>1881787143</v>
      </c>
      <c r="G416" s="73"/>
      <c r="H416" s="31"/>
      <c r="I416" s="206">
        <v>5500</v>
      </c>
      <c r="J416" s="59">
        <v>308232000</v>
      </c>
      <c r="K416" s="205"/>
      <c r="L416" s="152"/>
      <c r="M416" s="31">
        <v>1907</v>
      </c>
      <c r="N416" s="273">
        <v>106898073</v>
      </c>
      <c r="O416" s="31"/>
      <c r="P416" s="31"/>
      <c r="Q416" s="31"/>
      <c r="R416" s="31"/>
      <c r="S416" s="203">
        <f t="shared" si="105"/>
        <v>1907</v>
      </c>
      <c r="T416" s="59">
        <f t="shared" si="105"/>
        <v>106898073</v>
      </c>
      <c r="U416" s="176">
        <f t="shared" si="107"/>
        <v>34.672727272727272</v>
      </c>
      <c r="V416" s="180">
        <f t="shared" si="109"/>
        <v>34.681043175270574</v>
      </c>
      <c r="W416" s="149">
        <f t="shared" si="110"/>
        <v>1907</v>
      </c>
      <c r="X416" s="59">
        <f t="shared" si="110"/>
        <v>106898073</v>
      </c>
      <c r="Y416" s="149">
        <f t="shared" si="108"/>
        <v>5.6793138364405262</v>
      </c>
      <c r="Z416" s="149">
        <f t="shared" si="111"/>
        <v>5.6806676247973495</v>
      </c>
      <c r="AA416" s="65"/>
    </row>
    <row r="417" spans="1:27" ht="74.45" customHeight="1">
      <c r="A417" s="84" t="s">
        <v>511</v>
      </c>
      <c r="B417" s="42" t="s">
        <v>512</v>
      </c>
      <c r="C417" s="42" t="s">
        <v>481</v>
      </c>
      <c r="D417" s="75" t="s">
        <v>482</v>
      </c>
      <c r="E417" s="72">
        <v>26638</v>
      </c>
      <c r="F417" s="52">
        <v>1404460160</v>
      </c>
      <c r="G417" s="73"/>
      <c r="H417" s="31"/>
      <c r="I417" s="206">
        <v>4640</v>
      </c>
      <c r="J417" s="59">
        <v>230692160</v>
      </c>
      <c r="K417" s="205">
        <v>603</v>
      </c>
      <c r="L417" s="207">
        <v>29996187</v>
      </c>
      <c r="M417" s="31">
        <v>1253</v>
      </c>
      <c r="N417" s="273">
        <f>92313310-L417</f>
        <v>62317123</v>
      </c>
      <c r="O417" s="31"/>
      <c r="P417" s="31"/>
      <c r="Q417" s="31"/>
      <c r="R417" s="31"/>
      <c r="S417" s="203">
        <f t="shared" si="105"/>
        <v>1856</v>
      </c>
      <c r="T417" s="59">
        <f t="shared" si="105"/>
        <v>92313310</v>
      </c>
      <c r="U417" s="176">
        <f t="shared" si="107"/>
        <v>40</v>
      </c>
      <c r="V417" s="180">
        <f t="shared" si="109"/>
        <v>40.01579854295872</v>
      </c>
      <c r="W417" s="149">
        <f t="shared" si="110"/>
        <v>1856</v>
      </c>
      <c r="X417" s="59">
        <f t="shared" si="110"/>
        <v>92313310</v>
      </c>
      <c r="Y417" s="149">
        <f t="shared" si="108"/>
        <v>6.9674900518056919</v>
      </c>
      <c r="Z417" s="149">
        <f t="shared" si="111"/>
        <v>6.5728678270233027</v>
      </c>
      <c r="AA417" s="65"/>
    </row>
    <row r="418" spans="1:27" ht="74.45" customHeight="1">
      <c r="A418" s="84" t="s">
        <v>513</v>
      </c>
      <c r="B418" s="208" t="s">
        <v>514</v>
      </c>
      <c r="C418" s="42" t="s">
        <v>515</v>
      </c>
      <c r="D418" s="75" t="s">
        <v>84</v>
      </c>
      <c r="E418" s="72">
        <v>60</v>
      </c>
      <c r="F418" s="52">
        <v>1915980000</v>
      </c>
      <c r="G418" s="73">
        <v>0</v>
      </c>
      <c r="H418" s="31"/>
      <c r="I418" s="101">
        <v>12</v>
      </c>
      <c r="J418" s="96">
        <v>388220000</v>
      </c>
      <c r="K418" s="209"/>
      <c r="L418" s="152">
        <v>0</v>
      </c>
      <c r="M418" s="274">
        <v>3</v>
      </c>
      <c r="N418" s="273">
        <v>36695500</v>
      </c>
      <c r="O418" s="31"/>
      <c r="P418" s="31"/>
      <c r="Q418" s="31"/>
      <c r="R418" s="31"/>
      <c r="S418" s="203">
        <f t="shared" si="105"/>
        <v>3</v>
      </c>
      <c r="T418" s="59">
        <f t="shared" si="105"/>
        <v>36695500</v>
      </c>
      <c r="U418" s="176">
        <f t="shared" si="107"/>
        <v>25</v>
      </c>
      <c r="V418" s="180">
        <f t="shared" si="109"/>
        <v>9.452243573231673</v>
      </c>
      <c r="W418" s="149">
        <f t="shared" si="110"/>
        <v>3</v>
      </c>
      <c r="X418" s="59">
        <f t="shared" si="110"/>
        <v>36695500</v>
      </c>
      <c r="Y418" s="149">
        <f t="shared" si="108"/>
        <v>5</v>
      </c>
      <c r="Z418" s="149">
        <f t="shared" si="111"/>
        <v>1.915233979477865</v>
      </c>
      <c r="AA418" s="65"/>
    </row>
    <row r="419" spans="1:27" ht="74.45" customHeight="1">
      <c r="A419" s="84" t="s">
        <v>516</v>
      </c>
      <c r="B419" s="208" t="s">
        <v>517</v>
      </c>
      <c r="C419" s="42" t="s">
        <v>515</v>
      </c>
      <c r="D419" s="75" t="s">
        <v>84</v>
      </c>
      <c r="E419" s="72">
        <v>60</v>
      </c>
      <c r="F419" s="52">
        <v>2110280000</v>
      </c>
      <c r="G419" s="73">
        <v>0</v>
      </c>
      <c r="H419" s="31"/>
      <c r="I419" s="101">
        <v>12</v>
      </c>
      <c r="J419" s="96">
        <v>435360000</v>
      </c>
      <c r="K419" s="209"/>
      <c r="L419" s="152">
        <v>0</v>
      </c>
      <c r="M419" s="274">
        <v>3</v>
      </c>
      <c r="N419" s="273">
        <v>42964450</v>
      </c>
      <c r="O419" s="31"/>
      <c r="P419" s="31"/>
      <c r="Q419" s="31"/>
      <c r="R419" s="31"/>
      <c r="S419" s="203">
        <f t="shared" si="105"/>
        <v>3</v>
      </c>
      <c r="T419" s="59">
        <f t="shared" si="105"/>
        <v>42964450</v>
      </c>
      <c r="U419" s="176">
        <f t="shared" si="107"/>
        <v>25</v>
      </c>
      <c r="V419" s="180">
        <f t="shared" si="109"/>
        <v>9.8687178427048892</v>
      </c>
      <c r="W419" s="149">
        <f t="shared" si="110"/>
        <v>3</v>
      </c>
      <c r="X419" s="59">
        <f t="shared" si="110"/>
        <v>42964450</v>
      </c>
      <c r="Y419" s="149">
        <f t="shared" si="108"/>
        <v>5</v>
      </c>
      <c r="Z419" s="149">
        <f t="shared" si="111"/>
        <v>2.035959683075232</v>
      </c>
      <c r="AA419" s="65"/>
    </row>
    <row r="420" spans="1:27" ht="74.45" customHeight="1">
      <c r="A420" s="84" t="s">
        <v>518</v>
      </c>
      <c r="B420" s="208" t="s">
        <v>519</v>
      </c>
      <c r="C420" s="42" t="s">
        <v>515</v>
      </c>
      <c r="D420" s="75" t="s">
        <v>84</v>
      </c>
      <c r="E420" s="72">
        <v>60</v>
      </c>
      <c r="F420" s="52">
        <v>1086760000</v>
      </c>
      <c r="G420" s="73">
        <v>0</v>
      </c>
      <c r="H420" s="31"/>
      <c r="I420" s="101">
        <v>12</v>
      </c>
      <c r="J420" s="96">
        <v>229744000</v>
      </c>
      <c r="K420" s="209"/>
      <c r="L420" s="152">
        <v>0</v>
      </c>
      <c r="M420" s="274">
        <v>3</v>
      </c>
      <c r="N420" s="273">
        <v>0</v>
      </c>
      <c r="O420" s="31"/>
      <c r="P420" s="31"/>
      <c r="Q420" s="31"/>
      <c r="R420" s="31"/>
      <c r="S420" s="203">
        <f t="shared" si="105"/>
        <v>3</v>
      </c>
      <c r="T420" s="59">
        <f t="shared" si="105"/>
        <v>0</v>
      </c>
      <c r="U420" s="176">
        <f t="shared" si="107"/>
        <v>25</v>
      </c>
      <c r="V420" s="180">
        <f t="shared" si="109"/>
        <v>0</v>
      </c>
      <c r="W420" s="149">
        <f t="shared" si="110"/>
        <v>3</v>
      </c>
      <c r="X420" s="59">
        <f t="shared" si="110"/>
        <v>0</v>
      </c>
      <c r="Y420" s="149">
        <f t="shared" si="108"/>
        <v>5</v>
      </c>
      <c r="Z420" s="149">
        <f t="shared" si="111"/>
        <v>0</v>
      </c>
      <c r="AA420" s="65"/>
    </row>
    <row r="421" spans="1:27" ht="74.45" customHeight="1">
      <c r="A421" s="84" t="s">
        <v>520</v>
      </c>
      <c r="B421" s="208" t="s">
        <v>521</v>
      </c>
      <c r="C421" s="42" t="s">
        <v>515</v>
      </c>
      <c r="D421" s="75" t="s">
        <v>84</v>
      </c>
      <c r="E421" s="72">
        <v>60</v>
      </c>
      <c r="F421" s="52">
        <v>1824737000</v>
      </c>
      <c r="G421" s="73">
        <v>0</v>
      </c>
      <c r="H421" s="31"/>
      <c r="I421" s="101">
        <v>12</v>
      </c>
      <c r="J421" s="96">
        <v>391745000</v>
      </c>
      <c r="K421" s="209"/>
      <c r="L421" s="152">
        <v>0</v>
      </c>
      <c r="M421" s="274">
        <v>3</v>
      </c>
      <c r="N421" s="273">
        <v>0</v>
      </c>
      <c r="O421" s="31"/>
      <c r="P421" s="31"/>
      <c r="Q421" s="31"/>
      <c r="R421" s="31"/>
      <c r="S421" s="203">
        <f t="shared" si="105"/>
        <v>3</v>
      </c>
      <c r="T421" s="59">
        <f t="shared" si="105"/>
        <v>0</v>
      </c>
      <c r="U421" s="176">
        <f t="shared" si="107"/>
        <v>25</v>
      </c>
      <c r="V421" s="180">
        <f t="shared" si="109"/>
        <v>0</v>
      </c>
      <c r="W421" s="149">
        <f t="shared" si="110"/>
        <v>3</v>
      </c>
      <c r="X421" s="59">
        <f t="shared" si="110"/>
        <v>0</v>
      </c>
      <c r="Y421" s="149">
        <f t="shared" si="108"/>
        <v>5</v>
      </c>
      <c r="Z421" s="149">
        <f t="shared" si="111"/>
        <v>0</v>
      </c>
      <c r="AA421" s="65"/>
    </row>
    <row r="422" spans="1:27" ht="74.45" customHeight="1">
      <c r="A422" s="84" t="s">
        <v>522</v>
      </c>
      <c r="B422" s="208" t="s">
        <v>523</v>
      </c>
      <c r="C422" s="42" t="s">
        <v>515</v>
      </c>
      <c r="D422" s="75" t="s">
        <v>84</v>
      </c>
      <c r="E422" s="72">
        <v>60</v>
      </c>
      <c r="F422" s="52">
        <v>3950305000</v>
      </c>
      <c r="G422" s="73">
        <v>0</v>
      </c>
      <c r="H422" s="31"/>
      <c r="I422" s="101">
        <v>12</v>
      </c>
      <c r="J422" s="96">
        <v>790205000</v>
      </c>
      <c r="K422" s="209"/>
      <c r="L422" s="152">
        <v>0</v>
      </c>
      <c r="M422" s="274">
        <v>3</v>
      </c>
      <c r="N422" s="273">
        <v>59388000</v>
      </c>
      <c r="O422" s="31"/>
      <c r="P422" s="31"/>
      <c r="Q422" s="31"/>
      <c r="R422" s="31"/>
      <c r="S422" s="203">
        <f t="shared" si="105"/>
        <v>3</v>
      </c>
      <c r="T422" s="59">
        <f t="shared" si="105"/>
        <v>59388000</v>
      </c>
      <c r="U422" s="176">
        <f t="shared" si="107"/>
        <v>25</v>
      </c>
      <c r="V422" s="180">
        <f t="shared" si="109"/>
        <v>7.515518125043501</v>
      </c>
      <c r="W422" s="149">
        <f t="shared" si="110"/>
        <v>3</v>
      </c>
      <c r="X422" s="59">
        <f t="shared" si="110"/>
        <v>59388000</v>
      </c>
      <c r="Y422" s="149">
        <f t="shared" si="108"/>
        <v>5</v>
      </c>
      <c r="Z422" s="149">
        <f t="shared" si="111"/>
        <v>1.5033775873002211</v>
      </c>
      <c r="AA422" s="65"/>
    </row>
    <row r="423" spans="1:27" ht="74.45" customHeight="1">
      <c r="A423" s="84" t="s">
        <v>524</v>
      </c>
      <c r="B423" s="208" t="s">
        <v>525</v>
      </c>
      <c r="C423" s="42" t="s">
        <v>515</v>
      </c>
      <c r="D423" s="75" t="s">
        <v>84</v>
      </c>
      <c r="E423" s="72">
        <v>60</v>
      </c>
      <c r="F423" s="52">
        <v>2961625000</v>
      </c>
      <c r="G423" s="73">
        <v>0</v>
      </c>
      <c r="H423" s="31"/>
      <c r="I423" s="101">
        <v>12</v>
      </c>
      <c r="J423" s="96">
        <v>603389000</v>
      </c>
      <c r="K423" s="209"/>
      <c r="L423" s="152">
        <v>0</v>
      </c>
      <c r="M423" s="274">
        <v>3</v>
      </c>
      <c r="N423" s="273">
        <v>49635000</v>
      </c>
      <c r="O423" s="31"/>
      <c r="P423" s="31"/>
      <c r="Q423" s="31"/>
      <c r="R423" s="31"/>
      <c r="S423" s="203">
        <f t="shared" si="105"/>
        <v>3</v>
      </c>
      <c r="T423" s="59">
        <f t="shared" si="105"/>
        <v>49635000</v>
      </c>
      <c r="U423" s="176">
        <f t="shared" si="107"/>
        <v>25</v>
      </c>
      <c r="V423" s="180">
        <f t="shared" si="109"/>
        <v>8.2260366032526271</v>
      </c>
      <c r="W423" s="149">
        <f t="shared" si="110"/>
        <v>3</v>
      </c>
      <c r="X423" s="59">
        <f t="shared" si="110"/>
        <v>49635000</v>
      </c>
      <c r="Y423" s="149">
        <f t="shared" si="108"/>
        <v>5</v>
      </c>
      <c r="Z423" s="149">
        <f t="shared" si="111"/>
        <v>1.6759380407715359</v>
      </c>
      <c r="AA423" s="65"/>
    </row>
    <row r="424" spans="1:27" ht="74.45" customHeight="1">
      <c r="A424" s="84" t="s">
        <v>526</v>
      </c>
      <c r="B424" s="208" t="s">
        <v>527</v>
      </c>
      <c r="C424" s="42" t="s">
        <v>515</v>
      </c>
      <c r="D424" s="75" t="s">
        <v>84</v>
      </c>
      <c r="E424" s="72">
        <v>60</v>
      </c>
      <c r="F424" s="52">
        <v>2899395000</v>
      </c>
      <c r="G424" s="73">
        <v>0</v>
      </c>
      <c r="H424" s="31"/>
      <c r="I424" s="101">
        <v>12</v>
      </c>
      <c r="J424" s="96">
        <v>590879000</v>
      </c>
      <c r="K424" s="209"/>
      <c r="L424" s="152">
        <v>0</v>
      </c>
      <c r="M424" s="274">
        <v>3</v>
      </c>
      <c r="N424" s="273">
        <v>0</v>
      </c>
      <c r="O424" s="31"/>
      <c r="P424" s="31"/>
      <c r="Q424" s="31"/>
      <c r="R424" s="31"/>
      <c r="S424" s="203">
        <f t="shared" si="105"/>
        <v>3</v>
      </c>
      <c r="T424" s="59">
        <f t="shared" si="105"/>
        <v>0</v>
      </c>
      <c r="U424" s="176">
        <f t="shared" si="107"/>
        <v>25</v>
      </c>
      <c r="V424" s="180">
        <f t="shared" si="109"/>
        <v>0</v>
      </c>
      <c r="W424" s="149">
        <f t="shared" si="110"/>
        <v>3</v>
      </c>
      <c r="X424" s="59">
        <f t="shared" si="110"/>
        <v>0</v>
      </c>
      <c r="Y424" s="149">
        <f t="shared" si="108"/>
        <v>5</v>
      </c>
      <c r="Z424" s="149">
        <f t="shared" si="111"/>
        <v>0</v>
      </c>
      <c r="AA424" s="65"/>
    </row>
    <row r="425" spans="1:27" ht="74.45" customHeight="1">
      <c r="A425" s="84" t="s">
        <v>528</v>
      </c>
      <c r="B425" s="208" t="s">
        <v>529</v>
      </c>
      <c r="C425" s="42" t="s">
        <v>515</v>
      </c>
      <c r="D425" s="75" t="s">
        <v>84</v>
      </c>
      <c r="E425" s="72">
        <v>60</v>
      </c>
      <c r="F425" s="52">
        <v>3503120000</v>
      </c>
      <c r="G425" s="73">
        <v>0</v>
      </c>
      <c r="H425" s="31"/>
      <c r="I425" s="101">
        <v>12</v>
      </c>
      <c r="J425" s="96">
        <v>723960000</v>
      </c>
      <c r="K425" s="209"/>
      <c r="L425" s="152">
        <v>0</v>
      </c>
      <c r="M425" s="274">
        <v>3</v>
      </c>
      <c r="N425" s="273">
        <v>0</v>
      </c>
      <c r="O425" s="31"/>
      <c r="P425" s="31"/>
      <c r="Q425" s="31"/>
      <c r="R425" s="31"/>
      <c r="S425" s="203">
        <f t="shared" si="105"/>
        <v>3</v>
      </c>
      <c r="T425" s="59">
        <f t="shared" si="105"/>
        <v>0</v>
      </c>
      <c r="U425" s="176">
        <f t="shared" si="107"/>
        <v>25</v>
      </c>
      <c r="V425" s="180">
        <f t="shared" si="109"/>
        <v>0</v>
      </c>
      <c r="W425" s="149">
        <f t="shared" si="110"/>
        <v>3</v>
      </c>
      <c r="X425" s="59">
        <f t="shared" si="110"/>
        <v>0</v>
      </c>
      <c r="Y425" s="149">
        <f t="shared" si="108"/>
        <v>5</v>
      </c>
      <c r="Z425" s="149">
        <f t="shared" si="111"/>
        <v>0</v>
      </c>
      <c r="AA425" s="65"/>
    </row>
    <row r="426" spans="1:27" ht="74.45" customHeight="1">
      <c r="A426" s="84" t="s">
        <v>530</v>
      </c>
      <c r="B426" s="208" t="s">
        <v>531</v>
      </c>
      <c r="C426" s="42" t="s">
        <v>515</v>
      </c>
      <c r="D426" s="75" t="s">
        <v>84</v>
      </c>
      <c r="E426" s="72">
        <v>60</v>
      </c>
      <c r="F426" s="52">
        <v>2711268400</v>
      </c>
      <c r="G426" s="73">
        <v>0</v>
      </c>
      <c r="H426" s="31"/>
      <c r="I426" s="101">
        <v>12</v>
      </c>
      <c r="J426" s="96">
        <v>550999000</v>
      </c>
      <c r="K426" s="209"/>
      <c r="L426" s="152">
        <v>0</v>
      </c>
      <c r="M426" s="274">
        <v>3</v>
      </c>
      <c r="N426" s="273">
        <v>52075000</v>
      </c>
      <c r="O426" s="31"/>
      <c r="P426" s="31"/>
      <c r="Q426" s="31"/>
      <c r="R426" s="31"/>
      <c r="S426" s="203">
        <f t="shared" si="105"/>
        <v>3</v>
      </c>
      <c r="T426" s="59">
        <f t="shared" si="105"/>
        <v>52075000</v>
      </c>
      <c r="U426" s="176">
        <f t="shared" si="107"/>
        <v>25</v>
      </c>
      <c r="V426" s="180">
        <f t="shared" si="109"/>
        <v>9.4510153375958943</v>
      </c>
      <c r="W426" s="149">
        <f t="shared" si="110"/>
        <v>3</v>
      </c>
      <c r="X426" s="59">
        <f t="shared" si="110"/>
        <v>52075000</v>
      </c>
      <c r="Y426" s="149">
        <f t="shared" si="108"/>
        <v>5</v>
      </c>
      <c r="Z426" s="149">
        <f t="shared" si="111"/>
        <v>1.9206877489517451</v>
      </c>
      <c r="AA426" s="65"/>
    </row>
    <row r="427" spans="1:27" ht="74.45" customHeight="1">
      <c r="A427" s="84" t="s">
        <v>532</v>
      </c>
      <c r="B427" s="208" t="s">
        <v>533</v>
      </c>
      <c r="C427" s="42" t="s">
        <v>515</v>
      </c>
      <c r="D427" s="75" t="s">
        <v>84</v>
      </c>
      <c r="E427" s="72">
        <v>60</v>
      </c>
      <c r="F427" s="52">
        <v>2146485000</v>
      </c>
      <c r="G427" s="73">
        <v>0</v>
      </c>
      <c r="H427" s="31"/>
      <c r="I427" s="101">
        <v>12</v>
      </c>
      <c r="J427" s="96">
        <v>437745000</v>
      </c>
      <c r="K427" s="209"/>
      <c r="L427" s="152">
        <v>0</v>
      </c>
      <c r="M427" s="274">
        <v>3</v>
      </c>
      <c r="N427" s="273">
        <v>43592000</v>
      </c>
      <c r="O427" s="31"/>
      <c r="P427" s="31"/>
      <c r="Q427" s="31"/>
      <c r="R427" s="31"/>
      <c r="S427" s="203">
        <f t="shared" si="105"/>
        <v>3</v>
      </c>
      <c r="T427" s="59">
        <f t="shared" si="105"/>
        <v>43592000</v>
      </c>
      <c r="U427" s="176">
        <f t="shared" si="107"/>
        <v>25</v>
      </c>
      <c r="V427" s="180">
        <f t="shared" si="109"/>
        <v>9.9583090612114358</v>
      </c>
      <c r="W427" s="149">
        <f t="shared" si="110"/>
        <v>3</v>
      </c>
      <c r="X427" s="59">
        <f t="shared" si="110"/>
        <v>43592000</v>
      </c>
      <c r="Y427" s="149">
        <f t="shared" si="108"/>
        <v>5</v>
      </c>
      <c r="Z427" s="149">
        <f t="shared" si="111"/>
        <v>2.0308550956563871</v>
      </c>
      <c r="AA427" s="65"/>
    </row>
    <row r="428" spans="1:27" ht="74.45" customHeight="1">
      <c r="A428" s="84" t="s">
        <v>534</v>
      </c>
      <c r="B428" s="208" t="s">
        <v>535</v>
      </c>
      <c r="C428" s="42" t="s">
        <v>515</v>
      </c>
      <c r="D428" s="75" t="s">
        <v>84</v>
      </c>
      <c r="E428" s="72">
        <v>60</v>
      </c>
      <c r="F428" s="52">
        <v>1192312000</v>
      </c>
      <c r="G428" s="73">
        <v>0</v>
      </c>
      <c r="H428" s="31"/>
      <c r="I428" s="101">
        <v>12</v>
      </c>
      <c r="J428" s="96">
        <v>241710000</v>
      </c>
      <c r="K428" s="209"/>
      <c r="L428" s="152">
        <v>0</v>
      </c>
      <c r="M428" s="274">
        <v>3</v>
      </c>
      <c r="N428" s="273">
        <v>0</v>
      </c>
      <c r="O428" s="31"/>
      <c r="P428" s="31"/>
      <c r="Q428" s="31"/>
      <c r="R428" s="31"/>
      <c r="S428" s="203">
        <f t="shared" si="105"/>
        <v>3</v>
      </c>
      <c r="T428" s="59">
        <f t="shared" si="105"/>
        <v>0</v>
      </c>
      <c r="U428" s="176">
        <f t="shared" si="107"/>
        <v>25</v>
      </c>
      <c r="V428" s="180">
        <f t="shared" si="109"/>
        <v>0</v>
      </c>
      <c r="W428" s="149">
        <f t="shared" si="110"/>
        <v>3</v>
      </c>
      <c r="X428" s="59">
        <f t="shared" si="110"/>
        <v>0</v>
      </c>
      <c r="Y428" s="149">
        <f t="shared" si="108"/>
        <v>5</v>
      </c>
      <c r="Z428" s="149">
        <f t="shared" si="111"/>
        <v>0</v>
      </c>
      <c r="AA428" s="65"/>
    </row>
    <row r="429" spans="1:27" ht="74.45" customHeight="1">
      <c r="A429" s="84" t="s">
        <v>536</v>
      </c>
      <c r="B429" s="208" t="s">
        <v>537</v>
      </c>
      <c r="C429" s="42" t="s">
        <v>515</v>
      </c>
      <c r="D429" s="75" t="s">
        <v>84</v>
      </c>
      <c r="E429" s="72">
        <v>60</v>
      </c>
      <c r="F429" s="52">
        <v>2907774000</v>
      </c>
      <c r="G429" s="73">
        <v>0</v>
      </c>
      <c r="H429" s="31"/>
      <c r="I429" s="101">
        <v>12</v>
      </c>
      <c r="J429" s="96">
        <v>599258000</v>
      </c>
      <c r="K429" s="209"/>
      <c r="L429" s="152">
        <v>0</v>
      </c>
      <c r="M429" s="274">
        <v>3</v>
      </c>
      <c r="N429" s="273">
        <v>72955800</v>
      </c>
      <c r="O429" s="31"/>
      <c r="P429" s="31"/>
      <c r="Q429" s="31"/>
      <c r="R429" s="31"/>
      <c r="S429" s="203">
        <f t="shared" si="105"/>
        <v>3</v>
      </c>
      <c r="T429" s="59">
        <f t="shared" si="105"/>
        <v>72955800</v>
      </c>
      <c r="U429" s="176">
        <f t="shared" si="107"/>
        <v>25</v>
      </c>
      <c r="V429" s="180">
        <f t="shared" si="109"/>
        <v>12.174355619783132</v>
      </c>
      <c r="W429" s="149">
        <f t="shared" si="110"/>
        <v>3</v>
      </c>
      <c r="X429" s="59">
        <f t="shared" si="110"/>
        <v>72955800</v>
      </c>
      <c r="Y429" s="149">
        <f t="shared" si="108"/>
        <v>5</v>
      </c>
      <c r="Z429" s="149">
        <f t="shared" si="111"/>
        <v>2.5089914140507483</v>
      </c>
      <c r="AA429" s="65"/>
    </row>
    <row r="430" spans="1:27" ht="74.45" customHeight="1">
      <c r="A430" s="84" t="s">
        <v>538</v>
      </c>
      <c r="B430" s="208" t="s">
        <v>539</v>
      </c>
      <c r="C430" s="42" t="s">
        <v>515</v>
      </c>
      <c r="D430" s="75" t="s">
        <v>84</v>
      </c>
      <c r="E430" s="72">
        <v>60</v>
      </c>
      <c r="F430" s="52">
        <v>2464975000</v>
      </c>
      <c r="G430" s="73">
        <v>0</v>
      </c>
      <c r="H430" s="31"/>
      <c r="I430" s="101">
        <v>12</v>
      </c>
      <c r="J430" s="96">
        <v>510075000</v>
      </c>
      <c r="K430" s="209"/>
      <c r="L430" s="152">
        <v>0</v>
      </c>
      <c r="M430" s="274">
        <v>3</v>
      </c>
      <c r="N430" s="273">
        <v>36355000</v>
      </c>
      <c r="O430" s="31"/>
      <c r="P430" s="31"/>
      <c r="Q430" s="31"/>
      <c r="R430" s="31"/>
      <c r="S430" s="203">
        <f t="shared" si="105"/>
        <v>3</v>
      </c>
      <c r="T430" s="59">
        <f t="shared" si="105"/>
        <v>36355000</v>
      </c>
      <c r="U430" s="176">
        <f t="shared" si="107"/>
        <v>25</v>
      </c>
      <c r="V430" s="180">
        <f t="shared" si="109"/>
        <v>7.1273832279566722</v>
      </c>
      <c r="W430" s="149">
        <f t="shared" si="110"/>
        <v>3</v>
      </c>
      <c r="X430" s="59">
        <f t="shared" si="110"/>
        <v>36355000</v>
      </c>
      <c r="Y430" s="149">
        <f t="shared" si="108"/>
        <v>5</v>
      </c>
      <c r="Z430" s="149">
        <f t="shared" si="111"/>
        <v>1.47486282822341</v>
      </c>
      <c r="AA430" s="65"/>
    </row>
    <row r="431" spans="1:27" ht="74.45" customHeight="1">
      <c r="A431" s="227" t="s">
        <v>540</v>
      </c>
      <c r="B431" s="208" t="s">
        <v>541</v>
      </c>
      <c r="C431" s="42" t="s">
        <v>515</v>
      </c>
      <c r="D431" s="75" t="s">
        <v>84</v>
      </c>
      <c r="E431" s="72">
        <v>60</v>
      </c>
      <c r="F431" s="52">
        <v>3521695000</v>
      </c>
      <c r="G431" s="73">
        <v>0</v>
      </c>
      <c r="H431" s="31"/>
      <c r="I431" s="101">
        <v>12</v>
      </c>
      <c r="J431" s="96">
        <v>726539000</v>
      </c>
      <c r="K431" s="209"/>
      <c r="L431" s="152">
        <v>0</v>
      </c>
      <c r="M431" s="274">
        <v>3</v>
      </c>
      <c r="N431" s="273">
        <v>47940000</v>
      </c>
      <c r="O431" s="31"/>
      <c r="P431" s="31"/>
      <c r="Q431" s="31"/>
      <c r="R431" s="31"/>
      <c r="S431" s="203">
        <f t="shared" si="105"/>
        <v>3</v>
      </c>
      <c r="T431" s="59">
        <f t="shared" si="105"/>
        <v>47940000</v>
      </c>
      <c r="U431" s="176">
        <f t="shared" si="107"/>
        <v>25</v>
      </c>
      <c r="V431" s="180">
        <f t="shared" si="109"/>
        <v>6.5984069678296686</v>
      </c>
      <c r="W431" s="149">
        <f t="shared" si="110"/>
        <v>3</v>
      </c>
      <c r="X431" s="59">
        <f t="shared" si="110"/>
        <v>47940000</v>
      </c>
      <c r="Y431" s="149">
        <f t="shared" si="108"/>
        <v>5</v>
      </c>
      <c r="Z431" s="149">
        <f t="shared" si="111"/>
        <v>1.3612763172279256</v>
      </c>
      <c r="AA431" s="65"/>
    </row>
    <row r="432" spans="1:27" ht="74.45" customHeight="1">
      <c r="A432" s="227" t="s">
        <v>542</v>
      </c>
      <c r="B432" s="208" t="s">
        <v>543</v>
      </c>
      <c r="C432" s="42" t="s">
        <v>515</v>
      </c>
      <c r="D432" s="75" t="s">
        <v>84</v>
      </c>
      <c r="E432" s="72">
        <v>60</v>
      </c>
      <c r="F432" s="52">
        <v>2631435000</v>
      </c>
      <c r="G432" s="73">
        <v>0</v>
      </c>
      <c r="H432" s="31"/>
      <c r="I432" s="101">
        <v>12</v>
      </c>
      <c r="J432" s="96">
        <v>535687000</v>
      </c>
      <c r="K432" s="209"/>
      <c r="L432" s="152">
        <v>0</v>
      </c>
      <c r="M432" s="274">
        <v>3</v>
      </c>
      <c r="N432" s="273">
        <v>57364900</v>
      </c>
      <c r="O432" s="31"/>
      <c r="P432" s="31"/>
      <c r="Q432" s="31"/>
      <c r="R432" s="31"/>
      <c r="S432" s="203">
        <f t="shared" si="105"/>
        <v>3</v>
      </c>
      <c r="T432" s="59">
        <f t="shared" si="105"/>
        <v>57364900</v>
      </c>
      <c r="U432" s="176">
        <f t="shared" si="107"/>
        <v>25</v>
      </c>
      <c r="V432" s="180">
        <f t="shared" si="109"/>
        <v>10.708660094420809</v>
      </c>
      <c r="W432" s="149">
        <f t="shared" si="110"/>
        <v>3</v>
      </c>
      <c r="X432" s="59">
        <f t="shared" si="110"/>
        <v>57364900</v>
      </c>
      <c r="Y432" s="149">
        <f t="shared" si="108"/>
        <v>5</v>
      </c>
      <c r="Z432" s="149">
        <f t="shared" si="111"/>
        <v>2.1799854452038527</v>
      </c>
      <c r="AA432" s="65"/>
    </row>
    <row r="433" spans="1:29" ht="74.45" customHeight="1">
      <c r="A433" s="227" t="s">
        <v>544</v>
      </c>
      <c r="B433" s="208" t="s">
        <v>545</v>
      </c>
      <c r="C433" s="42" t="s">
        <v>515</v>
      </c>
      <c r="D433" s="75" t="s">
        <v>84</v>
      </c>
      <c r="E433" s="72">
        <v>60</v>
      </c>
      <c r="F433" s="52">
        <v>3314525000</v>
      </c>
      <c r="G433" s="73">
        <v>0</v>
      </c>
      <c r="H433" s="31"/>
      <c r="I433" s="101">
        <v>12</v>
      </c>
      <c r="J433" s="96">
        <v>661485000</v>
      </c>
      <c r="K433" s="209"/>
      <c r="L433" s="152">
        <v>0</v>
      </c>
      <c r="M433" s="274">
        <v>3</v>
      </c>
      <c r="N433" s="273">
        <v>82421400</v>
      </c>
      <c r="O433" s="31"/>
      <c r="P433" s="31"/>
      <c r="Q433" s="31"/>
      <c r="R433" s="31"/>
      <c r="S433" s="203">
        <f t="shared" si="105"/>
        <v>3</v>
      </c>
      <c r="T433" s="59">
        <f t="shared" si="105"/>
        <v>82421400</v>
      </c>
      <c r="U433" s="176">
        <f t="shared" si="107"/>
        <v>25</v>
      </c>
      <c r="V433" s="180">
        <f t="shared" si="109"/>
        <v>12.460055783577859</v>
      </c>
      <c r="W433" s="149">
        <f t="shared" si="110"/>
        <v>3</v>
      </c>
      <c r="X433" s="59">
        <f t="shared" si="110"/>
        <v>82421400</v>
      </c>
      <c r="Y433" s="149">
        <f t="shared" si="108"/>
        <v>5</v>
      </c>
      <c r="Z433" s="149">
        <f t="shared" si="111"/>
        <v>2.4866730526998593</v>
      </c>
      <c r="AA433" s="65"/>
    </row>
    <row r="434" spans="1:29" ht="104.45" customHeight="1">
      <c r="A434" s="417" t="s">
        <v>546</v>
      </c>
      <c r="B434" s="420" t="s">
        <v>547</v>
      </c>
      <c r="C434" s="42" t="s">
        <v>548</v>
      </c>
      <c r="D434" s="75" t="s">
        <v>482</v>
      </c>
      <c r="E434" s="72">
        <v>210000</v>
      </c>
      <c r="F434" s="306">
        <v>61460000000</v>
      </c>
      <c r="G434" s="73">
        <v>0</v>
      </c>
      <c r="H434" s="315"/>
      <c r="I434" s="101">
        <v>42000</v>
      </c>
      <c r="J434" s="312">
        <v>13092000000</v>
      </c>
      <c r="K434" s="209"/>
      <c r="L434" s="327"/>
      <c r="M434" s="274">
        <v>2143.6178533455545</v>
      </c>
      <c r="N434" s="330">
        <v>668196308</v>
      </c>
      <c r="O434" s="31"/>
      <c r="P434" s="327"/>
      <c r="Q434" s="31"/>
      <c r="R434" s="327"/>
      <c r="S434" s="203">
        <f t="shared" si="105"/>
        <v>2143.6178533455545</v>
      </c>
      <c r="T434" s="318">
        <f t="shared" si="105"/>
        <v>668196308</v>
      </c>
      <c r="U434" s="176">
        <f t="shared" si="107"/>
        <v>5.1038520317751299</v>
      </c>
      <c r="V434" s="333">
        <f t="shared" si="109"/>
        <v>5.1038520317751299</v>
      </c>
      <c r="W434" s="149">
        <f t="shared" si="110"/>
        <v>2143.6178533455545</v>
      </c>
      <c r="X434" s="318">
        <f t="shared" si="110"/>
        <v>668196308</v>
      </c>
      <c r="Y434" s="149">
        <f t="shared" si="108"/>
        <v>1.020770406355026</v>
      </c>
      <c r="Z434" s="324">
        <f t="shared" si="111"/>
        <v>1.0872051871135697</v>
      </c>
      <c r="AA434" s="65"/>
    </row>
    <row r="435" spans="1:29" ht="57.95" customHeight="1">
      <c r="A435" s="418"/>
      <c r="B435" s="421"/>
      <c r="C435" s="42" t="s">
        <v>398</v>
      </c>
      <c r="D435" s="75" t="s">
        <v>27</v>
      </c>
      <c r="E435" s="81" t="s">
        <v>549</v>
      </c>
      <c r="F435" s="307"/>
      <c r="G435" s="65">
        <v>1151</v>
      </c>
      <c r="H435" s="316"/>
      <c r="I435" s="142" t="s">
        <v>550</v>
      </c>
      <c r="J435" s="313"/>
      <c r="K435" s="65"/>
      <c r="L435" s="328"/>
      <c r="M435" s="15"/>
      <c r="N435" s="331"/>
      <c r="O435" s="15"/>
      <c r="P435" s="328"/>
      <c r="Q435" s="15"/>
      <c r="R435" s="328"/>
      <c r="S435" s="65">
        <f t="shared" si="105"/>
        <v>0</v>
      </c>
      <c r="T435" s="319"/>
      <c r="U435" s="148">
        <f t="shared" si="107"/>
        <v>0</v>
      </c>
      <c r="V435" s="334"/>
      <c r="W435" s="163">
        <f t="shared" si="110"/>
        <v>0</v>
      </c>
      <c r="X435" s="319"/>
      <c r="Y435" s="163">
        <f t="shared" si="108"/>
        <v>0</v>
      </c>
      <c r="Z435" s="325"/>
      <c r="AA435" s="65"/>
      <c r="AB435" s="212"/>
    </row>
    <row r="436" spans="1:29" ht="53.45" customHeight="1">
      <c r="A436" s="419"/>
      <c r="B436" s="422"/>
      <c r="C436" s="43" t="s">
        <v>399</v>
      </c>
      <c r="D436" s="75" t="s">
        <v>27</v>
      </c>
      <c r="E436" s="84">
        <v>100</v>
      </c>
      <c r="F436" s="308"/>
      <c r="G436" s="65">
        <v>100</v>
      </c>
      <c r="H436" s="317"/>
      <c r="I436" s="84">
        <v>100</v>
      </c>
      <c r="J436" s="314"/>
      <c r="K436" s="65"/>
      <c r="L436" s="329"/>
      <c r="M436" s="15"/>
      <c r="N436" s="332"/>
      <c r="O436" s="15"/>
      <c r="P436" s="329"/>
      <c r="Q436" s="15"/>
      <c r="R436" s="329"/>
      <c r="S436" s="65">
        <f t="shared" si="105"/>
        <v>0</v>
      </c>
      <c r="T436" s="320"/>
      <c r="U436" s="148">
        <f t="shared" si="107"/>
        <v>0</v>
      </c>
      <c r="V436" s="335"/>
      <c r="W436" s="163">
        <f t="shared" si="110"/>
        <v>0</v>
      </c>
      <c r="X436" s="320"/>
      <c r="Y436" s="163">
        <f t="shared" si="108"/>
        <v>0</v>
      </c>
      <c r="Z436" s="326"/>
      <c r="AA436" s="65"/>
      <c r="AB436" s="213"/>
    </row>
    <row r="437" spans="1:29" s="30" customFormat="1" ht="33.6" customHeight="1">
      <c r="A437" s="408" t="s">
        <v>740</v>
      </c>
      <c r="B437" s="409"/>
      <c r="C437" s="409"/>
      <c r="D437" s="409"/>
      <c r="E437" s="409"/>
      <c r="F437" s="409"/>
      <c r="G437" s="409"/>
      <c r="H437" s="409"/>
      <c r="I437" s="409"/>
      <c r="J437" s="409"/>
      <c r="K437" s="409"/>
      <c r="L437" s="409"/>
      <c r="M437" s="409"/>
      <c r="N437" s="409"/>
      <c r="O437" s="409"/>
      <c r="P437" s="409"/>
      <c r="Q437" s="409"/>
      <c r="R437" s="409"/>
      <c r="S437" s="409"/>
      <c r="T437" s="410"/>
      <c r="U437" s="102">
        <f>AVERAGE(U349:U436)</f>
        <v>28.068405078064917</v>
      </c>
      <c r="V437" s="102">
        <f>AVERAGE(V349:V436)</f>
        <v>23.583418630139775</v>
      </c>
      <c r="W437" s="103"/>
      <c r="X437" s="104"/>
      <c r="Y437" s="102">
        <f>AVERAGE(Y349:Y436)</f>
        <v>3.4269259304165214</v>
      </c>
      <c r="Z437" s="102">
        <f>AVERAGE(Z349:Z436)</f>
        <v>4.4002306700780949</v>
      </c>
      <c r="AA437" s="105"/>
      <c r="AB437" s="28"/>
      <c r="AC437" s="29"/>
    </row>
    <row r="438" spans="1:29" ht="53.45" customHeight="1">
      <c r="A438" s="411" t="s">
        <v>551</v>
      </c>
      <c r="B438" s="414" t="s">
        <v>739</v>
      </c>
      <c r="C438" s="135" t="s">
        <v>552</v>
      </c>
      <c r="D438" s="219" t="s">
        <v>27</v>
      </c>
      <c r="E438" s="80">
        <v>100</v>
      </c>
      <c r="F438" s="405">
        <f>SUM(F442:F445)</f>
        <v>159190742944</v>
      </c>
      <c r="G438" s="93" t="s">
        <v>128</v>
      </c>
      <c r="H438" s="405">
        <f>SUM(H442:H445)</f>
        <v>0</v>
      </c>
      <c r="I438" s="220">
        <v>20</v>
      </c>
      <c r="J438" s="405">
        <f>SUM(J442:J445)</f>
        <v>33948390617</v>
      </c>
      <c r="K438" s="93"/>
      <c r="L438" s="405">
        <f>SUM(L442:L445)</f>
        <v>1803623972</v>
      </c>
      <c r="M438" s="90"/>
      <c r="N438" s="405">
        <f>SUM(N442:N445)</f>
        <v>3095456211</v>
      </c>
      <c r="O438" s="90"/>
      <c r="P438" s="405">
        <f>SUM(P442:P445)</f>
        <v>0</v>
      </c>
      <c r="Q438" s="90"/>
      <c r="R438" s="405">
        <f>SUM(R442:R445)</f>
        <v>0</v>
      </c>
      <c r="S438" s="93">
        <f t="shared" si="105"/>
        <v>0</v>
      </c>
      <c r="T438" s="465">
        <f t="shared" si="105"/>
        <v>4899080183</v>
      </c>
      <c r="U438" s="201">
        <f>S438/I438*100</f>
        <v>0</v>
      </c>
      <c r="V438" s="471">
        <f>T438/J438*100</f>
        <v>14.430964455047645</v>
      </c>
      <c r="W438" s="93">
        <f t="shared" si="110"/>
        <v>0</v>
      </c>
      <c r="X438" s="465">
        <f t="shared" si="110"/>
        <v>4899080183</v>
      </c>
      <c r="Y438" s="164">
        <f>W438/E438*100</f>
        <v>0</v>
      </c>
      <c r="Z438" s="459">
        <f>X438/F438*100</f>
        <v>3.0774906206219508</v>
      </c>
      <c r="AA438" s="93"/>
    </row>
    <row r="439" spans="1:29" ht="54.6" customHeight="1">
      <c r="A439" s="412"/>
      <c r="B439" s="415"/>
      <c r="C439" s="136" t="s">
        <v>553</v>
      </c>
      <c r="D439" s="93" t="s">
        <v>27</v>
      </c>
      <c r="E439" s="80">
        <v>100</v>
      </c>
      <c r="F439" s="406"/>
      <c r="G439" s="93" t="s">
        <v>128</v>
      </c>
      <c r="H439" s="406"/>
      <c r="I439" s="80">
        <v>20</v>
      </c>
      <c r="J439" s="406"/>
      <c r="K439" s="93"/>
      <c r="L439" s="406"/>
      <c r="M439" s="90"/>
      <c r="N439" s="406"/>
      <c r="O439" s="90"/>
      <c r="P439" s="406"/>
      <c r="Q439" s="90"/>
      <c r="R439" s="406"/>
      <c r="S439" s="93">
        <f t="shared" si="105"/>
        <v>0</v>
      </c>
      <c r="T439" s="466"/>
      <c r="U439" s="201">
        <f t="shared" ref="U439:U445" si="112">S439/I439*100</f>
        <v>0</v>
      </c>
      <c r="V439" s="472"/>
      <c r="W439" s="93">
        <f t="shared" ref="W439:W441" si="113">S439</f>
        <v>0</v>
      </c>
      <c r="X439" s="466"/>
      <c r="Y439" s="164">
        <f t="shared" ref="Y439:Y445" si="114">W439/E439*100</f>
        <v>0</v>
      </c>
      <c r="Z439" s="460"/>
      <c r="AA439" s="93"/>
    </row>
    <row r="440" spans="1:29" ht="69" customHeight="1">
      <c r="A440" s="412"/>
      <c r="B440" s="415"/>
      <c r="C440" s="135" t="s">
        <v>554</v>
      </c>
      <c r="D440" s="219" t="s">
        <v>27</v>
      </c>
      <c r="E440" s="80">
        <v>100</v>
      </c>
      <c r="F440" s="406"/>
      <c r="G440" s="93" t="s">
        <v>128</v>
      </c>
      <c r="H440" s="406"/>
      <c r="I440" s="220">
        <v>20</v>
      </c>
      <c r="J440" s="406"/>
      <c r="K440" s="93"/>
      <c r="L440" s="406"/>
      <c r="M440" s="90"/>
      <c r="N440" s="406"/>
      <c r="O440" s="90"/>
      <c r="P440" s="406"/>
      <c r="Q440" s="90"/>
      <c r="R440" s="406"/>
      <c r="S440" s="93">
        <f t="shared" si="105"/>
        <v>0</v>
      </c>
      <c r="T440" s="466"/>
      <c r="U440" s="201">
        <f t="shared" si="112"/>
        <v>0</v>
      </c>
      <c r="V440" s="472"/>
      <c r="W440" s="93">
        <f t="shared" si="113"/>
        <v>0</v>
      </c>
      <c r="X440" s="466"/>
      <c r="Y440" s="164">
        <f t="shared" si="114"/>
        <v>0</v>
      </c>
      <c r="Z440" s="460"/>
      <c r="AA440" s="93"/>
    </row>
    <row r="441" spans="1:29" ht="94.5" customHeight="1">
      <c r="A441" s="413"/>
      <c r="B441" s="416"/>
      <c r="C441" s="135" t="s">
        <v>555</v>
      </c>
      <c r="D441" s="219" t="s">
        <v>27</v>
      </c>
      <c r="E441" s="80">
        <v>100</v>
      </c>
      <c r="F441" s="407"/>
      <c r="G441" s="93" t="s">
        <v>128</v>
      </c>
      <c r="H441" s="407"/>
      <c r="I441" s="220">
        <v>20</v>
      </c>
      <c r="J441" s="407"/>
      <c r="K441" s="93"/>
      <c r="L441" s="407"/>
      <c r="M441" s="90"/>
      <c r="N441" s="407"/>
      <c r="O441" s="90"/>
      <c r="P441" s="407"/>
      <c r="Q441" s="90"/>
      <c r="R441" s="407"/>
      <c r="S441" s="93">
        <f t="shared" si="105"/>
        <v>0</v>
      </c>
      <c r="T441" s="467"/>
      <c r="U441" s="201">
        <f t="shared" si="112"/>
        <v>0</v>
      </c>
      <c r="V441" s="473"/>
      <c r="W441" s="93">
        <f t="shared" si="113"/>
        <v>0</v>
      </c>
      <c r="X441" s="467"/>
      <c r="Y441" s="164">
        <f t="shared" si="114"/>
        <v>0</v>
      </c>
      <c r="Z441" s="461"/>
      <c r="AA441" s="93"/>
    </row>
    <row r="442" spans="1:29" ht="62.1" customHeight="1">
      <c r="A442" s="228" t="s">
        <v>556</v>
      </c>
      <c r="B442" s="45" t="s">
        <v>557</v>
      </c>
      <c r="C442" s="27" t="s">
        <v>558</v>
      </c>
      <c r="D442" s="63" t="s">
        <v>84</v>
      </c>
      <c r="E442" s="155">
        <v>60</v>
      </c>
      <c r="F442" s="52">
        <v>105726717627</v>
      </c>
      <c r="G442" s="73">
        <v>12</v>
      </c>
      <c r="H442" s="31"/>
      <c r="I442" s="101">
        <v>12</v>
      </c>
      <c r="J442" s="96">
        <v>17317770000</v>
      </c>
      <c r="K442" s="73">
        <v>3</v>
      </c>
      <c r="L442" s="152">
        <v>1663733972</v>
      </c>
      <c r="M442" s="73">
        <v>3</v>
      </c>
      <c r="N442" s="273">
        <f>4506604683-L442</f>
        <v>2842870711</v>
      </c>
      <c r="O442" s="31"/>
      <c r="P442" s="31"/>
      <c r="Q442" s="31"/>
      <c r="R442" s="31"/>
      <c r="S442" s="73">
        <f t="shared" si="105"/>
        <v>6</v>
      </c>
      <c r="T442" s="59">
        <f t="shared" si="105"/>
        <v>4506604683</v>
      </c>
      <c r="U442" s="176">
        <f t="shared" si="112"/>
        <v>50</v>
      </c>
      <c r="V442" s="180">
        <f>T442/J442*100</f>
        <v>26.023008060506637</v>
      </c>
      <c r="W442" s="73">
        <f t="shared" si="110"/>
        <v>6</v>
      </c>
      <c r="X442" s="59">
        <f t="shared" si="110"/>
        <v>4506604683</v>
      </c>
      <c r="Y442" s="149">
        <f t="shared" si="114"/>
        <v>10</v>
      </c>
      <c r="Z442" s="149">
        <f>X442/F442*100</f>
        <v>4.2625031630123402</v>
      </c>
      <c r="AA442" s="65"/>
    </row>
    <row r="443" spans="1:29" ht="62.1" customHeight="1">
      <c r="A443" s="131" t="s">
        <v>559</v>
      </c>
      <c r="B443" s="46" t="s">
        <v>560</v>
      </c>
      <c r="C443" s="46" t="s">
        <v>561</v>
      </c>
      <c r="D443" s="69" t="s">
        <v>84</v>
      </c>
      <c r="E443" s="155">
        <v>60</v>
      </c>
      <c r="F443" s="52">
        <v>43376735500</v>
      </c>
      <c r="G443" s="73">
        <v>0</v>
      </c>
      <c r="H443" s="31"/>
      <c r="I443" s="101">
        <v>12</v>
      </c>
      <c r="J443" s="96">
        <v>7105000000</v>
      </c>
      <c r="K443" s="73">
        <v>3</v>
      </c>
      <c r="L443" s="152">
        <v>121180000</v>
      </c>
      <c r="M443" s="73">
        <v>3</v>
      </c>
      <c r="N443" s="273">
        <f>280099500-L443</f>
        <v>158919500</v>
      </c>
      <c r="O443" s="31"/>
      <c r="P443" s="31"/>
      <c r="Q443" s="31"/>
      <c r="R443" s="31"/>
      <c r="S443" s="73">
        <f t="shared" si="105"/>
        <v>6</v>
      </c>
      <c r="T443" s="59">
        <f t="shared" si="105"/>
        <v>280099500</v>
      </c>
      <c r="U443" s="176">
        <f t="shared" si="112"/>
        <v>50</v>
      </c>
      <c r="V443" s="180">
        <f>T443/J443*100</f>
        <v>3.9422871217452498</v>
      </c>
      <c r="W443" s="73">
        <f t="shared" si="110"/>
        <v>6</v>
      </c>
      <c r="X443" s="59">
        <f t="shared" si="110"/>
        <v>280099500</v>
      </c>
      <c r="Y443" s="149">
        <f t="shared" si="114"/>
        <v>10</v>
      </c>
      <c r="Z443" s="149">
        <f>X443/F443*100</f>
        <v>0.6457366991114396</v>
      </c>
      <c r="AA443" s="65"/>
    </row>
    <row r="444" spans="1:29" ht="62.1" customHeight="1">
      <c r="A444" s="131" t="s">
        <v>562</v>
      </c>
      <c r="B444" s="46" t="s">
        <v>563</v>
      </c>
      <c r="C444" s="46" t="s">
        <v>563</v>
      </c>
      <c r="D444" s="69" t="s">
        <v>84</v>
      </c>
      <c r="E444" s="72">
        <v>12</v>
      </c>
      <c r="F444" s="151">
        <v>1481669200</v>
      </c>
      <c r="G444" s="73">
        <v>0</v>
      </c>
      <c r="H444" s="31"/>
      <c r="I444" s="101">
        <v>12</v>
      </c>
      <c r="J444" s="96">
        <v>920000000</v>
      </c>
      <c r="K444" s="73">
        <v>3</v>
      </c>
      <c r="L444" s="152">
        <v>18710000</v>
      </c>
      <c r="M444" s="73">
        <v>3</v>
      </c>
      <c r="N444" s="273">
        <f>112376000-L444</f>
        <v>93666000</v>
      </c>
      <c r="O444" s="31"/>
      <c r="P444" s="31"/>
      <c r="Q444" s="31"/>
      <c r="R444" s="31"/>
      <c r="S444" s="73">
        <f t="shared" si="105"/>
        <v>6</v>
      </c>
      <c r="T444" s="59">
        <f t="shared" si="105"/>
        <v>112376000</v>
      </c>
      <c r="U444" s="176">
        <f t="shared" si="112"/>
        <v>50</v>
      </c>
      <c r="V444" s="180">
        <f>T444/J444*100</f>
        <v>12.214782608695653</v>
      </c>
      <c r="W444" s="73">
        <f t="shared" si="110"/>
        <v>6</v>
      </c>
      <c r="X444" s="59">
        <f t="shared" si="110"/>
        <v>112376000</v>
      </c>
      <c r="Y444" s="149">
        <f t="shared" si="114"/>
        <v>50</v>
      </c>
      <c r="Z444" s="149">
        <f>X444/F444*100</f>
        <v>7.5844189782712634</v>
      </c>
      <c r="AA444" s="65"/>
    </row>
    <row r="445" spans="1:29" ht="62.1" customHeight="1">
      <c r="A445" s="140"/>
      <c r="B445" s="47" t="s">
        <v>564</v>
      </c>
      <c r="C445" s="47" t="s">
        <v>565</v>
      </c>
      <c r="D445" s="68" t="s">
        <v>566</v>
      </c>
      <c r="E445" s="101">
        <v>1</v>
      </c>
      <c r="F445" s="96">
        <v>8605620617</v>
      </c>
      <c r="G445" s="73">
        <v>0</v>
      </c>
      <c r="H445" s="31"/>
      <c r="I445" s="101">
        <v>1</v>
      </c>
      <c r="J445" s="96">
        <v>8605620617</v>
      </c>
      <c r="K445" s="73">
        <v>0</v>
      </c>
      <c r="L445" s="31">
        <v>0</v>
      </c>
      <c r="M445" s="31">
        <v>0</v>
      </c>
      <c r="N445" s="280">
        <v>0</v>
      </c>
      <c r="O445" s="31"/>
      <c r="P445" s="31"/>
      <c r="Q445" s="31"/>
      <c r="R445" s="31"/>
      <c r="S445" s="73">
        <f t="shared" si="105"/>
        <v>0</v>
      </c>
      <c r="T445" s="59">
        <f t="shared" si="105"/>
        <v>0</v>
      </c>
      <c r="U445" s="176">
        <f t="shared" si="112"/>
        <v>0</v>
      </c>
      <c r="V445" s="180">
        <f>T445/J445*100</f>
        <v>0</v>
      </c>
      <c r="W445" s="73">
        <f t="shared" si="110"/>
        <v>0</v>
      </c>
      <c r="X445" s="59">
        <f t="shared" si="110"/>
        <v>0</v>
      </c>
      <c r="Y445" s="149">
        <f t="shared" si="114"/>
        <v>0</v>
      </c>
      <c r="Z445" s="149">
        <f>X445/F445*100</f>
        <v>0</v>
      </c>
      <c r="AA445" s="65"/>
    </row>
    <row r="446" spans="1:29" s="30" customFormat="1" ht="33.6" customHeight="1">
      <c r="A446" s="408" t="s">
        <v>740</v>
      </c>
      <c r="B446" s="409"/>
      <c r="C446" s="409"/>
      <c r="D446" s="409"/>
      <c r="E446" s="409"/>
      <c r="F446" s="409"/>
      <c r="G446" s="409"/>
      <c r="H446" s="409"/>
      <c r="I446" s="409"/>
      <c r="J446" s="409"/>
      <c r="K446" s="409"/>
      <c r="L446" s="409"/>
      <c r="M446" s="409"/>
      <c r="N446" s="409"/>
      <c r="O446" s="409"/>
      <c r="P446" s="409"/>
      <c r="Q446" s="409"/>
      <c r="R446" s="409"/>
      <c r="S446" s="409"/>
      <c r="T446" s="410"/>
      <c r="U446" s="102">
        <f>AVERAGE(U442:U445)</f>
        <v>37.5</v>
      </c>
      <c r="V446" s="102">
        <f>AVERAGE(V442:V445)</f>
        <v>10.545019447736884</v>
      </c>
      <c r="W446" s="103"/>
      <c r="X446" s="104"/>
      <c r="Y446" s="102">
        <f>AVERAGE(Y442:Y445)</f>
        <v>17.5</v>
      </c>
      <c r="Z446" s="102">
        <f>AVERAGE(Z442:Z445)</f>
        <v>3.1231647100987607</v>
      </c>
      <c r="AA446" s="105"/>
      <c r="AB446" s="28"/>
      <c r="AC446" s="29"/>
    </row>
    <row r="447" spans="1:29" ht="27.95" customHeight="1">
      <c r="A447" s="394" t="s">
        <v>741</v>
      </c>
      <c r="B447" s="395"/>
      <c r="C447" s="395"/>
      <c r="D447" s="396"/>
      <c r="E447" s="1"/>
      <c r="F447" s="2"/>
      <c r="G447" s="1"/>
      <c r="H447" s="3"/>
      <c r="I447" s="6"/>
      <c r="J447" s="4"/>
      <c r="K447" s="1"/>
      <c r="L447" s="12"/>
      <c r="M447" s="1"/>
      <c r="N447" s="278"/>
      <c r="O447" s="5"/>
      <c r="P447" s="12"/>
      <c r="Q447" s="6"/>
      <c r="R447" s="7"/>
      <c r="S447" s="1"/>
      <c r="T447" s="11"/>
      <c r="U447" s="13">
        <f>AVERAGE(U144,U188,U342,U437,U446)</f>
        <v>26.033610935575144</v>
      </c>
      <c r="V447" s="13">
        <f>AVERAGE(V144,V188,V342,V437,V446)</f>
        <v>17.71627084697268</v>
      </c>
      <c r="W447" s="221"/>
      <c r="X447" s="13"/>
      <c r="Y447" s="13">
        <f>AVERAGE(Y144,Y188,Y342,Y437,Y446)</f>
        <v>7.0210474443557347</v>
      </c>
      <c r="Z447" s="13">
        <f>AVERAGE(Z144,Z188,Z342,Z437,Z446)</f>
        <v>3.2076145577619615</v>
      </c>
      <c r="AA447" s="106"/>
    </row>
    <row r="448" spans="1:29" ht="34.5" customHeight="1">
      <c r="A448" s="394" t="s">
        <v>742</v>
      </c>
      <c r="B448" s="395"/>
      <c r="C448" s="395"/>
      <c r="D448" s="396"/>
      <c r="E448" s="1"/>
      <c r="F448" s="2">
        <f>F61+F145+F189+F343+F438</f>
        <v>506059020570.70972</v>
      </c>
      <c r="G448" s="1"/>
      <c r="H448" s="2">
        <f>H61+H145+H189+H343+H438</f>
        <v>0</v>
      </c>
      <c r="I448" s="6"/>
      <c r="J448" s="2">
        <f>J61+J145+J189+J343+J438</f>
        <v>95199546418</v>
      </c>
      <c r="K448" s="1"/>
      <c r="L448" s="2">
        <f>L61+L145+L189+L343+L438</f>
        <v>6446915152</v>
      </c>
      <c r="M448" s="1"/>
      <c r="N448" s="2">
        <f>N61+N145+N189+N343+N438</f>
        <v>8921438524</v>
      </c>
      <c r="O448" s="5"/>
      <c r="P448" s="2">
        <f>P61+P145+P189+P343+P438</f>
        <v>0</v>
      </c>
      <c r="Q448" s="6"/>
      <c r="R448" s="2">
        <f>R61+R145+R189+R343+R438</f>
        <v>0</v>
      </c>
      <c r="S448" s="1"/>
      <c r="T448" s="2">
        <f>T61+T145+T189+T343+T438</f>
        <v>15368353676</v>
      </c>
      <c r="U448" s="13">
        <f>AVERAGE(U61:U68,U145:U156,U189:U195,U343:U348,U438:U441)</f>
        <v>47.678880308880309</v>
      </c>
      <c r="V448" s="13">
        <f>AVERAGE(V61:V68,V145:V156,V189:V195,V343:V348,V438:V441)</f>
        <v>15.170478918803266</v>
      </c>
      <c r="W448" s="1"/>
      <c r="X448" s="2">
        <f>X61+X145+X189+X343+X438</f>
        <v>15368353676</v>
      </c>
      <c r="Y448" s="13">
        <f>AVERAGE(Y61:Y68,Y145:Y156,Y189:Y195,Y343:Y348,Y438:Y441)</f>
        <v>64.729424428770088</v>
      </c>
      <c r="Z448" s="13">
        <f>AVERAGE(Z61:Z68,Z145:Z156,Z189:Z195,Z343:Z348,Z438:Z441)</f>
        <v>2.6190995740448493</v>
      </c>
      <c r="AA448" s="106"/>
    </row>
    <row r="449" spans="1:27" ht="26.45" customHeight="1">
      <c r="A449" s="398" t="s">
        <v>654</v>
      </c>
      <c r="B449" s="398"/>
      <c r="C449" s="398"/>
      <c r="D449" s="398"/>
      <c r="E449" s="242"/>
      <c r="F449" s="243"/>
      <c r="G449" s="242"/>
      <c r="H449" s="244"/>
      <c r="I449" s="245"/>
      <c r="J449" s="246"/>
      <c r="K449" s="242"/>
      <c r="L449" s="247"/>
      <c r="M449" s="242"/>
      <c r="N449" s="279"/>
      <c r="O449" s="248"/>
      <c r="P449" s="247"/>
      <c r="Q449" s="245"/>
      <c r="R449" s="249"/>
      <c r="S449" s="242"/>
      <c r="T449" s="250"/>
      <c r="U449" s="251">
        <f>AVERAGE(U59,U447)</f>
        <v>26.639216787370117</v>
      </c>
      <c r="V449" s="251">
        <f>AVERAGE(V59,V447)</f>
        <v>18.46629156824595</v>
      </c>
      <c r="W449" s="252"/>
      <c r="X449" s="253"/>
      <c r="Y449" s="251">
        <f>AVERAGE(Y59,Y447)</f>
        <v>6.2380584891468791</v>
      </c>
      <c r="Z449" s="251">
        <f>AVERAGE(Z59,Z447)</f>
        <v>3.1325742165856765</v>
      </c>
      <c r="AA449" s="254"/>
    </row>
    <row r="450" spans="1:27" ht="30.6" customHeight="1">
      <c r="A450" s="399" t="s">
        <v>746</v>
      </c>
      <c r="B450" s="400"/>
      <c r="C450" s="400"/>
      <c r="D450" s="401"/>
      <c r="E450" s="242"/>
      <c r="F450" s="243">
        <f>F60+F448</f>
        <v>581183906782.70972</v>
      </c>
      <c r="G450" s="242"/>
      <c r="H450" s="243">
        <f>H60+H448</f>
        <v>0</v>
      </c>
      <c r="I450" s="245"/>
      <c r="J450" s="243">
        <f>J60+J448</f>
        <v>99169696418</v>
      </c>
      <c r="K450" s="242"/>
      <c r="L450" s="243">
        <f>L60+L448</f>
        <v>6849589464</v>
      </c>
      <c r="M450" s="242"/>
      <c r="N450" s="243">
        <f>N60+N448</f>
        <v>10033550274</v>
      </c>
      <c r="O450" s="248"/>
      <c r="P450" s="243">
        <f>P60+P448</f>
        <v>0</v>
      </c>
      <c r="Q450" s="245"/>
      <c r="R450" s="243">
        <f>R60+R448</f>
        <v>0</v>
      </c>
      <c r="S450" s="242"/>
      <c r="T450" s="243">
        <f>T60+T448</f>
        <v>16883139738</v>
      </c>
      <c r="U450" s="251">
        <f>AVERAGE(U60,U448)</f>
        <v>38.125154440154439</v>
      </c>
      <c r="V450" s="251">
        <f>AVERAGE(V60,V448)</f>
        <v>21.95338857831679</v>
      </c>
      <c r="W450" s="242"/>
      <c r="X450" s="243">
        <f>X60+X448</f>
        <v>16883139738</v>
      </c>
      <c r="Y450" s="251">
        <f>AVERAGE(Y60,Y448)</f>
        <v>39.50756935724219</v>
      </c>
      <c r="Z450" s="251">
        <f>AVERAGE(Z60,Z448)</f>
        <v>2.8801378677809462</v>
      </c>
      <c r="AA450" s="254"/>
    </row>
    <row r="451" spans="1:27" ht="25.5" customHeight="1">
      <c r="A451" s="397" t="s">
        <v>747</v>
      </c>
      <c r="B451" s="397"/>
      <c r="C451" s="397"/>
      <c r="D451" s="397"/>
      <c r="E451" s="397"/>
      <c r="F451" s="397"/>
      <c r="G451" s="397"/>
      <c r="H451" s="397"/>
      <c r="I451" s="397"/>
      <c r="J451" s="397"/>
      <c r="K451" s="397"/>
      <c r="L451" s="397"/>
      <c r="M451" s="397"/>
      <c r="N451" s="397"/>
      <c r="O451" s="397"/>
      <c r="P451" s="397"/>
      <c r="Q451" s="397"/>
      <c r="R451" s="397"/>
      <c r="S451" s="65"/>
      <c r="T451" s="10"/>
      <c r="U451" s="148"/>
      <c r="V451" s="65"/>
      <c r="W451" s="65"/>
      <c r="X451" s="10"/>
      <c r="Y451" s="65"/>
      <c r="Z451" s="65"/>
      <c r="AA451" s="81"/>
    </row>
    <row r="458" spans="1:27" ht="27.6" customHeight="1">
      <c r="W458" s="293"/>
    </row>
  </sheetData>
  <mergeCells count="600">
    <mergeCell ref="T8:T10"/>
    <mergeCell ref="V8:V10"/>
    <mergeCell ref="T30:T33"/>
    <mergeCell ref="N30:N33"/>
    <mergeCell ref="P30:P33"/>
    <mergeCell ref="R30:R33"/>
    <mergeCell ref="X8:X10"/>
    <mergeCell ref="Z8:Z10"/>
    <mergeCell ref="AA8:AA10"/>
    <mergeCell ref="F43:F44"/>
    <mergeCell ref="H43:H44"/>
    <mergeCell ref="J43:J44"/>
    <mergeCell ref="L43:L44"/>
    <mergeCell ref="N43:N44"/>
    <mergeCell ref="P43:P44"/>
    <mergeCell ref="R43:R44"/>
    <mergeCell ref="T43:T44"/>
    <mergeCell ref="V43:V44"/>
    <mergeCell ref="X43:X44"/>
    <mergeCell ref="Z43:Z44"/>
    <mergeCell ref="F8:F10"/>
    <mergeCell ref="H8:H10"/>
    <mergeCell ref="J8:J10"/>
    <mergeCell ref="L8:L10"/>
    <mergeCell ref="N8:N10"/>
    <mergeCell ref="P8:P10"/>
    <mergeCell ref="R8:R10"/>
    <mergeCell ref="X21:X24"/>
    <mergeCell ref="X26:X28"/>
    <mergeCell ref="V30:V33"/>
    <mergeCell ref="X30:X33"/>
    <mergeCell ref="Z30:Z33"/>
    <mergeCell ref="T38:T39"/>
    <mergeCell ref="V38:V39"/>
    <mergeCell ref="X38:X39"/>
    <mergeCell ref="Z38:Z39"/>
    <mergeCell ref="N21:N24"/>
    <mergeCell ref="P21:P24"/>
    <mergeCell ref="R21:R24"/>
    <mergeCell ref="Z26:Z28"/>
    <mergeCell ref="Z11:Z19"/>
    <mergeCell ref="Z21:Z24"/>
    <mergeCell ref="B38:B39"/>
    <mergeCell ref="A38:A39"/>
    <mergeCell ref="F38:F39"/>
    <mergeCell ref="H38:H39"/>
    <mergeCell ref="J38:J39"/>
    <mergeCell ref="L38:L39"/>
    <mergeCell ref="N38:N39"/>
    <mergeCell ref="P38:P39"/>
    <mergeCell ref="R38:R39"/>
    <mergeCell ref="A30:A33"/>
    <mergeCell ref="B30:B33"/>
    <mergeCell ref="F30:F33"/>
    <mergeCell ref="H30:H33"/>
    <mergeCell ref="J30:J33"/>
    <mergeCell ref="L30:L33"/>
    <mergeCell ref="A21:A24"/>
    <mergeCell ref="B21:B24"/>
    <mergeCell ref="F21:F24"/>
    <mergeCell ref="H21:H24"/>
    <mergeCell ref="J21:J24"/>
    <mergeCell ref="L21:L24"/>
    <mergeCell ref="B8:B10"/>
    <mergeCell ref="A37:T37"/>
    <mergeCell ref="A42:T42"/>
    <mergeCell ref="A43:A44"/>
    <mergeCell ref="B43:B44"/>
    <mergeCell ref="A58:T58"/>
    <mergeCell ref="A59:D59"/>
    <mergeCell ref="A60:D60"/>
    <mergeCell ref="A8:A10"/>
    <mergeCell ref="A11:A19"/>
    <mergeCell ref="B11:B19"/>
    <mergeCell ref="F11:F19"/>
    <mergeCell ref="H11:H19"/>
    <mergeCell ref="J11:J19"/>
    <mergeCell ref="L11:L19"/>
    <mergeCell ref="N11:N19"/>
    <mergeCell ref="P11:P19"/>
    <mergeCell ref="R11:R19"/>
    <mergeCell ref="T11:T19"/>
    <mergeCell ref="A26:A28"/>
    <mergeCell ref="B26:B28"/>
    <mergeCell ref="F26:F28"/>
    <mergeCell ref="H26:H28"/>
    <mergeCell ref="J26:J28"/>
    <mergeCell ref="X438:X441"/>
    <mergeCell ref="Z438:Z441"/>
    <mergeCell ref="X434:X436"/>
    <mergeCell ref="Z434:Z436"/>
    <mergeCell ref="F354:F378"/>
    <mergeCell ref="H354:H378"/>
    <mergeCell ref="J354:J378"/>
    <mergeCell ref="L354:L378"/>
    <mergeCell ref="N354:N378"/>
    <mergeCell ref="P354:P378"/>
    <mergeCell ref="R354:R378"/>
    <mergeCell ref="F438:F441"/>
    <mergeCell ref="H438:H441"/>
    <mergeCell ref="J438:J441"/>
    <mergeCell ref="L438:L441"/>
    <mergeCell ref="N438:N441"/>
    <mergeCell ref="P438:P441"/>
    <mergeCell ref="R438:R441"/>
    <mergeCell ref="T438:T441"/>
    <mergeCell ref="V438:V441"/>
    <mergeCell ref="F434:F436"/>
    <mergeCell ref="H434:H436"/>
    <mergeCell ref="J434:J436"/>
    <mergeCell ref="L434:L436"/>
    <mergeCell ref="X349:X352"/>
    <mergeCell ref="Z349:Z352"/>
    <mergeCell ref="A354:A378"/>
    <mergeCell ref="B354:B378"/>
    <mergeCell ref="V354:V378"/>
    <mergeCell ref="Z354:Z378"/>
    <mergeCell ref="A395:A397"/>
    <mergeCell ref="B395:B397"/>
    <mergeCell ref="F395:F397"/>
    <mergeCell ref="H395:H397"/>
    <mergeCell ref="J395:J397"/>
    <mergeCell ref="L395:L397"/>
    <mergeCell ref="N395:N397"/>
    <mergeCell ref="P395:P397"/>
    <mergeCell ref="R395:R397"/>
    <mergeCell ref="T395:T397"/>
    <mergeCell ref="V395:V397"/>
    <mergeCell ref="X395:X397"/>
    <mergeCell ref="Z395:Z397"/>
    <mergeCell ref="X354:X378"/>
    <mergeCell ref="N434:N436"/>
    <mergeCell ref="P434:P436"/>
    <mergeCell ref="R434:R436"/>
    <mergeCell ref="T434:T436"/>
    <mergeCell ref="V434:V436"/>
    <mergeCell ref="V349:V352"/>
    <mergeCell ref="R240:R264"/>
    <mergeCell ref="T225:T228"/>
    <mergeCell ref="T279:T292"/>
    <mergeCell ref="V279:V292"/>
    <mergeCell ref="P240:P264"/>
    <mergeCell ref="T354:T378"/>
    <mergeCell ref="T311:T340"/>
    <mergeCell ref="V311:V340"/>
    <mergeCell ref="R225:R228"/>
    <mergeCell ref="P225:P228"/>
    <mergeCell ref="V225:V228"/>
    <mergeCell ref="T240:T264"/>
    <mergeCell ref="V240:V264"/>
    <mergeCell ref="N343:N348"/>
    <mergeCell ref="P343:P348"/>
    <mergeCell ref="R343:R348"/>
    <mergeCell ref="T343:T348"/>
    <mergeCell ref="V343:V348"/>
    <mergeCell ref="X343:X348"/>
    <mergeCell ref="Z343:Z348"/>
    <mergeCell ref="F189:F195"/>
    <mergeCell ref="J189:J195"/>
    <mergeCell ref="H189:H195"/>
    <mergeCell ref="L189:L195"/>
    <mergeCell ref="N189:N195"/>
    <mergeCell ref="P189:P195"/>
    <mergeCell ref="R189:R195"/>
    <mergeCell ref="L311:L340"/>
    <mergeCell ref="N311:N340"/>
    <mergeCell ref="P311:P340"/>
    <mergeCell ref="R311:R340"/>
    <mergeCell ref="T189:T195"/>
    <mergeCell ref="P213:P224"/>
    <mergeCell ref="R213:R224"/>
    <mergeCell ref="X311:X340"/>
    <mergeCell ref="Z311:Z340"/>
    <mergeCell ref="L300:L305"/>
    <mergeCell ref="N300:N305"/>
    <mergeCell ref="V300:V305"/>
    <mergeCell ref="X300:X305"/>
    <mergeCell ref="Z300:Z305"/>
    <mergeCell ref="T307:T310"/>
    <mergeCell ref="V307:V310"/>
    <mergeCell ref="X307:X310"/>
    <mergeCell ref="Z307:Z310"/>
    <mergeCell ref="T300:T305"/>
    <mergeCell ref="P300:P305"/>
    <mergeCell ref="R300:R305"/>
    <mergeCell ref="A307:A310"/>
    <mergeCell ref="B307:B310"/>
    <mergeCell ref="F307:F310"/>
    <mergeCell ref="H307:H310"/>
    <mergeCell ref="J307:J310"/>
    <mergeCell ref="L307:L310"/>
    <mergeCell ref="N307:N310"/>
    <mergeCell ref="P307:P310"/>
    <mergeCell ref="R307:R310"/>
    <mergeCell ref="T83:T87"/>
    <mergeCell ref="V83:V87"/>
    <mergeCell ref="X83:X87"/>
    <mergeCell ref="Z83:Z87"/>
    <mergeCell ref="A88:A90"/>
    <mergeCell ref="A116:A118"/>
    <mergeCell ref="B116:B118"/>
    <mergeCell ref="A122:A123"/>
    <mergeCell ref="B122:B123"/>
    <mergeCell ref="N97:N101"/>
    <mergeCell ref="T97:T101"/>
    <mergeCell ref="T116:T118"/>
    <mergeCell ref="X116:X118"/>
    <mergeCell ref="Z116:Z118"/>
    <mergeCell ref="Z122:Z123"/>
    <mergeCell ref="Z97:Z101"/>
    <mergeCell ref="T91:T92"/>
    <mergeCell ref="V116:V118"/>
    <mergeCell ref="P97:P101"/>
    <mergeCell ref="R97:R101"/>
    <mergeCell ref="P116:P118"/>
    <mergeCell ref="R116:R118"/>
    <mergeCell ref="F122:F123"/>
    <mergeCell ref="J122:J123"/>
    <mergeCell ref="H145:H156"/>
    <mergeCell ref="L145:L156"/>
    <mergeCell ref="N145:N156"/>
    <mergeCell ref="F145:F156"/>
    <mergeCell ref="J196:J201"/>
    <mergeCell ref="N225:N228"/>
    <mergeCell ref="A213:A224"/>
    <mergeCell ref="B213:B224"/>
    <mergeCell ref="F213:F224"/>
    <mergeCell ref="J213:J224"/>
    <mergeCell ref="L213:L224"/>
    <mergeCell ref="N213:N224"/>
    <mergeCell ref="H225:H228"/>
    <mergeCell ref="X202:X212"/>
    <mergeCell ref="Z202:Z212"/>
    <mergeCell ref="V213:V224"/>
    <mergeCell ref="X213:X224"/>
    <mergeCell ref="Z213:Z224"/>
    <mergeCell ref="T202:T212"/>
    <mergeCell ref="T213:T224"/>
    <mergeCell ref="V196:V201"/>
    <mergeCell ref="A300:A305"/>
    <mergeCell ref="B300:B305"/>
    <mergeCell ref="F300:F305"/>
    <mergeCell ref="H300:H305"/>
    <mergeCell ref="J300:J305"/>
    <mergeCell ref="A202:A212"/>
    <mergeCell ref="B202:B212"/>
    <mergeCell ref="F202:F212"/>
    <mergeCell ref="H202:H212"/>
    <mergeCell ref="J202:J212"/>
    <mergeCell ref="L202:L212"/>
    <mergeCell ref="N202:N212"/>
    <mergeCell ref="P202:P212"/>
    <mergeCell ref="R202:R212"/>
    <mergeCell ref="V202:V212"/>
    <mergeCell ref="X225:X228"/>
    <mergeCell ref="X169:X173"/>
    <mergeCell ref="Z169:Z173"/>
    <mergeCell ref="P145:P156"/>
    <mergeCell ref="R145:R156"/>
    <mergeCell ref="T145:T156"/>
    <mergeCell ref="V145:V156"/>
    <mergeCell ref="X145:X156"/>
    <mergeCell ref="Z145:Z156"/>
    <mergeCell ref="X196:X201"/>
    <mergeCell ref="Z196:Z201"/>
    <mergeCell ref="X189:X195"/>
    <mergeCell ref="Z189:Z195"/>
    <mergeCell ref="T177:T181"/>
    <mergeCell ref="V177:V181"/>
    <mergeCell ref="V189:V195"/>
    <mergeCell ref="T196:T201"/>
    <mergeCell ref="T169:T173"/>
    <mergeCell ref="V169:V173"/>
    <mergeCell ref="AA70:AA76"/>
    <mergeCell ref="R88:R90"/>
    <mergeCell ref="T88:T90"/>
    <mergeCell ref="V88:V90"/>
    <mergeCell ref="Z88:Z90"/>
    <mergeCell ref="X88:X90"/>
    <mergeCell ref="F88:F90"/>
    <mergeCell ref="J88:J90"/>
    <mergeCell ref="L88:L90"/>
    <mergeCell ref="N88:N90"/>
    <mergeCell ref="P88:P90"/>
    <mergeCell ref="H88:H90"/>
    <mergeCell ref="AA88:AA90"/>
    <mergeCell ref="AA83:AA87"/>
    <mergeCell ref="AA77:AA82"/>
    <mergeCell ref="Z77:Z82"/>
    <mergeCell ref="J83:J87"/>
    <mergeCell ref="F83:F87"/>
    <mergeCell ref="H83:H87"/>
    <mergeCell ref="L83:L87"/>
    <mergeCell ref="N83:N87"/>
    <mergeCell ref="P83:P87"/>
    <mergeCell ref="R83:R87"/>
    <mergeCell ref="H70:H76"/>
    <mergeCell ref="H77:H82"/>
    <mergeCell ref="J77:J82"/>
    <mergeCell ref="L77:L82"/>
    <mergeCell ref="N77:N82"/>
    <mergeCell ref="F70:F76"/>
    <mergeCell ref="F77:F82"/>
    <mergeCell ref="V61:V68"/>
    <mergeCell ref="X61:X68"/>
    <mergeCell ref="W5:X6"/>
    <mergeCell ref="V11:V19"/>
    <mergeCell ref="X11:X19"/>
    <mergeCell ref="T21:T24"/>
    <mergeCell ref="V21:V24"/>
    <mergeCell ref="L26:L28"/>
    <mergeCell ref="N26:N28"/>
    <mergeCell ref="P26:P28"/>
    <mergeCell ref="R26:R28"/>
    <mergeCell ref="T26:T28"/>
    <mergeCell ref="V26:V28"/>
    <mergeCell ref="P77:P82"/>
    <mergeCell ref="R77:R82"/>
    <mergeCell ref="T77:T82"/>
    <mergeCell ref="X77:X82"/>
    <mergeCell ref="V77:V82"/>
    <mergeCell ref="Z61:Z68"/>
    <mergeCell ref="J70:J76"/>
    <mergeCell ref="L70:L76"/>
    <mergeCell ref="N70:N76"/>
    <mergeCell ref="P70:P76"/>
    <mergeCell ref="R70:R76"/>
    <mergeCell ref="T70:T76"/>
    <mergeCell ref="V70:V76"/>
    <mergeCell ref="X70:X76"/>
    <mergeCell ref="Z70:Z76"/>
    <mergeCell ref="A1:AA1"/>
    <mergeCell ref="A2:AA2"/>
    <mergeCell ref="A3:AA3"/>
    <mergeCell ref="A5:A6"/>
    <mergeCell ref="B5:B6"/>
    <mergeCell ref="C5:C6"/>
    <mergeCell ref="D5:D6"/>
    <mergeCell ref="E5:F6"/>
    <mergeCell ref="G5:H6"/>
    <mergeCell ref="I5:J6"/>
    <mergeCell ref="Y5:Z6"/>
    <mergeCell ref="AA5:AA6"/>
    <mergeCell ref="K6:L6"/>
    <mergeCell ref="M6:N6"/>
    <mergeCell ref="O6:P6"/>
    <mergeCell ref="Q6:R6"/>
    <mergeCell ref="K5:R5"/>
    <mergeCell ref="S5:T6"/>
    <mergeCell ref="U5:V6"/>
    <mergeCell ref="A311:A340"/>
    <mergeCell ref="B311:B340"/>
    <mergeCell ref="F311:F340"/>
    <mergeCell ref="H311:H340"/>
    <mergeCell ref="J311:J340"/>
    <mergeCell ref="A61:A68"/>
    <mergeCell ref="B61:B68"/>
    <mergeCell ref="A144:T144"/>
    <mergeCell ref="A188:T188"/>
    <mergeCell ref="A189:A195"/>
    <mergeCell ref="B189:B195"/>
    <mergeCell ref="A145:A156"/>
    <mergeCell ref="B145:B156"/>
    <mergeCell ref="B88:B90"/>
    <mergeCell ref="A70:A76"/>
    <mergeCell ref="B70:B76"/>
    <mergeCell ref="B77:B82"/>
    <mergeCell ref="A77:A82"/>
    <mergeCell ref="A83:A87"/>
    <mergeCell ref="B83:B87"/>
    <mergeCell ref="A91:A92"/>
    <mergeCell ref="B91:B92"/>
    <mergeCell ref="A97:A101"/>
    <mergeCell ref="B97:B101"/>
    <mergeCell ref="A447:D447"/>
    <mergeCell ref="A342:T342"/>
    <mergeCell ref="A437:T437"/>
    <mergeCell ref="A438:A441"/>
    <mergeCell ref="B438:B441"/>
    <mergeCell ref="A446:T446"/>
    <mergeCell ref="A349:A352"/>
    <mergeCell ref="B349:B352"/>
    <mergeCell ref="F349:F352"/>
    <mergeCell ref="H349:H352"/>
    <mergeCell ref="J349:J352"/>
    <mergeCell ref="L349:L352"/>
    <mergeCell ref="N349:N352"/>
    <mergeCell ref="P349:P352"/>
    <mergeCell ref="R349:R352"/>
    <mergeCell ref="T349:T352"/>
    <mergeCell ref="A434:A436"/>
    <mergeCell ref="B434:B436"/>
    <mergeCell ref="A343:A348"/>
    <mergeCell ref="B343:B348"/>
    <mergeCell ref="F343:F348"/>
    <mergeCell ref="J343:J348"/>
    <mergeCell ref="H343:H348"/>
    <mergeCell ref="L343:L348"/>
    <mergeCell ref="A448:D448"/>
    <mergeCell ref="A451:R451"/>
    <mergeCell ref="A449:D449"/>
    <mergeCell ref="A450:D450"/>
    <mergeCell ref="J91:J92"/>
    <mergeCell ref="L91:L92"/>
    <mergeCell ref="N91:N92"/>
    <mergeCell ref="P91:P92"/>
    <mergeCell ref="R91:R92"/>
    <mergeCell ref="A177:A181"/>
    <mergeCell ref="B177:B181"/>
    <mergeCell ref="F177:F181"/>
    <mergeCell ref="H177:H181"/>
    <mergeCell ref="J177:J181"/>
    <mergeCell ref="L177:L181"/>
    <mergeCell ref="N177:N181"/>
    <mergeCell ref="P177:P181"/>
    <mergeCell ref="R177:R181"/>
    <mergeCell ref="L196:L201"/>
    <mergeCell ref="N196:N201"/>
    <mergeCell ref="P196:P201"/>
    <mergeCell ref="R196:R201"/>
    <mergeCell ref="J225:J228"/>
    <mergeCell ref="J145:J156"/>
    <mergeCell ref="AA91:AA92"/>
    <mergeCell ref="A93:A94"/>
    <mergeCell ref="B93:B94"/>
    <mergeCell ref="F93:F94"/>
    <mergeCell ref="H93:H94"/>
    <mergeCell ref="J93:J94"/>
    <mergeCell ref="L93:L94"/>
    <mergeCell ref="N93:N94"/>
    <mergeCell ref="P93:P94"/>
    <mergeCell ref="R93:R94"/>
    <mergeCell ref="T93:T94"/>
    <mergeCell ref="V93:V94"/>
    <mergeCell ref="X93:X94"/>
    <mergeCell ref="Z93:Z94"/>
    <mergeCell ref="AA93:AA94"/>
    <mergeCell ref="F91:F92"/>
    <mergeCell ref="H91:H92"/>
    <mergeCell ref="V91:V92"/>
    <mergeCell ref="X91:X92"/>
    <mergeCell ref="Z91:Z92"/>
    <mergeCell ref="AA97:AA101"/>
    <mergeCell ref="A103:A115"/>
    <mergeCell ref="B103:B115"/>
    <mergeCell ref="F103:F115"/>
    <mergeCell ref="H103:H115"/>
    <mergeCell ref="J103:J115"/>
    <mergeCell ref="L103:L115"/>
    <mergeCell ref="N103:N115"/>
    <mergeCell ref="P103:P115"/>
    <mergeCell ref="R103:R115"/>
    <mergeCell ref="T103:T115"/>
    <mergeCell ref="V103:V115"/>
    <mergeCell ref="X103:X115"/>
    <mergeCell ref="Z103:Z115"/>
    <mergeCell ref="AA103:AA115"/>
    <mergeCell ref="C107:C109"/>
    <mergeCell ref="F97:F101"/>
    <mergeCell ref="H97:H101"/>
    <mergeCell ref="J97:J101"/>
    <mergeCell ref="L97:L101"/>
    <mergeCell ref="V97:V101"/>
    <mergeCell ref="X97:X101"/>
    <mergeCell ref="L124:L132"/>
    <mergeCell ref="N124:N132"/>
    <mergeCell ref="P124:P132"/>
    <mergeCell ref="R124:R132"/>
    <mergeCell ref="AA116:AA118"/>
    <mergeCell ref="A119:A121"/>
    <mergeCell ref="B119:B121"/>
    <mergeCell ref="F119:F121"/>
    <mergeCell ref="H119:H121"/>
    <mergeCell ref="J119:J121"/>
    <mergeCell ref="L119:L121"/>
    <mergeCell ref="N119:N121"/>
    <mergeCell ref="P119:P121"/>
    <mergeCell ref="R119:R121"/>
    <mergeCell ref="T119:T121"/>
    <mergeCell ref="V119:V121"/>
    <mergeCell ref="X119:X121"/>
    <mergeCell ref="Z119:Z121"/>
    <mergeCell ref="AA119:AA121"/>
    <mergeCell ref="F116:F118"/>
    <mergeCell ref="H116:H118"/>
    <mergeCell ref="J116:J118"/>
    <mergeCell ref="L116:L118"/>
    <mergeCell ref="N116:N118"/>
    <mergeCell ref="L122:L123"/>
    <mergeCell ref="N122:N123"/>
    <mergeCell ref="P122:P123"/>
    <mergeCell ref="R122:R123"/>
    <mergeCell ref="T122:T123"/>
    <mergeCell ref="V122:V123"/>
    <mergeCell ref="X122:X123"/>
    <mergeCell ref="AA124:AA132"/>
    <mergeCell ref="A133:A139"/>
    <mergeCell ref="B133:B139"/>
    <mergeCell ref="F133:F139"/>
    <mergeCell ref="H133:H139"/>
    <mergeCell ref="J133:J139"/>
    <mergeCell ref="L133:L139"/>
    <mergeCell ref="N133:N139"/>
    <mergeCell ref="P133:P139"/>
    <mergeCell ref="R133:R139"/>
    <mergeCell ref="T133:T139"/>
    <mergeCell ref="V133:V139"/>
    <mergeCell ref="X133:X139"/>
    <mergeCell ref="Z133:Z139"/>
    <mergeCell ref="AA133:AA139"/>
    <mergeCell ref="T124:T132"/>
    <mergeCell ref="V124:V132"/>
    <mergeCell ref="X124:X132"/>
    <mergeCell ref="Z124:Z132"/>
    <mergeCell ref="A124:A132"/>
    <mergeCell ref="B124:B132"/>
    <mergeCell ref="F124:F132"/>
    <mergeCell ref="H124:H132"/>
    <mergeCell ref="J124:J132"/>
    <mergeCell ref="AA196:AA201"/>
    <mergeCell ref="A169:A173"/>
    <mergeCell ref="B169:B173"/>
    <mergeCell ref="F169:F173"/>
    <mergeCell ref="H169:H173"/>
    <mergeCell ref="J169:J173"/>
    <mergeCell ref="L169:L173"/>
    <mergeCell ref="N169:N173"/>
    <mergeCell ref="P169:P173"/>
    <mergeCell ref="R169:R173"/>
    <mergeCell ref="X177:X181"/>
    <mergeCell ref="Z177:Z181"/>
    <mergeCell ref="AA177:AA181"/>
    <mergeCell ref="A196:A201"/>
    <mergeCell ref="B196:B201"/>
    <mergeCell ref="F196:F201"/>
    <mergeCell ref="H196:H201"/>
    <mergeCell ref="Z225:Z228"/>
    <mergeCell ref="A229:A239"/>
    <mergeCell ref="B229:B239"/>
    <mergeCell ref="F229:F239"/>
    <mergeCell ref="H229:H239"/>
    <mergeCell ref="J229:J239"/>
    <mergeCell ref="L229:L239"/>
    <mergeCell ref="N229:N239"/>
    <mergeCell ref="P229:P239"/>
    <mergeCell ref="R229:R239"/>
    <mergeCell ref="T229:T239"/>
    <mergeCell ref="X229:X239"/>
    <mergeCell ref="Z229:Z239"/>
    <mergeCell ref="V229:V239"/>
    <mergeCell ref="A225:A228"/>
    <mergeCell ref="B225:B228"/>
    <mergeCell ref="F225:F228"/>
    <mergeCell ref="L225:L228"/>
    <mergeCell ref="X240:X264"/>
    <mergeCell ref="Z240:Z264"/>
    <mergeCell ref="A266:A278"/>
    <mergeCell ref="B266:B278"/>
    <mergeCell ref="F266:F278"/>
    <mergeCell ref="H266:H278"/>
    <mergeCell ref="J266:J278"/>
    <mergeCell ref="L266:L278"/>
    <mergeCell ref="N266:N278"/>
    <mergeCell ref="P266:P278"/>
    <mergeCell ref="R266:R278"/>
    <mergeCell ref="T266:T278"/>
    <mergeCell ref="V266:V278"/>
    <mergeCell ref="X266:X278"/>
    <mergeCell ref="Z266:Z278"/>
    <mergeCell ref="A240:A264"/>
    <mergeCell ref="B240:B264"/>
    <mergeCell ref="F240:F264"/>
    <mergeCell ref="H240:H264"/>
    <mergeCell ref="J240:J264"/>
    <mergeCell ref="L240:L264"/>
    <mergeCell ref="N240:N264"/>
    <mergeCell ref="X279:X292"/>
    <mergeCell ref="Z279:Z292"/>
    <mergeCell ref="A293:A299"/>
    <mergeCell ref="B293:B299"/>
    <mergeCell ref="F293:F299"/>
    <mergeCell ref="H293:H299"/>
    <mergeCell ref="J293:J299"/>
    <mergeCell ref="L293:L299"/>
    <mergeCell ref="N293:N299"/>
    <mergeCell ref="P293:P299"/>
    <mergeCell ref="R293:R299"/>
    <mergeCell ref="T293:T299"/>
    <mergeCell ref="V293:V299"/>
    <mergeCell ref="X293:X299"/>
    <mergeCell ref="Z293:Z299"/>
    <mergeCell ref="A279:A292"/>
    <mergeCell ref="B279:B292"/>
    <mergeCell ref="F279:F292"/>
    <mergeCell ref="H279:H292"/>
    <mergeCell ref="J279:J292"/>
    <mergeCell ref="L279:L292"/>
    <mergeCell ref="N279:N292"/>
    <mergeCell ref="P279:P292"/>
    <mergeCell ref="R279:R292"/>
  </mergeCells>
  <pageMargins left="0.7" right="0.7" top="0.75" bottom="0.75" header="0.3" footer="0.3"/>
  <pageSetup paperSize="5" scale="50" orientation="landscape" horizontalDpi="4294967292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2019-09-02T01:48:15Z</cp:lastPrinted>
  <dcterms:created xsi:type="dcterms:W3CDTF">2019-05-21T15:07:50Z</dcterms:created>
  <dcterms:modified xsi:type="dcterms:W3CDTF">2019-09-02T08:42:37Z</dcterms:modified>
</cp:coreProperties>
</file>