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9870" windowHeight="732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100">#REF!</definedName>
    <definedName name="_xlnm._FilterDatabase" localSheetId="0" hidden="1">Sheet1!$I$1:$I$892</definedName>
    <definedName name="aaaaaa">Sheet1!#REF!</definedName>
    <definedName name="AD109_1601">Sheet1!#REF!</definedName>
    <definedName name="AD109_1601_NOMOR">Sheet1!#REF!</definedName>
    <definedName name="AE113_2102">Sheet1!#REF!</definedName>
    <definedName name="AE113_2102_NOMOR">Sheet1!#REF!</definedName>
    <definedName name="AF119_1801">Sheet1!#REF!</definedName>
    <definedName name="AF119_1801_nomor">Sheet1!#REF!</definedName>
    <definedName name="AF119_1801_nomor2">Sheet1!#REF!</definedName>
    <definedName name="AG120_0101">Sheet1!#REF!</definedName>
    <definedName name="AG120_0101_nomor">Sheet1!#REF!</definedName>
    <definedName name="AH120_0102">Sheet1!#REF!</definedName>
    <definedName name="AH120_0102_nomor">Sheet1!#REF!</definedName>
    <definedName name="AI120_0103">Sheet1!#REF!</definedName>
    <definedName name="AI120_0103_nomor">Sheet1!#REF!</definedName>
    <definedName name="AJ120_0107">Sheet1!#REF!</definedName>
    <definedName name="AJ120_0107_nomor">Sheet1!#REF!</definedName>
    <definedName name="AK120_0108">Sheet1!#REF!</definedName>
    <definedName name="AK120_0108_nomor">Sheet1!#REF!</definedName>
    <definedName name="AL120_0110">Sheet1!#REF!</definedName>
    <definedName name="AL120_0110_nomor">Sheet1!#REF!</definedName>
    <definedName name="AM120_0111">Sheet1!#REF!</definedName>
    <definedName name="AM120_0111_nomor">Sheet1!#REF!</definedName>
    <definedName name="AN120_0112">Sheet1!#REF!</definedName>
    <definedName name="AN120_0112_nomor">Sheet1!#REF!</definedName>
    <definedName name="Ao120_0117">Sheet1!#REF!</definedName>
    <definedName name="Ao120_0117_nomor">Sheet1!#REF!</definedName>
    <definedName name="Ap120_0118">Sheet1!#REF!</definedName>
    <definedName name="Ap120_0118_nomor">Sheet1!#REF!</definedName>
    <definedName name="Aq120_0205">Sheet1!#REF!</definedName>
    <definedName name="Aq120_0205_nomor">Sheet1!#REF!</definedName>
    <definedName name="Ar120_0207">Sheet1!#REF!</definedName>
    <definedName name="Ar120_0207_nomor">Sheet1!#REF!</definedName>
    <definedName name="As120_0209">Sheet1!#REF!</definedName>
    <definedName name="As120_0209_nomor">Sheet1!#REF!</definedName>
    <definedName name="At120_0210">Sheet1!#REF!</definedName>
    <definedName name="At120_0210_nomor">Sheet1!#REF!</definedName>
    <definedName name="Au120_0211">Sheet1!#REF!</definedName>
    <definedName name="Au120_0211_nomor">Sheet1!#REF!</definedName>
    <definedName name="Av120_0212">Sheet1!#REF!</definedName>
    <definedName name="Av120_0212_nomor">Sheet1!#REF!</definedName>
    <definedName name="Aw120_0221">Sheet1!#REF!</definedName>
    <definedName name="Aw120_0221_nomor">Sheet1!#REF!</definedName>
    <definedName name="Ax120_0222">Sheet1!#REF!</definedName>
    <definedName name="Ax120_0222_nomor">Sheet1!#REF!</definedName>
    <definedName name="Ay120_0224">Sheet1!#REF!</definedName>
    <definedName name="Ay120_0224_nomor">Sheet1!#REF!</definedName>
    <definedName name="Az120_0226">Sheet1!#REF!</definedName>
    <definedName name="Az120_0226_nomor">Sheet1!#REF!</definedName>
    <definedName name="ba120_0228">Sheet1!#REF!</definedName>
    <definedName name="ba120_0228_nomor">Sheet1!#REF!</definedName>
    <definedName name="bb120_0242">Sheet1!#REF!</definedName>
    <definedName name="bb120_0242_nomor">Sheet1!#REF!</definedName>
    <definedName name="bc120_0302">Sheet1!#REF!</definedName>
    <definedName name="bc120_0302_nomor">Sheet1!#REF!</definedName>
    <definedName name="bd120_0601">Sheet1!#REF!</definedName>
    <definedName name="bd120_0601_nomor">Sheet1!#REF!</definedName>
    <definedName name="be120_0602">Sheet1!#REF!</definedName>
    <definedName name="be120_0602_nomor">Sheet1!#REF!</definedName>
    <definedName name="bf120_0604">Sheet1!#REF!</definedName>
    <definedName name="bf120_0604_nomor">Sheet1!#REF!</definedName>
    <definedName name="bg120_1601">Sheet1!#REF!</definedName>
    <definedName name="bg120_1601_nomor">Sheet1!#REF!</definedName>
    <definedName name="bh120_1602">Sheet1!#REF!</definedName>
    <definedName name="bh120_1602_nomor">Sheet1!#REF!</definedName>
    <definedName name="bi120_1603">Sheet1!#REF!</definedName>
    <definedName name="bi120_1603_nomor">Sheet1!#REF!</definedName>
    <definedName name="bj120_1604">Sheet1!#REF!</definedName>
    <definedName name="bj120_1604_nomor">Sheet1!#REF!</definedName>
    <definedName name="bk120_1605">Sheet1!#REF!</definedName>
    <definedName name="bk120_1605_nomor">Sheet1!#REF!</definedName>
    <definedName name="bl120_1606">Sheet1!#REF!</definedName>
    <definedName name="bl120_1606_nomor">Sheet1!#REF!</definedName>
    <definedName name="bm120_1607">Sheet1!#REF!</definedName>
    <definedName name="bm120_1607_nomor">Sheet1!#REF!</definedName>
    <definedName name="bn120_1716">Sheet1!#REF!</definedName>
    <definedName name="bn120_1716_nomor">Sheet1!#REF!</definedName>
    <definedName name="bo120_2003">Sheet1!#REF!</definedName>
    <definedName name="bo120_2003_nomor">Sheet1!#REF!</definedName>
    <definedName name="bp120_2301">Sheet1!#REF!</definedName>
    <definedName name="bp120_2301_nomor">Sheet1!#REF!</definedName>
    <definedName name="bq120_2501">Sheet1!#REF!</definedName>
    <definedName name="bq120_2501_nomor">Sheet1!#REF!</definedName>
    <definedName name="br120_2603">Sheet1!#REF!</definedName>
    <definedName name="br120_2603_nomor">Sheet1!#REF!</definedName>
    <definedName name="bs120_2604">Sheet1!#REF!</definedName>
    <definedName name="bs120_2604_nomor">Sheet1!#REF!</definedName>
    <definedName name="bt120_2607">Sheet1!#REF!</definedName>
    <definedName name="bt120_2607_nomor">Sheet1!#REF!</definedName>
    <definedName name="bu120_2701">Sheet1!#REF!</definedName>
    <definedName name="bu120_2701_nomor">Sheet1!#REF!</definedName>
    <definedName name="bv120_2704">Sheet1!#REF!</definedName>
    <definedName name="bv120_2704_nomor">Sheet1!#REF!</definedName>
    <definedName name="bw120_2801">Sheet1!#REF!</definedName>
    <definedName name="bw120_2801_nomor">Sheet1!#REF!</definedName>
    <definedName name="bx120_2803">Sheet1!#REF!</definedName>
    <definedName name="bx120_2803_nomor">Sheet1!#REF!</definedName>
    <definedName name="by120_2807">Sheet1!#REF!</definedName>
    <definedName name="by120_2807_nomor">Sheet1!#REF!</definedName>
    <definedName name="bz120_2811">Sheet1!#REF!</definedName>
    <definedName name="bz120_2811_nomor">Sheet1!#REF!</definedName>
    <definedName name="ca120_2813">Sheet1!#REF!</definedName>
    <definedName name="ca120_2813_nomor">Sheet1!#REF!</definedName>
    <definedName name="cb120_3001">Sheet1!#REF!</definedName>
    <definedName name="cb120_3001_nomor">Sheet1!#REF!</definedName>
    <definedName name="cd120_3101">Sheet1!#REF!</definedName>
    <definedName name="cd120_3101_nomor">Sheet1!#REF!</definedName>
    <definedName name="ce120_3202">Sheet1!#REF!</definedName>
    <definedName name="ce120_3202_nomor">Sheet1!#REF!</definedName>
    <definedName name="cf121_1706">Sheet1!#REF!</definedName>
    <definedName name="cf121_1706_nomor">Sheet1!#REF!</definedName>
    <definedName name="cg121_1804">Sheet1!#REF!</definedName>
    <definedName name="cg121_1804_nomor">Sheet1!#REF!</definedName>
    <definedName name="ch125_1802">Sheet1!#REF!</definedName>
    <definedName name="ch125_1802_nomor">Sheet1!#REF!</definedName>
    <definedName name="ci206_1804">Sheet1!#REF!</definedName>
    <definedName name="ci206_1804_nomor">Sheet1!#REF!</definedName>
    <definedName name="ekonomi_106_1904">Sheet1!#REF!</definedName>
    <definedName name="ekonomi_106_1904_NOMOR">Sheet1!#REF!</definedName>
    <definedName name="fsdgg">Sheet1!#REF!</definedName>
    <definedName name="gaji120_0000">Sheet1!#REF!</definedName>
    <definedName name="gaji120_0000_nomor">Sheet1!#REF!</definedName>
    <definedName name="MONEV_106_2208">Sheet1!#REF!</definedName>
    <definedName name="MONEV_106_2208_NOMOR">Sheet1!#REF!</definedName>
    <definedName name="PEP">#REF!</definedName>
    <definedName name="persampahan_108_1502">Sheet1!#REF!</definedName>
    <definedName name="persampahan_108_1502_nomor">Sheet1!#REF!</definedName>
    <definedName name="_xlnm.Print_Area" localSheetId="3">Sheet4!$B$2:$T$15</definedName>
    <definedName name="ujang">#REF!</definedName>
  </definedNames>
  <calcPr calcId="144525"/>
</workbook>
</file>

<file path=xl/calcChain.xml><?xml version="1.0" encoding="utf-8"?>
<calcChain xmlns="http://schemas.openxmlformats.org/spreadsheetml/2006/main">
  <c r="AF9" i="1" l="1"/>
  <c r="AE9" i="1"/>
  <c r="AC9" i="1"/>
  <c r="AC11" i="1"/>
  <c r="AC10" i="1"/>
  <c r="AA11" i="1"/>
  <c r="AB11" i="1"/>
  <c r="AA9" i="1"/>
  <c r="Z9" i="1"/>
  <c r="Y11" i="1"/>
  <c r="Y10" i="1"/>
  <c r="Y9" i="1"/>
  <c r="Q10" i="1"/>
  <c r="S10" i="1"/>
  <c r="U10" i="1"/>
  <c r="W9" i="1"/>
  <c r="U9" i="1"/>
  <c r="S9" i="1"/>
  <c r="Q9" i="1"/>
  <c r="X9" i="1"/>
  <c r="V9" i="1"/>
  <c r="T9" i="1"/>
  <c r="R9" i="1"/>
  <c r="AD9" i="1"/>
  <c r="AB9" i="1"/>
  <c r="P9" i="1"/>
  <c r="N9" i="1"/>
  <c r="M9" i="1"/>
  <c r="Q11" i="1"/>
  <c r="L9" i="1"/>
  <c r="L10" i="1"/>
  <c r="AA8" i="1" l="1"/>
  <c r="M8" i="1"/>
  <c r="AC8" i="1" s="1"/>
  <c r="AE8" i="1" s="1"/>
  <c r="M11" i="1"/>
  <c r="AE11" i="1" s="1"/>
  <c r="AA10" i="1"/>
  <c r="M10" i="1"/>
  <c r="AE10" i="1" s="1"/>
  <c r="AG97" i="1" l="1"/>
  <c r="Z94" i="1"/>
  <c r="AD94" i="1" s="1"/>
  <c r="AF94" i="1" s="1"/>
  <c r="Y94" i="1"/>
  <c r="AC94" i="1" s="1"/>
  <c r="AE94" i="1" s="1"/>
  <c r="Y93" i="1"/>
  <c r="AC93" i="1" s="1"/>
  <c r="AE93" i="1" s="1"/>
  <c r="Y92" i="1"/>
  <c r="AA92" i="1" s="1"/>
  <c r="Y91" i="1"/>
  <c r="AC91" i="1" s="1"/>
  <c r="AE91" i="1" s="1"/>
  <c r="Y90" i="1"/>
  <c r="AC90" i="1" s="1"/>
  <c r="AE90" i="1" s="1"/>
  <c r="Z89" i="1"/>
  <c r="Z88" i="1" s="1"/>
  <c r="Y89" i="1"/>
  <c r="AA89" i="1" s="1"/>
  <c r="X88" i="1"/>
  <c r="X87" i="1" s="1"/>
  <c r="V88" i="1"/>
  <c r="V87" i="1" s="1"/>
  <c r="T88" i="1"/>
  <c r="T87" i="1" s="1"/>
  <c r="P88" i="1"/>
  <c r="N88" i="1"/>
  <c r="N87" i="1" s="1"/>
  <c r="L88" i="1"/>
  <c r="L87" i="1" s="1"/>
  <c r="Y86" i="1"/>
  <c r="AA86" i="1" s="1"/>
  <c r="Y85" i="1"/>
  <c r="AA85" i="1" s="1"/>
  <c r="X85" i="1"/>
  <c r="V85" i="1"/>
  <c r="N85" i="1"/>
  <c r="N83" i="1" s="1"/>
  <c r="N82" i="1" s="1"/>
  <c r="Z84" i="1"/>
  <c r="AB84" i="1" s="1"/>
  <c r="Y84" i="1"/>
  <c r="AC84" i="1" s="1"/>
  <c r="AE84" i="1" s="1"/>
  <c r="AA83" i="1"/>
  <c r="AC83" i="1" s="1"/>
  <c r="AE83" i="1" s="1"/>
  <c r="T83" i="1"/>
  <c r="T82" i="1" s="1"/>
  <c r="R83" i="1"/>
  <c r="R82" i="1" s="1"/>
  <c r="R10" i="1" s="1"/>
  <c r="P83" i="1"/>
  <c r="P82" i="1" s="1"/>
  <c r="L83" i="1"/>
  <c r="L82" i="1" s="1"/>
  <c r="Y81" i="1"/>
  <c r="Y80" i="1"/>
  <c r="AA80" i="1" s="1"/>
  <c r="Y79" i="1"/>
  <c r="Z78" i="1"/>
  <c r="AD78" i="1" s="1"/>
  <c r="AF78" i="1" s="1"/>
  <c r="Y78" i="1"/>
  <c r="AC78" i="1" s="1"/>
  <c r="AE78" i="1" s="1"/>
  <c r="Y77" i="1"/>
  <c r="AC77" i="1" s="1"/>
  <c r="AE77" i="1" s="1"/>
  <c r="Y76" i="1"/>
  <c r="AC76" i="1" s="1"/>
  <c r="AE76" i="1" s="1"/>
  <c r="Y75" i="1"/>
  <c r="X75" i="1"/>
  <c r="Z75" i="1" s="1"/>
  <c r="AB75" i="1" s="1"/>
  <c r="N75" i="1"/>
  <c r="N71" i="1" s="1"/>
  <c r="N70" i="1" s="1"/>
  <c r="N11" i="1" s="1"/>
  <c r="Y74" i="1"/>
  <c r="Y73" i="1"/>
  <c r="Y72" i="1"/>
  <c r="AC72" i="1" s="1"/>
  <c r="AE72" i="1" s="1"/>
  <c r="X72" i="1"/>
  <c r="Z72" i="1" s="1"/>
  <c r="AD72" i="1" s="1"/>
  <c r="AF72" i="1" s="1"/>
  <c r="V71" i="1"/>
  <c r="V70" i="1" s="1"/>
  <c r="V11" i="1" s="1"/>
  <c r="T71" i="1"/>
  <c r="R71" i="1"/>
  <c r="P71" i="1"/>
  <c r="P70" i="1" s="1"/>
  <c r="P11" i="1" s="1"/>
  <c r="L71" i="1"/>
  <c r="L70" i="1" s="1"/>
  <c r="L11" i="1" s="1"/>
  <c r="Y69" i="1"/>
  <c r="AC69" i="1" s="1"/>
  <c r="AE69" i="1" s="1"/>
  <c r="Y68" i="1"/>
  <c r="AA68" i="1" s="1"/>
  <c r="Y67" i="1"/>
  <c r="AC67" i="1" s="1"/>
  <c r="AE67" i="1" s="1"/>
  <c r="Y66" i="1"/>
  <c r="AC66" i="1" s="1"/>
  <c r="AE66" i="1" s="1"/>
  <c r="Z65" i="1"/>
  <c r="AB65" i="1" s="1"/>
  <c r="Y65" i="1"/>
  <c r="AC65" i="1" s="1"/>
  <c r="AE65" i="1" s="1"/>
  <c r="X64" i="1"/>
  <c r="X63" i="1" s="1"/>
  <c r="V64" i="1"/>
  <c r="V63" i="1" s="1"/>
  <c r="T64" i="1"/>
  <c r="P64" i="1"/>
  <c r="P63" i="1" s="1"/>
  <c r="N64" i="1"/>
  <c r="N63" i="1" s="1"/>
  <c r="L64" i="1"/>
  <c r="L63" i="1" s="1"/>
  <c r="Z62" i="1"/>
  <c r="AD62" i="1" s="1"/>
  <c r="AF62" i="1" s="1"/>
  <c r="Y62" i="1"/>
  <c r="AC62" i="1" s="1"/>
  <c r="AE62" i="1" s="1"/>
  <c r="Z61" i="1"/>
  <c r="AB61" i="1" s="1"/>
  <c r="Y61" i="1"/>
  <c r="AA61" i="1" s="1"/>
  <c r="Y60" i="1"/>
  <c r="AC60" i="1" s="1"/>
  <c r="AE60" i="1" s="1"/>
  <c r="Y59" i="1"/>
  <c r="AC59" i="1" s="1"/>
  <c r="AE59" i="1" s="1"/>
  <c r="Y58" i="1"/>
  <c r="AA58" i="1" s="1"/>
  <c r="X58" i="1"/>
  <c r="Z58" i="1" s="1"/>
  <c r="AD58" i="1" s="1"/>
  <c r="AF58" i="1" s="1"/>
  <c r="Y57" i="1"/>
  <c r="AC57" i="1" s="1"/>
  <c r="AE57" i="1" s="1"/>
  <c r="Y56" i="1"/>
  <c r="AC56" i="1" s="1"/>
  <c r="AE56" i="1" s="1"/>
  <c r="Y55" i="1"/>
  <c r="AA55" i="1" s="1"/>
  <c r="X55" i="1"/>
  <c r="Z55" i="1" s="1"/>
  <c r="AB55" i="1" s="1"/>
  <c r="Z54" i="1"/>
  <c r="AD54" i="1" s="1"/>
  <c r="AF54" i="1" s="1"/>
  <c r="Y54" i="1"/>
  <c r="V53" i="1"/>
  <c r="T53" i="1"/>
  <c r="R53" i="1"/>
  <c r="P53" i="1"/>
  <c r="N53" i="1"/>
  <c r="L53" i="1"/>
  <c r="Z52" i="1"/>
  <c r="AD52" i="1" s="1"/>
  <c r="AF52" i="1" s="1"/>
  <c r="Y52" i="1"/>
  <c r="AC52" i="1" s="1"/>
  <c r="AE52" i="1" s="1"/>
  <c r="Z51" i="1"/>
  <c r="AD51" i="1" s="1"/>
  <c r="AF51" i="1" s="1"/>
  <c r="Y51" i="1"/>
  <c r="AC51" i="1" s="1"/>
  <c r="AE51" i="1" s="1"/>
  <c r="Z50" i="1"/>
  <c r="AD50" i="1" s="1"/>
  <c r="AF50" i="1" s="1"/>
  <c r="Y50" i="1"/>
  <c r="AA50" i="1" s="1"/>
  <c r="Z49" i="1"/>
  <c r="Y49" i="1"/>
  <c r="AC49" i="1" s="1"/>
  <c r="AE49" i="1" s="1"/>
  <c r="Z48" i="1"/>
  <c r="AD48" i="1" s="1"/>
  <c r="AF48" i="1" s="1"/>
  <c r="Y48" i="1"/>
  <c r="AC48" i="1" s="1"/>
  <c r="AE48" i="1" s="1"/>
  <c r="X47" i="1"/>
  <c r="V47" i="1"/>
  <c r="T47" i="1"/>
  <c r="R47" i="1"/>
  <c r="P47" i="1"/>
  <c r="N47" i="1"/>
  <c r="L47" i="1"/>
  <c r="Z46" i="1"/>
  <c r="AD46" i="1" s="1"/>
  <c r="AF46" i="1" s="1"/>
  <c r="Y46" i="1"/>
  <c r="AC46" i="1" s="1"/>
  <c r="AE46" i="1" s="1"/>
  <c r="Y45" i="1"/>
  <c r="X45" i="1"/>
  <c r="Z45" i="1" s="1"/>
  <c r="Y44" i="1"/>
  <c r="AA44" i="1" s="1"/>
  <c r="X44" i="1"/>
  <c r="Z44" i="1" s="1"/>
  <c r="AD44" i="1" s="1"/>
  <c r="AF44" i="1" s="1"/>
  <c r="Z43" i="1"/>
  <c r="Y43" i="1"/>
  <c r="AA43" i="1" s="1"/>
  <c r="Z42" i="1"/>
  <c r="Y42" i="1"/>
  <c r="AC42" i="1" s="1"/>
  <c r="AE42" i="1" s="1"/>
  <c r="Y41" i="1"/>
  <c r="AA41" i="1" s="1"/>
  <c r="X41" i="1"/>
  <c r="Z41" i="1" s="1"/>
  <c r="Z40" i="1"/>
  <c r="AB40" i="1" s="1"/>
  <c r="Y40" i="1"/>
  <c r="AC40" i="1" s="1"/>
  <c r="AE40" i="1" s="1"/>
  <c r="Z39" i="1"/>
  <c r="AB39" i="1" s="1"/>
  <c r="Y39" i="1"/>
  <c r="AC39" i="1" s="1"/>
  <c r="AE39" i="1" s="1"/>
  <c r="V38" i="1"/>
  <c r="T38" i="1"/>
  <c r="P38" i="1"/>
  <c r="N38" i="1"/>
  <c r="L38" i="1"/>
  <c r="Z37" i="1"/>
  <c r="AD37" i="1" s="1"/>
  <c r="AF37" i="1" s="1"/>
  <c r="Y37" i="1"/>
  <c r="AC37" i="1" s="1"/>
  <c r="AE37" i="1" s="1"/>
  <c r="X36" i="1"/>
  <c r="V36" i="1"/>
  <c r="P36" i="1"/>
  <c r="N36" i="1"/>
  <c r="L36" i="1"/>
  <c r="Z35" i="1"/>
  <c r="AB35" i="1" s="1"/>
  <c r="Y35" i="1"/>
  <c r="AC35" i="1" s="1"/>
  <c r="AE35" i="1" s="1"/>
  <c r="X34" i="1"/>
  <c r="V34" i="1"/>
  <c r="T34" i="1"/>
  <c r="R34" i="1"/>
  <c r="P34" i="1"/>
  <c r="N34" i="1"/>
  <c r="L34" i="1"/>
  <c r="Y33" i="1"/>
  <c r="AA33" i="1" s="1"/>
  <c r="Y32" i="1"/>
  <c r="AA32" i="1" s="1"/>
  <c r="AC31" i="1"/>
  <c r="T31" i="1"/>
  <c r="Z31" i="1" s="1"/>
  <c r="AB31" i="1" s="1"/>
  <c r="AC30" i="1"/>
  <c r="AE30" i="1" s="1"/>
  <c r="AA30" i="1"/>
  <c r="Z30" i="1"/>
  <c r="AD30" i="1" s="1"/>
  <c r="AF30" i="1" s="1"/>
  <c r="AC29" i="1"/>
  <c r="AE29" i="1" s="1"/>
  <c r="AA29" i="1"/>
  <c r="Z28" i="1"/>
  <c r="AD28" i="1" s="1"/>
  <c r="AF28" i="1" s="1"/>
  <c r="S28" i="1"/>
  <c r="Y28" i="1" s="1"/>
  <c r="X27" i="1"/>
  <c r="V27" i="1"/>
  <c r="R27" i="1"/>
  <c r="P27" i="1"/>
  <c r="N27" i="1"/>
  <c r="L27" i="1"/>
  <c r="Y26" i="1"/>
  <c r="AC26" i="1" s="1"/>
  <c r="AE26" i="1" s="1"/>
  <c r="X26" i="1"/>
  <c r="Z26" i="1" s="1"/>
  <c r="Z25" i="1"/>
  <c r="AD25" i="1" s="1"/>
  <c r="AF25" i="1" s="1"/>
  <c r="Y25" i="1"/>
  <c r="AC25" i="1" s="1"/>
  <c r="AE25" i="1" s="1"/>
  <c r="AF24" i="1"/>
  <c r="Y24" i="1"/>
  <c r="AC24" i="1" s="1"/>
  <c r="AE24" i="1" s="1"/>
  <c r="Y23" i="1"/>
  <c r="AC23" i="1" s="1"/>
  <c r="AE23" i="1" s="1"/>
  <c r="X23" i="1"/>
  <c r="V22" i="1"/>
  <c r="T22" i="1"/>
  <c r="R22" i="1"/>
  <c r="P22" i="1"/>
  <c r="N22" i="1"/>
  <c r="L22" i="1"/>
  <c r="Z21" i="1"/>
  <c r="AD21" i="1" s="1"/>
  <c r="AF21" i="1" s="1"/>
  <c r="Y21" i="1"/>
  <c r="AC21" i="1" s="1"/>
  <c r="AE21" i="1" s="1"/>
  <c r="Y20" i="1"/>
  <c r="Z19" i="1"/>
  <c r="AD19" i="1" s="1"/>
  <c r="AF19" i="1" s="1"/>
  <c r="Y19" i="1"/>
  <c r="AA19" i="1" s="1"/>
  <c r="Z18" i="1"/>
  <c r="AD18" i="1" s="1"/>
  <c r="AF18" i="1" s="1"/>
  <c r="Y18" i="1"/>
  <c r="AA18" i="1" s="1"/>
  <c r="Z17" i="1"/>
  <c r="AD17" i="1" s="1"/>
  <c r="AF17" i="1" s="1"/>
  <c r="Y17" i="1"/>
  <c r="AA17" i="1" s="1"/>
  <c r="Z16" i="1"/>
  <c r="AD16" i="1" s="1"/>
  <c r="AF16" i="1" s="1"/>
  <c r="Y16" i="1"/>
  <c r="AA16" i="1" s="1"/>
  <c r="Z15" i="1"/>
  <c r="AD15" i="1" s="1"/>
  <c r="AF15" i="1" s="1"/>
  <c r="Y15" i="1"/>
  <c r="AA15" i="1" s="1"/>
  <c r="Y14" i="1"/>
  <c r="X14" i="1"/>
  <c r="V13" i="1"/>
  <c r="T13" i="1"/>
  <c r="R13" i="1"/>
  <c r="P13" i="1"/>
  <c r="N13" i="1"/>
  <c r="L13" i="1"/>
  <c r="T27" i="1" l="1"/>
  <c r="AA14" i="1"/>
  <c r="AC14" i="1"/>
  <c r="AE14" i="1" s="1"/>
  <c r="W34" i="1"/>
  <c r="L8" i="1"/>
  <c r="U11" i="1"/>
  <c r="N10" i="1"/>
  <c r="N8" i="1" s="1"/>
  <c r="Z85" i="1"/>
  <c r="AB85" i="1" s="1"/>
  <c r="X53" i="1"/>
  <c r="W53" i="1" s="1"/>
  <c r="X83" i="1"/>
  <c r="X82" i="1" s="1"/>
  <c r="X10" i="1" s="1"/>
  <c r="U47" i="1"/>
  <c r="U70" i="1"/>
  <c r="AC43" i="1"/>
  <c r="AE43" i="1" s="1"/>
  <c r="U71" i="1"/>
  <c r="W36" i="1"/>
  <c r="AA40" i="1"/>
  <c r="AB50" i="1"/>
  <c r="S34" i="1"/>
  <c r="AB44" i="1"/>
  <c r="Z64" i="1"/>
  <c r="Z63" i="1" s="1"/>
  <c r="AB37" i="1"/>
  <c r="AA56" i="1"/>
  <c r="V12" i="1"/>
  <c r="AB30" i="1"/>
  <c r="Z36" i="1"/>
  <c r="AD36" i="1" s="1"/>
  <c r="AF36" i="1" s="1"/>
  <c r="U38" i="1"/>
  <c r="AD39" i="1"/>
  <c r="AF39" i="1" s="1"/>
  <c r="AD40" i="1"/>
  <c r="AF40" i="1" s="1"/>
  <c r="AC44" i="1"/>
  <c r="AE44" i="1" s="1"/>
  <c r="AC61" i="1"/>
  <c r="AE61" i="1" s="1"/>
  <c r="U63" i="1"/>
  <c r="AC89" i="1"/>
  <c r="AE89" i="1" s="1"/>
  <c r="S38" i="1"/>
  <c r="AD84" i="1"/>
  <c r="AF84" i="1" s="1"/>
  <c r="AC68" i="1"/>
  <c r="AE68" i="1" s="1"/>
  <c r="AB88" i="1"/>
  <c r="AB15" i="1"/>
  <c r="AB19" i="1"/>
  <c r="AB21" i="1"/>
  <c r="U53" i="1"/>
  <c r="R12" i="1"/>
  <c r="AB18" i="1"/>
  <c r="S22" i="1"/>
  <c r="U27" i="1"/>
  <c r="AD35" i="1"/>
  <c r="AF35" i="1" s="1"/>
  <c r="AA52" i="1"/>
  <c r="AA67" i="1"/>
  <c r="AA69" i="1"/>
  <c r="AC86" i="1"/>
  <c r="AE86" i="1" s="1"/>
  <c r="AC92" i="1"/>
  <c r="AE92" i="1" s="1"/>
  <c r="P12" i="1"/>
  <c r="Q22" i="1"/>
  <c r="AC32" i="1"/>
  <c r="AE32" i="1" s="1"/>
  <c r="W47" i="1"/>
  <c r="Z87" i="1"/>
  <c r="AD87" i="1" s="1"/>
  <c r="AF87" i="1" s="1"/>
  <c r="AB28" i="1"/>
  <c r="S13" i="1"/>
  <c r="AC17" i="1"/>
  <c r="AE17" i="1" s="1"/>
  <c r="U22" i="1"/>
  <c r="Z27" i="1"/>
  <c r="AB27" i="1" s="1"/>
  <c r="AC33" i="1"/>
  <c r="AE33" i="1" s="1"/>
  <c r="AA51" i="1"/>
  <c r="AA84" i="1"/>
  <c r="AB26" i="1"/>
  <c r="AD26" i="1"/>
  <c r="AF26" i="1" s="1"/>
  <c r="AB41" i="1"/>
  <c r="AD41" i="1"/>
  <c r="AF41" i="1" s="1"/>
  <c r="Q13" i="1"/>
  <c r="U13" i="1"/>
  <c r="AC18" i="1"/>
  <c r="AE18" i="1" s="1"/>
  <c r="AA25" i="1"/>
  <c r="AD31" i="1"/>
  <c r="AF31" i="1" s="1"/>
  <c r="AC50" i="1"/>
  <c r="AE50" i="1" s="1"/>
  <c r="AB51" i="1"/>
  <c r="AB52" i="1"/>
  <c r="Q53" i="1"/>
  <c r="AC58" i="1"/>
  <c r="AE58" i="1" s="1"/>
  <c r="AD61" i="1"/>
  <c r="AF61" i="1" s="1"/>
  <c r="AA66" i="1"/>
  <c r="AB78" i="1"/>
  <c r="AC80" i="1"/>
  <c r="AE80" i="1" s="1"/>
  <c r="U88" i="1"/>
  <c r="AA93" i="1"/>
  <c r="AB25" i="1"/>
  <c r="AA26" i="1"/>
  <c r="W27" i="1"/>
  <c r="AA35" i="1"/>
  <c r="AA39" i="1"/>
  <c r="AC41" i="1"/>
  <c r="AE41" i="1" s="1"/>
  <c r="AA42" i="1"/>
  <c r="AC55" i="1"/>
  <c r="AE55" i="1" s="1"/>
  <c r="AA65" i="1"/>
  <c r="X71" i="1"/>
  <c r="W71" i="1" s="1"/>
  <c r="AB72" i="1"/>
  <c r="AC85" i="1"/>
  <c r="AE85" i="1" s="1"/>
  <c r="AB16" i="1"/>
  <c r="AB17" i="1"/>
  <c r="Z71" i="1"/>
  <c r="AD71" i="1" s="1"/>
  <c r="AD75" i="1"/>
  <c r="AF75" i="1" s="1"/>
  <c r="X22" i="1"/>
  <c r="W22" i="1" s="1"/>
  <c r="Z23" i="1"/>
  <c r="AC28" i="1"/>
  <c r="AE28" i="1" s="1"/>
  <c r="AA28" i="1"/>
  <c r="Q34" i="1"/>
  <c r="Z34" i="1"/>
  <c r="AC75" i="1"/>
  <c r="AE75" i="1" s="1"/>
  <c r="AA75" i="1"/>
  <c r="T12" i="1"/>
  <c r="S12" i="1" s="1"/>
  <c r="N12" i="1"/>
  <c r="X13" i="1"/>
  <c r="Z13" i="1" s="1"/>
  <c r="Z14" i="1"/>
  <c r="AC15" i="1"/>
  <c r="AE15" i="1" s="1"/>
  <c r="AC19" i="1"/>
  <c r="AE19" i="1" s="1"/>
  <c r="S27" i="1"/>
  <c r="T63" i="1"/>
  <c r="T10" i="1" s="1"/>
  <c r="S64" i="1"/>
  <c r="AA74" i="1"/>
  <c r="AC74" i="1"/>
  <c r="AE74" i="1" s="1"/>
  <c r="AC20" i="1"/>
  <c r="AE20" i="1" s="1"/>
  <c r="AA20" i="1"/>
  <c r="AB42" i="1"/>
  <c r="AD42" i="1"/>
  <c r="AF42" i="1" s="1"/>
  <c r="L12" i="1"/>
  <c r="L97" i="1" s="1"/>
  <c r="Z38" i="1"/>
  <c r="AA45" i="1"/>
  <c r="AC45" i="1"/>
  <c r="AE45" i="1" s="1"/>
  <c r="AC16" i="1"/>
  <c r="AE16" i="1" s="1"/>
  <c r="AD55" i="1"/>
  <c r="AF55" i="1" s="1"/>
  <c r="Z53" i="1"/>
  <c r="AA79" i="1"/>
  <c r="AC79" i="1"/>
  <c r="AE79" i="1" s="1"/>
  <c r="AA24" i="1"/>
  <c r="Q27" i="1"/>
  <c r="U36" i="1"/>
  <c r="AB43" i="1"/>
  <c r="AD43" i="1"/>
  <c r="AF43" i="1" s="1"/>
  <c r="AB58" i="1"/>
  <c r="AA59" i="1"/>
  <c r="W64" i="1"/>
  <c r="R70" i="1"/>
  <c r="Q71" i="1"/>
  <c r="AA72" i="1"/>
  <c r="AA73" i="1"/>
  <c r="AC73" i="1"/>
  <c r="AE73" i="1" s="1"/>
  <c r="AA76" i="1"/>
  <c r="AA81" i="1"/>
  <c r="AC81" i="1"/>
  <c r="AE81" i="1" s="1"/>
  <c r="W88" i="1"/>
  <c r="S88" i="1"/>
  <c r="AD88" i="1"/>
  <c r="AF88" i="1" s="1"/>
  <c r="AA90" i="1"/>
  <c r="AA21" i="1"/>
  <c r="AA23" i="1"/>
  <c r="U34" i="1"/>
  <c r="AA37" i="1"/>
  <c r="X38" i="1"/>
  <c r="W38" i="1" s="1"/>
  <c r="AD45" i="1"/>
  <c r="AF45" i="1" s="1"/>
  <c r="AB45" i="1"/>
  <c r="AD49" i="1"/>
  <c r="AF49" i="1" s="1"/>
  <c r="Z47" i="1"/>
  <c r="AB47" i="1" s="1"/>
  <c r="W63" i="1"/>
  <c r="AD65" i="1"/>
  <c r="AF65" i="1" s="1"/>
  <c r="S71" i="1"/>
  <c r="T70" i="1"/>
  <c r="V83" i="1"/>
  <c r="P87" i="1"/>
  <c r="U87" i="1" s="1"/>
  <c r="AA54" i="1"/>
  <c r="AC54" i="1"/>
  <c r="AE54" i="1" s="1"/>
  <c r="AB89" i="1"/>
  <c r="AD89" i="1"/>
  <c r="AF89" i="1" s="1"/>
  <c r="Q47" i="1"/>
  <c r="S53" i="1"/>
  <c r="U64" i="1"/>
  <c r="AD85" i="1"/>
  <c r="AF85" i="1" s="1"/>
  <c r="AB64" i="1" l="1"/>
  <c r="W82" i="1"/>
  <c r="W83" i="1"/>
  <c r="W10" i="1"/>
  <c r="Q70" i="1"/>
  <c r="R11" i="1"/>
  <c r="S70" i="1"/>
  <c r="T11" i="1"/>
  <c r="S11" i="1" s="1"/>
  <c r="P10" i="1"/>
  <c r="Z83" i="1"/>
  <c r="Z82" i="1" s="1"/>
  <c r="AD82" i="1" s="1"/>
  <c r="AF82" i="1" s="1"/>
  <c r="AD63" i="1"/>
  <c r="AD10" i="1" s="1"/>
  <c r="Z10" i="1"/>
  <c r="Y36" i="1"/>
  <c r="AA36" i="1" s="1"/>
  <c r="AC36" i="1" s="1"/>
  <c r="AE36" i="1" s="1"/>
  <c r="Q12" i="1"/>
  <c r="Y22" i="1"/>
  <c r="AA22" i="1" s="1"/>
  <c r="AC22" i="1" s="1"/>
  <c r="AE22" i="1" s="1"/>
  <c r="U12" i="1"/>
  <c r="AB36" i="1"/>
  <c r="X70" i="1"/>
  <c r="Y38" i="1"/>
  <c r="AA38" i="1" s="1"/>
  <c r="AC38" i="1" s="1"/>
  <c r="AE38" i="1" s="1"/>
  <c r="Y47" i="1"/>
  <c r="AA47" i="1" s="1"/>
  <c r="AC47" i="1" s="1"/>
  <c r="AE47" i="1" s="1"/>
  <c r="R97" i="1"/>
  <c r="AD64" i="1"/>
  <c r="AF64" i="1" s="1"/>
  <c r="AB71" i="1"/>
  <c r="AB70" i="1" s="1"/>
  <c r="Z70" i="1"/>
  <c r="Z11" i="1" s="1"/>
  <c r="Y53" i="1"/>
  <c r="AA53" i="1" s="1"/>
  <c r="AC53" i="1" s="1"/>
  <c r="AE53" i="1" s="1"/>
  <c r="AD27" i="1"/>
  <c r="AF27" i="1" s="1"/>
  <c r="Y27" i="1"/>
  <c r="AA27" i="1" s="1"/>
  <c r="AC27" i="1" s="1"/>
  <c r="AE27" i="1" s="1"/>
  <c r="N97" i="1"/>
  <c r="AA95" i="1"/>
  <c r="Y64" i="1"/>
  <c r="AA64" i="1" s="1"/>
  <c r="AC64" i="1" s="1"/>
  <c r="AE64" i="1" s="1"/>
  <c r="AE95" i="1"/>
  <c r="Y88" i="1"/>
  <c r="AA88" i="1" s="1"/>
  <c r="AC88" i="1" s="1"/>
  <c r="AE88" i="1" s="1"/>
  <c r="U83" i="1"/>
  <c r="V82" i="1"/>
  <c r="V10" i="1" s="1"/>
  <c r="V8" i="1" s="1"/>
  <c r="AD38" i="1"/>
  <c r="AF38" i="1" s="1"/>
  <c r="AB38" i="1"/>
  <c r="AD34" i="1"/>
  <c r="AF34" i="1" s="1"/>
  <c r="AB34" i="1"/>
  <c r="S63" i="1"/>
  <c r="Y63" i="1" s="1"/>
  <c r="AA63" i="1" s="1"/>
  <c r="AC63" i="1" s="1"/>
  <c r="AE63" i="1" s="1"/>
  <c r="AD14" i="1"/>
  <c r="AF14" i="1" s="1"/>
  <c r="AB14" i="1"/>
  <c r="Y34" i="1"/>
  <c r="AA34" i="1" s="1"/>
  <c r="AC34" i="1" s="1"/>
  <c r="AE34" i="1" s="1"/>
  <c r="Z22" i="1"/>
  <c r="AD23" i="1"/>
  <c r="AF23" i="1" s="1"/>
  <c r="AB23" i="1"/>
  <c r="Y71" i="1"/>
  <c r="AA71" i="1" s="1"/>
  <c r="AD47" i="1"/>
  <c r="AF47" i="1" s="1"/>
  <c r="AD53" i="1"/>
  <c r="AF53" i="1" s="1"/>
  <c r="AB53" i="1"/>
  <c r="W13" i="1"/>
  <c r="Y13" i="1" s="1"/>
  <c r="AA13" i="1" s="1"/>
  <c r="AC13" i="1" s="1"/>
  <c r="AE13" i="1" s="1"/>
  <c r="X12" i="1"/>
  <c r="W12" i="1" s="1"/>
  <c r="P97" i="1"/>
  <c r="W87" i="1"/>
  <c r="S87" i="1"/>
  <c r="AD70" i="1"/>
  <c r="AD11" i="1" s="1"/>
  <c r="AF11" i="1" s="1"/>
  <c r="AF71" i="1"/>
  <c r="AF70" i="1" s="1"/>
  <c r="AB13" i="1"/>
  <c r="AD13" i="1"/>
  <c r="AF13" i="1" s="1"/>
  <c r="AB87" i="1"/>
  <c r="T97" i="1"/>
  <c r="AB83" i="1" l="1"/>
  <c r="T8" i="1"/>
  <c r="AF63" i="1"/>
  <c r="AD83" i="1"/>
  <c r="AF83" i="1" s="1"/>
  <c r="R8" i="1"/>
  <c r="W70" i="1"/>
  <c r="Y70" i="1" s="1"/>
  <c r="X11" i="1"/>
  <c r="P8" i="1"/>
  <c r="AB82" i="1"/>
  <c r="Z8" i="1"/>
  <c r="AB10" i="1"/>
  <c r="AD8" i="1"/>
  <c r="AF8" i="1" s="1"/>
  <c r="AF10" i="1"/>
  <c r="Y12" i="1"/>
  <c r="AA12" i="1" s="1"/>
  <c r="AC12" i="1" s="1"/>
  <c r="AE12" i="1" s="1"/>
  <c r="Z12" i="1"/>
  <c r="AC71" i="1"/>
  <c r="AE71" i="1" s="1"/>
  <c r="AE96" i="1" s="1"/>
  <c r="AA70" i="1"/>
  <c r="AC70" i="1" s="1"/>
  <c r="AE70" i="1" s="1"/>
  <c r="AD22" i="1"/>
  <c r="AF22" i="1" s="1"/>
  <c r="AB22" i="1"/>
  <c r="U82" i="1"/>
  <c r="Y82" i="1" s="1"/>
  <c r="AA82" i="1" s="1"/>
  <c r="AC82" i="1" s="1"/>
  <c r="AE82" i="1" s="1"/>
  <c r="V97" i="1"/>
  <c r="Y87" i="1"/>
  <c r="AA96" i="1"/>
  <c r="X97" i="1"/>
  <c r="G15" i="4"/>
  <c r="S8" i="1" l="1"/>
  <c r="U8" i="1"/>
  <c r="W11" i="1"/>
  <c r="X8" i="1"/>
  <c r="W8" i="1" s="1"/>
  <c r="Q8" i="1"/>
  <c r="AB8" i="1"/>
  <c r="AB12" i="1"/>
  <c r="AD12" i="1"/>
  <c r="AD97" i="1" s="1"/>
  <c r="AF97" i="1" s="1"/>
  <c r="Z97" i="1"/>
  <c r="AB97" i="1" s="1"/>
  <c r="AA87" i="1"/>
  <c r="Y97" i="1"/>
  <c r="S15" i="4"/>
  <c r="Q15" i="4"/>
  <c r="O15" i="4"/>
  <c r="M15" i="4"/>
  <c r="K15" i="4"/>
  <c r="I15" i="4"/>
  <c r="AF12" i="1" l="1"/>
  <c r="AC87" i="1"/>
  <c r="AE87" i="1" s="1"/>
  <c r="AE97" i="1" s="1"/>
  <c r="AA97" i="1"/>
  <c r="D26" i="2"/>
  <c r="D25" i="2"/>
  <c r="D18" i="2"/>
  <c r="D17" i="2"/>
  <c r="C9" i="2"/>
  <c r="C7" i="2"/>
  <c r="C6" i="2"/>
  <c r="C5" i="2"/>
  <c r="C4" i="2"/>
  <c r="C3" i="2"/>
</calcChain>
</file>

<file path=xl/comments1.xml><?xml version="1.0" encoding="utf-8"?>
<comments xmlns="http://schemas.openxmlformats.org/spreadsheetml/2006/main">
  <authors>
    <author/>
    <author>Kesbangpol</author>
  </authors>
  <commentList>
    <comment ref="AF6" authorId="0">
      <text>
        <r>
          <rPr>
            <sz val="11"/>
            <color theme="1"/>
            <rFont val="Calibri"/>
          </rPr>
          <t>banyak yang tidak terealisasi baik kinerja maupun anggarannya. kenapa?</t>
        </r>
      </text>
    </comment>
    <comment ref="L12" authorId="0">
      <text>
        <r>
          <rPr>
            <sz val="11"/>
            <color theme="1"/>
            <rFont val="Calibri"/>
          </rPr>
          <t>berbeda jauh dari RPJMD. di RPJMD 15.449.012.077.coba dicek dan disesuaikan kembali.</t>
        </r>
      </text>
    </comment>
    <comment ref="Z12" authorId="0">
      <text>
        <r>
          <rPr>
            <sz val="11"/>
            <color theme="1"/>
            <rFont val="Calibri"/>
          </rPr>
          <t>berbeda dengan LRA terakhir. di LRA terakhir 3.155.723.772.</t>
        </r>
      </text>
    </comment>
    <comment ref="L63" authorId="0">
      <text>
        <r>
          <rPr>
            <sz val="11"/>
            <color theme="1"/>
            <rFont val="Calibri"/>
          </rPr>
          <t>berbeda jauh dari RPJMD. di RPJMD 4.698.330.050. coba dicek dan disesuaikan kembali.</t>
        </r>
      </text>
    </comment>
    <comment ref="M63" authorId="0">
      <text>
        <r>
          <rPr>
            <sz val="11"/>
            <color theme="1"/>
            <rFont val="Calibri"/>
          </rPr>
          <t>berbeda dengan RPJMD. di RPJMD 90. coba dicek dan disesuaikan kembali.</t>
        </r>
      </text>
    </comment>
    <comment ref="Z63" authorId="0">
      <text>
        <r>
          <rPr>
            <sz val="11"/>
            <color theme="1"/>
            <rFont val="Calibri"/>
          </rPr>
          <t>berbeda dengan LRA terakhir. di LRA terakhir 944.913.400</t>
        </r>
      </text>
    </comment>
    <comment ref="L70" authorId="0">
      <text>
        <r>
          <rPr>
            <sz val="11"/>
            <color theme="1"/>
            <rFont val="Calibri"/>
          </rPr>
          <t>berbeda dengan RPJMD. di RPJMD 10.715.279.954. coba dicek dan disesuaikan kembali.</t>
        </r>
      </text>
    </comment>
    <comment ref="N70" authorId="0">
      <text>
        <r>
          <rPr>
            <sz val="11"/>
            <color theme="1"/>
            <rFont val="Calibri"/>
          </rPr>
          <t>berbeda dengan RPJMD. di RPJMD 3.387.582.180. coba dicek dan disesuaikan kembali.</t>
        </r>
      </text>
    </comment>
    <comment ref="Z70" authorId="0">
      <text>
        <r>
          <rPr>
            <sz val="11"/>
            <color theme="1"/>
            <rFont val="Calibri"/>
          </rPr>
          <t>berbeda dengan LRA terakhir. di LRA terakhir 1.728.578.524</t>
        </r>
      </text>
    </comment>
    <comment ref="L82" authorId="0">
      <text>
        <r>
          <rPr>
            <sz val="11"/>
            <color theme="1"/>
            <rFont val="Calibri"/>
          </rPr>
          <t>berbeda dengan RPJMD. di RPJMD 1.230.665.000. coba dicek dan disesuaikan kembali.</t>
        </r>
      </text>
    </comment>
    <comment ref="M82" authorId="0">
      <text>
        <r>
          <rPr>
            <sz val="11"/>
            <color theme="1"/>
            <rFont val="Calibri"/>
          </rPr>
          <t>berbeda dengan RPJMD. di RPJMD 100. coba dicek dan disesuaikan kembali.</t>
        </r>
      </text>
    </comment>
    <comment ref="N82" authorId="0">
      <text>
        <r>
          <rPr>
            <sz val="11"/>
            <color theme="1"/>
            <rFont val="Calibri"/>
          </rPr>
          <t>berbeda dengan RPJMD. di RPJMD 271.680.000. coba dicek dan disesuaikan kembali.</t>
        </r>
      </text>
    </comment>
    <comment ref="O82" authorId="0">
      <text>
        <r>
          <rPr>
            <sz val="11"/>
            <color theme="1"/>
            <rFont val="Calibri"/>
          </rPr>
          <t>berbeda dengan RPJMD. di RPJMD 95. coba dicek dan disesuaikan kembali.</t>
        </r>
      </text>
    </comment>
    <comment ref="Z82" authorId="0">
      <text>
        <r>
          <rPr>
            <sz val="11"/>
            <color theme="1"/>
            <rFont val="Calibri"/>
          </rPr>
          <t>berbeda dengan LRA terakhir. di LRA terakhir 99.969.000.</t>
        </r>
      </text>
    </comment>
    <comment ref="L87" authorId="0">
      <text>
        <r>
          <rPr>
            <sz val="11"/>
            <color theme="1"/>
            <rFont val="Calibri"/>
          </rPr>
          <t>berbeda dengan RPJMD. di RPJMD 4.904.065.000 . coba dicek dan disesuaikan kembali.</t>
        </r>
      </text>
    </comment>
    <comment ref="AB87" authorId="0">
      <text>
        <r>
          <rPr>
            <sz val="11"/>
            <color theme="1"/>
            <rFont val="Calibri"/>
          </rPr>
          <t>mana capaiannya?</t>
        </r>
      </text>
    </comment>
    <comment ref="Y91" authorId="1">
      <text>
        <r>
          <rPr>
            <b/>
            <sz val="9"/>
            <color indexed="81"/>
            <rFont val="Tahoma"/>
            <family val="2"/>
          </rPr>
          <t>Kesbangpol:</t>
        </r>
        <r>
          <rPr>
            <sz val="9"/>
            <color indexed="81"/>
            <rFont val="Tahoma"/>
            <family val="2"/>
          </rPr>
          <t xml:space="preserve">
karna ngga ada target</t>
        </r>
      </text>
    </comment>
  </commentList>
</comments>
</file>

<file path=xl/sharedStrings.xml><?xml version="1.0" encoding="utf-8"?>
<sst xmlns="http://schemas.openxmlformats.org/spreadsheetml/2006/main" count="641" uniqueCount="269">
  <si>
    <t xml:space="preserve">Laporan Evaluasi Renja </t>
  </si>
  <si>
    <t>Tahun Anggaran 2021 (KESBANGPOL)</t>
  </si>
  <si>
    <t>No</t>
  </si>
  <si>
    <t>Kode Rekening</t>
  </si>
  <si>
    <t>Satuan</t>
  </si>
  <si>
    <t>Target Renstra OPD pada tahun 2023 ( Kondisi Akhir Renstra)</t>
  </si>
  <si>
    <t>Realisasi Capaian Kinerja Renstra OPD Tahun lalu (2019 s/d 2020)</t>
  </si>
  <si>
    <t>Target Kinerja dan Anggaran Renja 
OPD Tahun 2021</t>
  </si>
  <si>
    <t>Realisasi Kinerja pada Triwulan</t>
  </si>
  <si>
    <t>Realisasi Capaian kinerja &amp; Anggaran Renstra OPD s.d tahun 2023</t>
  </si>
  <si>
    <t>Capaian Kinerja &amp; Anggaran Renstra OPD s.d tahun 2023 (%)</t>
  </si>
  <si>
    <t>Unit OPD 
Penanggung jawab</t>
  </si>
  <si>
    <t>I</t>
  </si>
  <si>
    <t>II</t>
  </si>
  <si>
    <t>III</t>
  </si>
  <si>
    <t>IV</t>
  </si>
  <si>
    <t>K</t>
  </si>
  <si>
    <t>(Rp)</t>
  </si>
  <si>
    <t>15=14/9*100</t>
  </si>
  <si>
    <t>16=8+14</t>
  </si>
  <si>
    <t>17=16/7*100</t>
  </si>
  <si>
    <t>8.</t>
  </si>
  <si>
    <t>01</t>
  </si>
  <si>
    <t>Program Penunjang Urusan Pemerintah Daerah</t>
  </si>
  <si>
    <t>Indeks Kepuasan Pelayanan Kesekretariatan</t>
  </si>
  <si>
    <t>%</t>
  </si>
  <si>
    <t>01.</t>
  </si>
  <si>
    <t>2.01</t>
  </si>
  <si>
    <t>Perencanaan, Penganggaran, dan Evaluasi Kinerja Perangkat Daerah</t>
  </si>
  <si>
    <t>Tingkat Ketersediaan Dokumen Perencanaan, Pengendalian dan Pelaporan Capaian Kinerja</t>
  </si>
  <si>
    <t>KASUBAG PEP &amp; KEUANGAN</t>
  </si>
  <si>
    <t>Penyusunan Dokumen Perencanaan Perangkat Daerah</t>
  </si>
  <si>
    <t>Jumlah Dokumen Renstra, Renja, Renja Perubahan, IKU dan PK PD</t>
  </si>
  <si>
    <t>dok</t>
  </si>
  <si>
    <t>02</t>
  </si>
  <si>
    <t>Koordinasi dan Penyusunan Dokumen RKA- SKPD</t>
  </si>
  <si>
    <t>Jumlah dokumen penyusunan RKA-SKPD</t>
  </si>
  <si>
    <t>Dok</t>
  </si>
  <si>
    <t>03</t>
  </si>
  <si>
    <t>Koordinasi dan Penyusunan Dokumen Perubahan  RKA- SKPD</t>
  </si>
  <si>
    <t>Jumlah dokumen penyusunan Perubahan RKA-SKPD</t>
  </si>
  <si>
    <t>04</t>
  </si>
  <si>
    <t>Koordinasi dan Penyusunan DPA- SKPD</t>
  </si>
  <si>
    <t>Jumlah Penyusunan DPA-SKPD</t>
  </si>
  <si>
    <t>05</t>
  </si>
  <si>
    <t>Koordinasi dan Penyusunan Perubahan DPA- SKPD</t>
  </si>
  <si>
    <t>Jumlah Penyusunan DPA Perubahan -SKPD</t>
  </si>
  <si>
    <t>06</t>
  </si>
  <si>
    <t>Koordinasi dan Penyusunan Laporan Capaian Kinerja dan Ilktisar Realisasi Kinerja SKPD</t>
  </si>
  <si>
    <t>Jumlah Dokumen laporan capaian kinerja dan ikhtisar realisasi capaian kinerja OPD : LPPD, LAKIP</t>
  </si>
  <si>
    <t>Jumlah Dokumen Laporan Monev per Triwulan (LKJIP)</t>
  </si>
  <si>
    <t>07</t>
  </si>
  <si>
    <t>Evaluasi Kinerja Perangkat Daerah</t>
  </si>
  <si>
    <t xml:space="preserve">Jumlah dokumen data dan Profil OPD </t>
  </si>
  <si>
    <t>2.02</t>
  </si>
  <si>
    <t>Administrasi Keuangan Perangkat Daerah</t>
  </si>
  <si>
    <t>Tingkat Ketersidaan Dokumen Pengelolaan dan Pelaporan Keuangan</t>
  </si>
  <si>
    <t>Penyediaan Gaji dan Tunjangan ASN</t>
  </si>
  <si>
    <t>Jumlah Bulan Penyediaan Gaji dan Tunjangan ASN</t>
  </si>
  <si>
    <t>bulan</t>
  </si>
  <si>
    <t>Jumlah ASN</t>
  </si>
  <si>
    <t>org</t>
  </si>
  <si>
    <t>Koordinasi dan Penyusunan Laporan Keuangan Akhir tahun SKPD</t>
  </si>
  <si>
    <t>Jumlah Dokumen Laporan Keuangan Tahunan</t>
  </si>
  <si>
    <t>Koordinasi dan Penyusunan Laporan Keunagan Bulanan/Triwulan/ semesteran SKPD</t>
  </si>
  <si>
    <t>Jumlah Dokumen Laporan Keuangan Triwulan dan Smesteran</t>
  </si>
  <si>
    <t>2.08</t>
  </si>
  <si>
    <t>Penyediaan Jasa Penunjang Urusan Pemerintah Daerah</t>
  </si>
  <si>
    <t>KASUBAG UMUM KEPEGAWAIAN</t>
  </si>
  <si>
    <t>Penyediaan Jasa Surat Menyurat</t>
  </si>
  <si>
    <t xml:space="preserve">Jumlah bulan Penyediaan Materai </t>
  </si>
  <si>
    <t>lembar</t>
  </si>
  <si>
    <t xml:space="preserve">Jumlah Bulan Penyediaan Koran Harian dan Majalah Bulanan </t>
  </si>
  <si>
    <t>Penyediaan Jasa Komunikasi, Sumber Daya Air dan Listrik</t>
  </si>
  <si>
    <t>Jumlah bulan penyediaan Jasa komunikasi, sumber daya air dan listrik</t>
  </si>
  <si>
    <t>Penyediaan Jasa Pelayanan Umum Kantor</t>
  </si>
  <si>
    <t>Jumlah Event yang diikuti (Hut Kota Serang, MTQ, Maulid)</t>
  </si>
  <si>
    <t>Jumlah bulan honorarium Kebersihan Kantor</t>
  </si>
  <si>
    <t>Jumlah bulan Honorarium Keamanan Kantor</t>
  </si>
  <si>
    <t>2.03</t>
  </si>
  <si>
    <t>Administrasi Barang Milik Daerah pada Perangkat Daerah</t>
  </si>
  <si>
    <t>Tingkat Kesediaan Dokumen Pengelolaan Barang Milik Daerah</t>
  </si>
  <si>
    <t>Penatausahaan Barang Milik Daerah pada SKPD</t>
  </si>
  <si>
    <t xml:space="preserve">Jumlah Data Aset Barang Milik Daerah </t>
  </si>
  <si>
    <t>2.05</t>
  </si>
  <si>
    <t>Administrasi Kepegawaian Perangkat Daerah</t>
  </si>
  <si>
    <t>Tingkat Kehadiran Aparatur</t>
  </si>
  <si>
    <t>Pengadaan pakaian dinas beserta atribut kelengkapannya</t>
  </si>
  <si>
    <t>Jumlah Stel pakaian kerja</t>
  </si>
  <si>
    <t>stel</t>
  </si>
  <si>
    <t>2.06</t>
  </si>
  <si>
    <t>Administrasi Umum Prangkat Daerah</t>
  </si>
  <si>
    <t>Persentase Sarana Prasarana Kantor Dalam Kondisi Baik</t>
  </si>
  <si>
    <t>Penyediaan Peralatan dan Perlengkapan Kantor</t>
  </si>
  <si>
    <t>Jumlah bulan penyediaan Alat Tulis Kantor</t>
  </si>
  <si>
    <t>Penyediaan Barang Cetakan dan Penggandaan</t>
  </si>
  <si>
    <t>Jumlah bulan Penyediaan barang cetakan dan penggandaan</t>
  </si>
  <si>
    <t>Penyediaan Komponen Instalasi Listrik/Penerangan Bangunan Kantor</t>
  </si>
  <si>
    <t>Jumlah bulan penyediaan komponen instalasi listrik/ penerangan bangunan kantor</t>
  </si>
  <si>
    <t>Penyediaan Peralatan Rumah Tangga</t>
  </si>
  <si>
    <t>Jumlah bulan penyediaan alat rumah tangga</t>
  </si>
  <si>
    <t>Penyediaan Bahan Logistik Kantor</t>
  </si>
  <si>
    <t>Jumlah bulan penyediaan makan dan minuman  rapat  dan pegawai</t>
  </si>
  <si>
    <t>08</t>
  </si>
  <si>
    <t>Fasilitas Kunjungan Tamu</t>
  </si>
  <si>
    <t>Jumlah bulan penyediaan makan dan minum khusus tamu</t>
  </si>
  <si>
    <t>09</t>
  </si>
  <si>
    <t>Penyelenggaraan Rapat Koordinasi dan Konsultasi SKPD</t>
  </si>
  <si>
    <t>Jumlah Bulan Penyediaan perjalanan dinas luar daerah dan dalam daerah</t>
  </si>
  <si>
    <t>10</t>
  </si>
  <si>
    <t>Penatausahaan Arsip Dinamis pada SKPD</t>
  </si>
  <si>
    <t>Jumlah Laporan Penatausahaan Arsip</t>
  </si>
  <si>
    <t>2.07</t>
  </si>
  <si>
    <t>Pengadaan Barang Milik Daerah Penunjang Urusan Pemerintah Daerah</t>
  </si>
  <si>
    <t>Pengadaan Kendaraan Perorangan Dinas atau Kendaraan Dinas Jabatan</t>
  </si>
  <si>
    <t>Jumlah Unit Pengadaan Kendaraan Dinas Jabatan</t>
  </si>
  <si>
    <t>unit</t>
  </si>
  <si>
    <t>Pengadaan Kendaraan Dinas Operasional atau Lapangan</t>
  </si>
  <si>
    <t>Jumlah Unit Pengadaan Kendaraan Dinas</t>
  </si>
  <si>
    <t>-</t>
  </si>
  <si>
    <t>Pengadaan Mabel</t>
  </si>
  <si>
    <t>Jumlah Unit penyediaan mebeler</t>
  </si>
  <si>
    <t>Pengadaan Peralatan dan Mesin Lainnya</t>
  </si>
  <si>
    <t>Jumlah Unit penyediaan peralatan kantor</t>
  </si>
  <si>
    <t>Pengadaan Gedung Kantor dan Bangunan Lainnya</t>
  </si>
  <si>
    <t xml:space="preserve">Sewa Gedung Kantor 
</t>
  </si>
  <si>
    <t>2.09</t>
  </si>
  <si>
    <t>Pemeliharaan Barang Milik Daerah Penunjang Urusan Pemerintahan Daerah</t>
  </si>
  <si>
    <t>Pemeliharaan/Rehabilitasi Gedung Kantor dan Bangunan Lainnya</t>
  </si>
  <si>
    <t xml:space="preserve">Jumlah Pemeliharan Gedung Kantor </t>
  </si>
  <si>
    <t>Penyediaan Jasa Pemeliharaan, Biaya Pemeliharaan, Pajak, dan Perijinan  Kendaraan Dinas Oprasional atau Lapangan</t>
  </si>
  <si>
    <t>Jumlah Unit Kendaraan dinas yang Dipelihara</t>
  </si>
  <si>
    <t>Jumlah Unit kendaraan dinas yang diproses perijinannya</t>
  </si>
  <si>
    <t>Jumlah Unit Kendaraan dinas yang dibayar premi asuransi</t>
  </si>
  <si>
    <t>Penyediaan Jasa Pemeliharaan, Biaya Pemeliharaan dan Pajak Kendaraan Perorangan Dinas atau Kendaraan Dinas Jabatan</t>
  </si>
  <si>
    <t>Pemeliharaan Peralatan dan Mesin Lainnya</t>
  </si>
  <si>
    <t>Jumlah bulan pemeliharaan peralatan kantor</t>
  </si>
  <si>
    <t>Pemeliharaan Mebel</t>
  </si>
  <si>
    <t>Jumlah bulan pemeliharaan mebeler</t>
  </si>
  <si>
    <t xml:space="preserve">Program Penguatan Idiologi Pancasila dan Karakter Kebangsaan </t>
  </si>
  <si>
    <t xml:space="preserve">Capaian harmonisasi antar lembaga </t>
  </si>
  <si>
    <t xml:space="preserve">Perumusan Kebijakan Teknis dan Pemantapan Pelaksanaan Bidang Idiologi Pancasila dan Karakter Kebangsaan </t>
  </si>
  <si>
    <t xml:space="preserve">Tingkat Kebijakan Teknis dan Pemantapan Pelaksanaan dalam Bidang Idiologi Pancasila dan Karakter Kebangsaan </t>
  </si>
  <si>
    <t>Pelaksanaan Koordinasi dibidang Idiologi Wawasan Kebangsaaan, Bela negara, Karakter Bangsa Pembauran Kebangsaan, Bhineka tunggal ika dan sejarah kebangsaan</t>
  </si>
  <si>
    <t>Jumlah Laporan Hasil Rapat Koordinasi Internal FPK</t>
  </si>
  <si>
    <t>laporan</t>
  </si>
  <si>
    <t>Jumlah Orang mengikuti pelatihan kesadaran bela negara</t>
  </si>
  <si>
    <t>keg</t>
  </si>
  <si>
    <t>Jumlah Orang Mengikuti Sosialisasi Wawasan Kebangsaan  (PPWK)</t>
  </si>
  <si>
    <t>Jumlah Kegiatan Peringatan Hari Besar Nasional</t>
  </si>
  <si>
    <t>Jumlah Orang Mengikuti FGD (Forum Grup Discussion)</t>
  </si>
  <si>
    <t>Program Peningkatan Peran Partai Politik dan Lembaga Pendidikan Melalui Pendidikan Politik dan Pengembangan Etika Budaya Politik</t>
  </si>
  <si>
    <t>Tingkat Pemahaman Politik Masyarakat</t>
  </si>
  <si>
    <t>BIDANG POLITIK DALAM NEGERI &amp; ORGANISASI KEMASYARAKATAN</t>
  </si>
  <si>
    <t>Perumusan Kebijakan Teknis dan Pemantapan Pelaksanaan Bidang Pendidikan Politik, Etika Budaya Politik, Peningkatan Demokrasi, Fasilitasi Kelembagaan Pemerintahan, Perwakilan dan Partai Politik/Pemilihan Umum/ Pemilihan Umum Kepala Daerah, Serta Pemantauan Situasi Politik di Daerah.</t>
  </si>
  <si>
    <t>Tingkat Kebijakan Teknis dan Pemantapan Pelaksanaan dalam Bidang Pendidikan Politik, Etika Budaya Politik, Peningkatan Demokrasi, Fasilitasi Kelembagaan Pemerintahan, Perwakilan dan Partai Politik/Pemilihan Umum/ Pemilihan Umum Kepala Daerah, Serta Pemantauan Situasi Politik di Daerah.</t>
  </si>
  <si>
    <t>Pelaksanaan Kebijakan Dibidang pendidikan Politik, Etika budaya politik, peningkatan demokrasi, fasilitasi kelembagaan pemerintahan, perwakilan dan partai politik, pemilihan umum/ pemilihan umum kepala daerah, serta pemantauan situasi Politik</t>
  </si>
  <si>
    <t>Jumlah Orang Mengikuti Penyuluhan pendidikan Politik kepada Masyarakat</t>
  </si>
  <si>
    <t>Jumlah Orang Mengikuti Sosilisasi Pendidikan Politik Kepada Parpol</t>
  </si>
  <si>
    <t>Jumlah Orang Mengikuti Sosilisasi kepada Ormas</t>
  </si>
  <si>
    <t>Pelaksanaan Koordinasi dibidang Pendidikan Politik, etika budaya politik, peningkatan demokrasi, Failitasi Kelembagaan Pemerintah, Perwakilan dan Partai Politik, Pemilihan Umum/ Pemilihan Umun Kepala Daerah, Serta Pemantauan Situasi Politik di Daerah</t>
  </si>
  <si>
    <t>Jumlah Koordinasi forum Diskusi Politik dan Demokrasi</t>
  </si>
  <si>
    <t>Pembinaan Terhadap Partai Politik</t>
  </si>
  <si>
    <t>per/suara</t>
  </si>
  <si>
    <t>Jumlah koordinasi forum diskusi tentang ormas</t>
  </si>
  <si>
    <t>Pelaksanaan Monitoring, Evaluasi dan Pelaporan dibidang Pendidikan Politik, Peningkatan Demokrasi, Failitasi Kelembagaan Pemerintah, Perwakilan dan Partai Politik, Pemilihan Umum/ Pemilihan Umun Kepala Daerah, Serta Pemantauan Situasi Politik di Daerah</t>
  </si>
  <si>
    <t>Rekomendasi Rapat Koordinasi Pemantauan Pileg dan Pilpres di Kota Serang</t>
  </si>
  <si>
    <t>Laporan Rapat Koordinasi Tim Verifikasi Bantuan Parpol</t>
  </si>
  <si>
    <t>Jumlah Laporan Monev tentang Perkembangan Politik di Daerah</t>
  </si>
  <si>
    <t>Laporan Data Ormas Terdaftar di Kota Serang</t>
  </si>
  <si>
    <t>Program Pembinaan dan Pengembangan Ketahanan Ekonomi, Sosial, dan Budaya</t>
  </si>
  <si>
    <t>Capaian Pembinaan dan Pengembangan Ketahanan Ekonomi, Sosial, dan Budaya</t>
  </si>
  <si>
    <t>BIDANG IDIOLOGI &amp; WAWASAN KEBANGSAAN</t>
  </si>
  <si>
    <t>Perumusan Kebijakan Teknis dan Pemantapan Pelaksanaan Bidang Ketahanan Ekonomi, Sosial dan Budaya</t>
  </si>
  <si>
    <t>Tingkat Kebijakan Teknis dan Pemantapan Pelaksanaan dalam Bidang Ketahanan Ekonomi, Sosial dan Budaya</t>
  </si>
  <si>
    <t>Pelaksanaan Kebijakan dibidang Ketahanan Ekonomi Sosial, Budaya dan Fasilitas Pencegahan Penyalahgunaan Narkotika, Fasilitas Kerukunan Umat Beragama dan Penghayat Kepercayaan didaerah</t>
  </si>
  <si>
    <t>Jumlah Orang Mengikuti Sosialisasi Narkoba</t>
  </si>
  <si>
    <t>Org</t>
  </si>
  <si>
    <t>Pelaksanaan Koordinasi dibidang Ketahanan Ekonomi Sosial, Budaya dan Fasilitas Pencegahan Penyalahgunaan Narkotika, Fasilitas Kerukunan Umat Beragama dan Penghayat Kepercayaan didaerah</t>
  </si>
  <si>
    <t>Jumlah Laporan Rapat Koordinasi Internal FKUB</t>
  </si>
  <si>
    <t>Jumlah Orang Mengikuti Sosiallisasi Kerukunan Umat Beragama</t>
  </si>
  <si>
    <t xml:space="preserve">Program Peningkatan Kewaspadaan Nasional dan Peningkatan Kualitas dan Fasilitas Penanganan Konflik </t>
  </si>
  <si>
    <t>Capaian Pengendalian Potensi Konflik</t>
  </si>
  <si>
    <t>BIDANG KEWASPADAAN NASIONAL&amp; PENANGANAN KONFLIK</t>
  </si>
  <si>
    <t>Perumusan Kebijakan Teknis dan Pemantapan Kewaspadaan Nasional dan Penanganan Konflik</t>
  </si>
  <si>
    <t>Tingkat Kebijakan Teknis dan Pemantapan Kewaspadaan Nasional dan Penanganan Konflik</t>
  </si>
  <si>
    <t>Pelaksanaan Koordinasi dibidang Kewaspadaan dini, kerjasama intelejen, pemantauanorang asing, tenaga kerja asing dan lembaga asing, kewaspadaan perbatasan anar negara, fasilitas kelembagaan bidang kewaspadaan, serta penanganan konflik didaerah.</t>
  </si>
  <si>
    <t>Jumlah Laporan Kegiatan Rapat KOMINDA/TKD</t>
  </si>
  <si>
    <t>Jumlah Laporan Kegiatan Rapat Penanganan Konflik</t>
  </si>
  <si>
    <t>Jumlah Laporan Kegiatan Rapat SIPORA</t>
  </si>
  <si>
    <t>Jumlah Laporan Kegiatan Rapat FKDM</t>
  </si>
  <si>
    <t>Jumlah Kegiatan Sosialisasi tentang Penanganan Konflik Sosial (FKDM)</t>
  </si>
  <si>
    <t>Pelaksanaan Forum Koordinasi Pimpinan Daerah Kabupaten/Kota</t>
  </si>
  <si>
    <t>Jumlah Kegiatan Rapat FORKOPIMDA</t>
  </si>
  <si>
    <t>Rata-rata Capaian Kinerja Urusan Sekretariat pada sub kegiatan (%)</t>
  </si>
  <si>
    <t>Rata-rata Capaian Kinerja kegiatan Pada Urusan Sekretariatan (%)</t>
  </si>
  <si>
    <t>Rata-rata Capaian Kinerja dan Keuangan Program Pada Urusan Sekretariatan (%)</t>
  </si>
  <si>
    <t>Jumlah</t>
  </si>
  <si>
    <t>kinerja</t>
  </si>
  <si>
    <t>LRA</t>
  </si>
  <si>
    <t>Badan kesatuan bangsa dan politik</t>
  </si>
  <si>
    <t>penunjang</t>
  </si>
  <si>
    <t>penguatan ideologi</t>
  </si>
  <si>
    <t>program peningkatan parpol</t>
  </si>
  <si>
    <t>program pembinaan dan pengembangan ekososbud</t>
  </si>
  <si>
    <t>program peningkatan kewaspadaan nasional</t>
  </si>
  <si>
    <t>Program Pelayanan dan Peningkatan Kapasitas Aparatur</t>
  </si>
  <si>
    <t>Indeks Kepuasan Pelayanan Kantor</t>
  </si>
  <si>
    <t>Persentase sarana dan prasarana kantor dalam kondisi baik</t>
  </si>
  <si>
    <t>Tingkat kehadiran Aparatur</t>
  </si>
  <si>
    <t>Tingkat ketersediaan Dokumen Pengelolaan Barang Milik Daerah</t>
  </si>
  <si>
    <t>Program Pengelolaan dan Pelaporan Keuangan</t>
  </si>
  <si>
    <t>Tingkat Ketersediaan Dokumen pengelolaan dan pelaporan keuangan</t>
  </si>
  <si>
    <t>Tingkat Ketepatan waktu penyampaian Dokumen pengelolaan dan pelaporan keuangan</t>
  </si>
  <si>
    <t>Program Peningkatan Perencanaan, Pengendalian dan Pelaporan Capaian Kinerja</t>
  </si>
  <si>
    <t>Tingkat ketersediaan dokumen Perencanaan, Pengendalian dan Pelaporan Capaian Kinerja</t>
  </si>
  <si>
    <t>KESATUAN BANGSA DAN POLITIK</t>
  </si>
  <si>
    <t>Tingkat Ketepatan waktu penyampaian Dokumen Perencanaan, Pengendalian dan Pelaporan Capaian Kinerja</t>
  </si>
  <si>
    <t>INDIKATOR KINERJA PROGRAM</t>
  </si>
  <si>
    <t>SATUAN</t>
  </si>
  <si>
    <t>KINERJA AWAL RPJMD (2018)</t>
  </si>
  <si>
    <t>CAPAIAN KINERJA DAN KERANGKA PENDANAAN</t>
  </si>
  <si>
    <t>KINERJA RPJMD S/D TAHUN 2020</t>
  </si>
  <si>
    <t>OPD PENANGGUNG JAWAB</t>
  </si>
  <si>
    <t>KINERJA</t>
  </si>
  <si>
    <t>Rp</t>
  </si>
  <si>
    <t>Kinerja</t>
  </si>
  <si>
    <t>Capaian harmonisasi antar lembaga</t>
  </si>
  <si>
    <t>Capaian Pembinaan Organisasi Kemasyarakatan</t>
  </si>
  <si>
    <t>Capaian pengendalian potensi konflik</t>
  </si>
  <si>
    <t>KANTOR KESATUAN BANGSA DAN POLITIK</t>
  </si>
  <si>
    <t>URUSAN/ PROGRAM  PEMBANGUNAN  DAERAH</t>
  </si>
  <si>
    <t>KINERJA AWAL RPJMD</t>
  </si>
  <si>
    <t>Capaian Program Prioritas yang disertai Pendanaan Pemerintah Kota Serang Tahun 2019-2020 (Non Urusan)</t>
  </si>
  <si>
    <t xml:space="preserve">Capaian Program Prioritas yang disertai Pendanaan Pemerintah Kota Serang Tahun 2019-2020 Menurut Urusan Pemerintah </t>
  </si>
  <si>
    <t xml:space="preserve">Indikasi Rencana Program Prioritas yang disertai Kebutuhan Pendanaan </t>
  </si>
  <si>
    <t>Pemerintah Kota Serang Tahun 2019-2023 (berdasarkan Permendagri Nomor 90 Tahun 2019)</t>
  </si>
  <si>
    <t>PROGRAM PENGUATAN IDIOLOGI PANCASILA DAN KARAKTER KEBANGSAAN</t>
  </si>
  <si>
    <t>BADAN KESATUAN BANGSA DAN POLITIK</t>
  </si>
  <si>
    <t>PROGRAM PENINGKATAN PERAN PARTAI POLITIK DAN LEMBAGA PENDIDIKAN MELALUI PENDIDIKAN POLITIK DAN PENGEMBANGAN ETIKA BUDAYA POLITIK</t>
  </si>
  <si>
    <t>PROGRAM PEMBERDAYAAN DAN PENGAWASAN ORGANISASI KEMASYARAKATAN</t>
  </si>
  <si>
    <t>PROGRAM PEMBINAAN DAN PENGEMBANGAN KETAHANAN EKONOMI, SOSIAL, DAN BUDAYA</t>
  </si>
  <si>
    <t>PROGRAM PENINGKATAN KEWASPADAAN NASIONAL DAN PENINGKATAN KUALITAS DAN FASILITAS PENANGANAN KONFLIK</t>
  </si>
  <si>
    <t>PROGRAM</t>
  </si>
  <si>
    <t>INDIKATOR PROGRAM</t>
  </si>
  <si>
    <t>SATUAN KINERJA</t>
  </si>
  <si>
    <t>KONDISI AWAL RPJMD 2018</t>
  </si>
  <si>
    <t>CAPAIAN KINERJA DAN PENDANAAN</t>
  </si>
  <si>
    <t>TARGET KINERJA DAN KERANGKA PENDANAAN</t>
  </si>
  <si>
    <t>KONDISI AKHIR RENSTRA</t>
  </si>
  <si>
    <t>UNIT KERJA PD PENANGGUNG JAWAB</t>
  </si>
  <si>
    <t>SEBELUM</t>
  </si>
  <si>
    <t>SETELAH</t>
  </si>
  <si>
    <t>PROGRAM PENUNJANG URUSAN PEMERINTAHAN DAERAH KABUPATEN/ KOTA</t>
  </si>
  <si>
    <t>Persentase Kepuasan Pelayanan Kesekretariatan</t>
  </si>
  <si>
    <t>Poin</t>
  </si>
  <si>
    <t>Realisasi Capaian Kinerja dan Anggaran Renja OPD yang dievaluasi
(2021)</t>
  </si>
  <si>
    <t>Tingkat Capaian Kinerja dan realisasi Anggaran Renja OPD Tahun 2021
(%)</t>
  </si>
  <si>
    <t>Event</t>
  </si>
  <si>
    <t>Terwujudnya peningkatan kualitas kesadaran dan partisipasi politik dalam berbangsa dan bernegara</t>
  </si>
  <si>
    <t xml:space="preserve">Meningkatnya kualitas   kebangsaan dan Kesadaran politik masyarakat </t>
  </si>
  <si>
    <t>Urusan/Bidang Urusan Pemerintahan / Program/
Kegiatan/ Sub Kegiatan</t>
  </si>
  <si>
    <t xml:space="preserve">CAPAIAN KUALITAS BERBANGSA DAN BERNEGARA </t>
  </si>
  <si>
    <t>Tingkat Kesadaran Berbangsa dan Bernegara</t>
  </si>
  <si>
    <t>Tingkat partisipasi politik masyarakat</t>
  </si>
  <si>
    <t>Indikator Kinerja Sasaran, Program (outcome), Kegiatan (output) dan Sub Kegiatan</t>
  </si>
  <si>
    <t>Peningkatan Tata Kelola Pemerintah</t>
  </si>
  <si>
    <t>Capaian hasil evaluasi LKj-IP Perangkat Daerah</t>
  </si>
  <si>
    <t>Tujuan/ Sasaran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</si>
</sst>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164" formatCode="_-* #,##0.00_-;\-* #,##0.00_-;_-* &quot;-&quot;_-;_-@"/>
    <numFmt numFmtId="165" formatCode="_(* #,##0_);_(* \(#,##0\);_(* &quot;-&quot;??_);_(@_)"/>
    <numFmt numFmtId="166" formatCode="_-* #,##0_-;\-* #,##0_-;_-* &quot;-&quot;_-;_-@"/>
    <numFmt numFmtId="167" formatCode="0.0"/>
    <numFmt numFmtId="168" formatCode="_(* #,##0.00_);_(* \(#,##0.00\);_(* &quot;-&quot;_);_(@_)"/>
    <numFmt numFmtId="169" formatCode="0_ "/>
  </numFmts>
  <fonts count="31">
    <font>
      <sz val="11"/>
      <color theme="1"/>
      <name val="Calibri"/>
    </font>
    <font>
      <b/>
      <sz val="11"/>
      <color theme="1"/>
      <name val="Calibri"/>
      <family val="2"/>
    </font>
    <font>
      <b/>
      <sz val="8"/>
      <color theme="1"/>
      <name val="Arial Narrow"/>
      <family val="2"/>
    </font>
    <font>
      <sz val="11"/>
      <name val="Calibri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b/>
      <i/>
      <sz val="8"/>
      <color theme="1"/>
      <name val="Arial Narrow"/>
      <family val="2"/>
    </font>
    <font>
      <i/>
      <sz val="8"/>
      <color theme="1"/>
      <name val="Arial Narrow"/>
      <family val="2"/>
    </font>
    <font>
      <sz val="9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Sansserif"/>
    </font>
    <font>
      <sz val="10"/>
      <color theme="1"/>
      <name val="Calibri"/>
      <family val="2"/>
    </font>
    <font>
      <b/>
      <sz val="10"/>
      <color rgb="FF000000"/>
      <name val="Arial Narrow"/>
      <family val="2"/>
    </font>
    <font>
      <b/>
      <i/>
      <sz val="10"/>
      <color rgb="FF000000"/>
      <name val="Arial Narrow"/>
      <family val="2"/>
    </font>
    <font>
      <sz val="10"/>
      <color rgb="FF000000"/>
      <name val="Arial Narrow"/>
      <family val="2"/>
    </font>
    <font>
      <i/>
      <sz val="10"/>
      <color rgb="FF000000"/>
      <name val="Arial Narrow"/>
      <family val="2"/>
    </font>
    <font>
      <b/>
      <sz val="11"/>
      <color theme="1"/>
      <name val="Bookman Old Style"/>
      <family val="1"/>
    </font>
    <font>
      <b/>
      <sz val="9"/>
      <color theme="1"/>
      <name val="Arial Narrow"/>
      <family val="2"/>
    </font>
    <font>
      <i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b/>
      <sz val="9"/>
      <color theme="1"/>
      <name val="Calibri"/>
      <family val="2"/>
    </font>
    <font>
      <sz val="8"/>
      <color rgb="FFFF0000"/>
      <name val="Arial Narrow"/>
      <family val="2"/>
    </font>
    <font>
      <sz val="11"/>
      <color rgb="FFFF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7"/>
      <color theme="1"/>
      <name val="Times New Roman"/>
      <family val="1"/>
    </font>
    <font>
      <sz val="9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0099CC"/>
        <bgColor rgb="FF0099CC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DAEEF3"/>
        <bgColor rgb="FFDAEEF3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B6DDE8"/>
        <bgColor rgb="FFB6DDE8"/>
      </patternFill>
    </fill>
    <fill>
      <patternFill patternType="solid">
        <fgColor rgb="FFF2DBDB"/>
        <bgColor rgb="FFF2DBDB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1F9CB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rgb="FFFF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00FF00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rgb="FFDAEEF3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FF0000"/>
      </patternFill>
    </fill>
    <fill>
      <patternFill patternType="solid">
        <fgColor theme="9" tint="0.79998168889431442"/>
        <bgColor rgb="FFB6DDE8"/>
      </patternFill>
    </fill>
    <fill>
      <patternFill patternType="solid">
        <fgColor theme="9" tint="0.79998168889431442"/>
        <bgColor rgb="FFBFBFB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2DBDB"/>
      </patternFill>
    </fill>
    <fill>
      <patternFill patternType="solid">
        <fgColor theme="5" tint="0.79998168889431442"/>
        <bgColor rgb="FF0099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0">
    <xf numFmtId="0" fontId="0" fillId="0" borderId="0" xfId="0" applyFont="1" applyAlignment="1"/>
    <xf numFmtId="0" fontId="0" fillId="0" borderId="0" xfId="0" applyFont="1" applyAlignment="1">
      <alignment wrapText="1"/>
    </xf>
    <xf numFmtId="0" fontId="10" fillId="0" borderId="0" xfId="0" applyFont="1" applyAlignment="1"/>
    <xf numFmtId="3" fontId="10" fillId="0" borderId="0" xfId="0" applyNumberFormat="1" applyFont="1" applyAlignment="1"/>
    <xf numFmtId="3" fontId="10" fillId="0" borderId="0" xfId="0" applyNumberFormat="1" applyFont="1"/>
    <xf numFmtId="3" fontId="10" fillId="3" borderId="0" xfId="0" applyNumberFormat="1" applyFont="1" applyFill="1" applyAlignment="1"/>
    <xf numFmtId="3" fontId="10" fillId="3" borderId="0" xfId="0" applyNumberFormat="1" applyFont="1" applyFill="1"/>
    <xf numFmtId="0" fontId="10" fillId="3" borderId="0" xfId="0" applyFont="1" applyFill="1" applyAlignment="1"/>
    <xf numFmtId="4" fontId="11" fillId="0" borderId="5" xfId="0" applyNumberFormat="1" applyFont="1" applyBorder="1" applyAlignment="1">
      <alignment horizontal="right" vertical="top" shrinkToFit="1"/>
    </xf>
    <xf numFmtId="4" fontId="10" fillId="0" borderId="0" xfId="0" applyNumberFormat="1" applyFont="1"/>
    <xf numFmtId="0" fontId="0" fillId="0" borderId="0" xfId="0" applyFont="1" applyAlignment="1"/>
    <xf numFmtId="0" fontId="12" fillId="0" borderId="0" xfId="0" applyFont="1" applyAlignment="1"/>
    <xf numFmtId="0" fontId="12" fillId="11" borderId="24" xfId="0" applyFont="1" applyFill="1" applyBorder="1" applyAlignment="1">
      <alignment vertical="top"/>
    </xf>
    <xf numFmtId="0" fontId="12" fillId="11" borderId="25" xfId="0" applyFont="1" applyFill="1" applyBorder="1" applyAlignment="1">
      <alignment vertical="top"/>
    </xf>
    <xf numFmtId="0" fontId="12" fillId="0" borderId="25" xfId="0" applyFont="1" applyBorder="1" applyAlignment="1">
      <alignment vertical="top"/>
    </xf>
    <xf numFmtId="0" fontId="12" fillId="14" borderId="24" xfId="0" applyFont="1" applyFill="1" applyBorder="1" applyAlignment="1">
      <alignment vertical="top"/>
    </xf>
    <xf numFmtId="0" fontId="12" fillId="14" borderId="25" xfId="0" applyFont="1" applyFill="1" applyBorder="1" applyAlignment="1">
      <alignment vertical="top"/>
    </xf>
    <xf numFmtId="0" fontId="13" fillId="13" borderId="30" xfId="0" applyFont="1" applyFill="1" applyBorder="1" applyAlignment="1">
      <alignment horizontal="center" vertical="center" wrapText="1"/>
    </xf>
    <xf numFmtId="0" fontId="13" fillId="13" borderId="33" xfId="0" applyFont="1" applyFill="1" applyBorder="1" applyAlignment="1">
      <alignment horizontal="center" vertical="center" wrapText="1"/>
    </xf>
    <xf numFmtId="0" fontId="13" fillId="13" borderId="32" xfId="0" applyFont="1" applyFill="1" applyBorder="1" applyAlignment="1">
      <alignment horizontal="center" vertical="center" wrapText="1"/>
    </xf>
    <xf numFmtId="0" fontId="13" fillId="13" borderId="25" xfId="0" applyFont="1" applyFill="1" applyBorder="1" applyAlignment="1">
      <alignment horizontal="center" vertical="center" wrapText="1"/>
    </xf>
    <xf numFmtId="0" fontId="13" fillId="13" borderId="34" xfId="0" applyFont="1" applyFill="1" applyBorder="1" applyAlignment="1">
      <alignment horizontal="center" vertical="center" wrapText="1"/>
    </xf>
    <xf numFmtId="0" fontId="13" fillId="13" borderId="31" xfId="0" applyFont="1" applyFill="1" applyBorder="1" applyAlignment="1">
      <alignment horizontal="center" vertical="center" wrapText="1"/>
    </xf>
    <xf numFmtId="0" fontId="13" fillId="13" borderId="26" xfId="0" applyFont="1" applyFill="1" applyBorder="1" applyAlignment="1">
      <alignment horizontal="center" vertical="center" wrapText="1"/>
    </xf>
    <xf numFmtId="0" fontId="13" fillId="13" borderId="35" xfId="0" applyFont="1" applyFill="1" applyBorder="1" applyAlignment="1">
      <alignment horizontal="center" vertical="center" wrapText="1"/>
    </xf>
    <xf numFmtId="0" fontId="13" fillId="13" borderId="28" xfId="0" applyFont="1" applyFill="1" applyBorder="1" applyAlignment="1">
      <alignment horizontal="center" vertical="center" wrapText="1"/>
    </xf>
    <xf numFmtId="0" fontId="13" fillId="13" borderId="27" xfId="0" applyFont="1" applyFill="1" applyBorder="1" applyAlignment="1">
      <alignment horizontal="center" vertical="center" wrapText="1"/>
    </xf>
    <xf numFmtId="0" fontId="14" fillId="13" borderId="26" xfId="0" applyFont="1" applyFill="1" applyBorder="1" applyAlignment="1">
      <alignment horizontal="center" vertical="center"/>
    </xf>
    <xf numFmtId="0" fontId="14" fillId="13" borderId="28" xfId="0" applyFont="1" applyFill="1" applyBorder="1" applyAlignment="1">
      <alignment horizontal="center" vertical="center"/>
    </xf>
    <xf numFmtId="3" fontId="13" fillId="11" borderId="25" xfId="0" applyNumberFormat="1" applyFont="1" applyFill="1" applyBorder="1" applyAlignment="1">
      <alignment horizontal="center" vertical="center"/>
    </xf>
    <xf numFmtId="0" fontId="15" fillId="12" borderId="28" xfId="0" applyFont="1" applyFill="1" applyBorder="1" applyAlignment="1">
      <alignment vertical="center" wrapText="1"/>
    </xf>
    <xf numFmtId="0" fontId="15" fillId="11" borderId="28" xfId="0" applyFont="1" applyFill="1" applyBorder="1" applyAlignment="1">
      <alignment vertical="center" wrapText="1"/>
    </xf>
    <xf numFmtId="0" fontId="15" fillId="11" borderId="28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8" xfId="0" applyFont="1" applyBorder="1" applyAlignment="1">
      <alignment vertical="center" wrapText="1"/>
    </xf>
    <xf numFmtId="0" fontId="16" fillId="13" borderId="26" xfId="0" applyFont="1" applyFill="1" applyBorder="1" applyAlignment="1">
      <alignment horizontal="center" vertical="center" wrapText="1"/>
    </xf>
    <xf numFmtId="0" fontId="16" fillId="13" borderId="28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vertical="center" wrapText="1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vertical="center" wrapText="1"/>
    </xf>
    <xf numFmtId="3" fontId="15" fillId="0" borderId="28" xfId="0" applyNumberFormat="1" applyFont="1" applyBorder="1" applyAlignment="1">
      <alignment horizontal="center" vertical="center"/>
    </xf>
    <xf numFmtId="3" fontId="13" fillId="14" borderId="25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/>
    <xf numFmtId="0" fontId="18" fillId="15" borderId="28" xfId="0" applyFont="1" applyFill="1" applyBorder="1" applyAlignment="1">
      <alignment horizontal="center" vertical="center"/>
    </xf>
    <xf numFmtId="0" fontId="19" fillId="16" borderId="26" xfId="0" applyFont="1" applyFill="1" applyBorder="1" applyAlignment="1">
      <alignment horizontal="center" vertical="center" wrapText="1"/>
    </xf>
    <xf numFmtId="0" fontId="19" fillId="16" borderId="28" xfId="0" applyFont="1" applyFill="1" applyBorder="1" applyAlignment="1">
      <alignment horizontal="center" vertical="center" wrapText="1"/>
    </xf>
    <xf numFmtId="0" fontId="19" fillId="16" borderId="28" xfId="0" applyFont="1" applyFill="1" applyBorder="1" applyAlignment="1">
      <alignment horizontal="center" vertical="center"/>
    </xf>
    <xf numFmtId="0" fontId="20" fillId="0" borderId="26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20" fillId="0" borderId="28" xfId="0" applyFont="1" applyBorder="1" applyAlignment="1">
      <alignment horizontal="center" vertical="center"/>
    </xf>
    <xf numFmtId="3" fontId="20" fillId="0" borderId="28" xfId="0" applyNumberFormat="1" applyFont="1" applyBorder="1" applyAlignment="1">
      <alignment horizontal="center" vertical="center"/>
    </xf>
    <xf numFmtId="0" fontId="20" fillId="11" borderId="26" xfId="0" applyFont="1" applyFill="1" applyBorder="1" applyAlignment="1">
      <alignment vertical="center" wrapText="1"/>
    </xf>
    <xf numFmtId="0" fontId="20" fillId="11" borderId="28" xfId="0" applyFont="1" applyFill="1" applyBorder="1" applyAlignment="1">
      <alignment vertical="center" wrapText="1"/>
    </xf>
    <xf numFmtId="0" fontId="20" fillId="11" borderId="28" xfId="0" applyFont="1" applyFill="1" applyBorder="1" applyAlignment="1">
      <alignment horizontal="center" vertical="center"/>
    </xf>
    <xf numFmtId="3" fontId="20" fillId="11" borderId="28" xfId="0" applyNumberFormat="1" applyFont="1" applyFill="1" applyBorder="1" applyAlignment="1">
      <alignment horizontal="center" vertical="center"/>
    </xf>
    <xf numFmtId="0" fontId="20" fillId="0" borderId="24" xfId="0" applyFont="1" applyBorder="1" applyAlignment="1">
      <alignment vertical="center" wrapText="1"/>
    </xf>
    <xf numFmtId="0" fontId="20" fillId="0" borderId="31" xfId="0" applyFont="1" applyBorder="1" applyAlignment="1">
      <alignment vertical="center" wrapText="1"/>
    </xf>
    <xf numFmtId="0" fontId="21" fillId="0" borderId="31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3" fontId="20" fillId="0" borderId="31" xfId="0" applyNumberFormat="1" applyFont="1" applyBorder="1" applyAlignment="1">
      <alignment horizontal="center" vertical="center" wrapText="1"/>
    </xf>
    <xf numFmtId="0" fontId="9" fillId="0" borderId="31" xfId="0" applyFont="1" applyBorder="1" applyAlignment="1">
      <alignment vertical="top" wrapText="1"/>
    </xf>
    <xf numFmtId="3" fontId="9" fillId="0" borderId="40" xfId="0" applyNumberFormat="1" applyFont="1" applyBorder="1" applyAlignment="1"/>
    <xf numFmtId="0" fontId="9" fillId="0" borderId="40" xfId="0" applyFont="1" applyBorder="1" applyAlignment="1"/>
    <xf numFmtId="0" fontId="9" fillId="0" borderId="41" xfId="0" applyFont="1" applyBorder="1" applyAlignment="1">
      <alignment wrapText="1"/>
    </xf>
    <xf numFmtId="41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24" fillId="0" borderId="0" xfId="0" applyFont="1" applyAlignment="1">
      <alignment wrapText="1"/>
    </xf>
    <xf numFmtId="41" fontId="0" fillId="0" borderId="0" xfId="0" applyNumberFormat="1" applyFont="1" applyAlignment="1"/>
    <xf numFmtId="0" fontId="4" fillId="0" borderId="5" xfId="0" applyFont="1" applyBorder="1" applyAlignment="1">
      <alignment horizontal="center" vertical="center"/>
    </xf>
    <xf numFmtId="0" fontId="6" fillId="5" borderId="16" xfId="0" applyFont="1" applyFill="1" applyBorder="1" applyAlignment="1">
      <alignment vertical="top"/>
    </xf>
    <xf numFmtId="0" fontId="2" fillId="5" borderId="5" xfId="0" applyFont="1" applyFill="1" applyBorder="1" applyAlignment="1">
      <alignment horizontal="left" vertical="center"/>
    </xf>
    <xf numFmtId="0" fontId="2" fillId="5" borderId="5" xfId="0" quotePrefix="1" applyFont="1" applyFill="1" applyBorder="1" applyAlignment="1">
      <alignment horizontal="left" vertical="center"/>
    </xf>
    <xf numFmtId="0" fontId="2" fillId="5" borderId="5" xfId="0" applyFont="1" applyFill="1" applyBorder="1" applyAlignment="1">
      <alignment vertical="center"/>
    </xf>
    <xf numFmtId="0" fontId="2" fillId="5" borderId="5" xfId="0" applyFont="1" applyFill="1" applyBorder="1" applyAlignment="1">
      <alignment horizontal="center" vertical="center"/>
    </xf>
    <xf numFmtId="166" fontId="2" fillId="5" borderId="5" xfId="0" applyNumberFormat="1" applyFont="1" applyFill="1" applyBorder="1" applyAlignment="1">
      <alignment vertical="center"/>
    </xf>
    <xf numFmtId="166" fontId="2" fillId="18" borderId="5" xfId="0" applyNumberFormat="1" applyFont="1" applyFill="1" applyBorder="1" applyAlignment="1">
      <alignment vertical="center"/>
    </xf>
    <xf numFmtId="164" fontId="2" fillId="5" borderId="5" xfId="0" applyNumberFormat="1" applyFont="1" applyFill="1" applyBorder="1" applyAlignment="1">
      <alignment vertical="center"/>
    </xf>
    <xf numFmtId="167" fontId="2" fillId="5" borderId="5" xfId="0" applyNumberFormat="1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166" fontId="7" fillId="6" borderId="17" xfId="0" applyNumberFormat="1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5" fillId="0" borderId="9" xfId="0" applyFont="1" applyBorder="1" applyAlignment="1">
      <alignment vertical="top"/>
    </xf>
    <xf numFmtId="0" fontId="4" fillId="0" borderId="5" xfId="0" applyFont="1" applyBorder="1" applyAlignment="1">
      <alignment horizontal="left" vertical="top"/>
    </xf>
    <xf numFmtId="0" fontId="4" fillId="0" borderId="5" xfId="0" quotePrefix="1" applyFont="1" applyBorder="1" applyAlignment="1">
      <alignment horizontal="left" vertical="top"/>
    </xf>
    <xf numFmtId="0" fontId="8" fillId="0" borderId="5" xfId="0" applyFont="1" applyBorder="1" applyAlignment="1">
      <alignment horizontal="center" vertical="center"/>
    </xf>
    <xf numFmtId="41" fontId="4" fillId="4" borderId="5" xfId="0" applyNumberFormat="1" applyFont="1" applyFill="1" applyBorder="1" applyAlignment="1">
      <alignment vertical="center"/>
    </xf>
    <xf numFmtId="41" fontId="4" fillId="4" borderId="5" xfId="0" applyNumberFormat="1" applyFont="1" applyFill="1" applyBorder="1" applyAlignment="1">
      <alignment horizontal="center" vertical="center"/>
    </xf>
    <xf numFmtId="41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top"/>
    </xf>
    <xf numFmtId="166" fontId="4" fillId="0" borderId="5" xfId="0" applyNumberFormat="1" applyFont="1" applyBorder="1" applyAlignment="1">
      <alignment vertical="top"/>
    </xf>
    <xf numFmtId="41" fontId="4" fillId="0" borderId="5" xfId="0" applyNumberFormat="1" applyFont="1" applyBorder="1" applyAlignment="1">
      <alignment vertical="top"/>
    </xf>
    <xf numFmtId="41" fontId="4" fillId="4" borderId="5" xfId="0" applyNumberFormat="1" applyFont="1" applyFill="1" applyBorder="1" applyAlignment="1">
      <alignment vertical="top"/>
    </xf>
    <xf numFmtId="164" fontId="4" fillId="0" borderId="5" xfId="0" applyNumberFormat="1" applyFont="1" applyBorder="1" applyAlignment="1">
      <alignment vertical="top"/>
    </xf>
    <xf numFmtId="164" fontId="4" fillId="0" borderId="1" xfId="0" applyNumberFormat="1" applyFont="1" applyBorder="1" applyAlignment="1">
      <alignment vertical="top"/>
    </xf>
    <xf numFmtId="166" fontId="4" fillId="19" borderId="5" xfId="0" applyNumberFormat="1" applyFont="1" applyFill="1" applyBorder="1" applyAlignment="1">
      <alignment vertical="top"/>
    </xf>
    <xf numFmtId="166" fontId="4" fillId="0" borderId="1" xfId="0" applyNumberFormat="1" applyFont="1" applyBorder="1" applyAlignment="1">
      <alignment vertical="top"/>
    </xf>
    <xf numFmtId="0" fontId="4" fillId="0" borderId="5" xfId="0" applyFont="1" applyBorder="1" applyAlignment="1">
      <alignment vertical="center"/>
    </xf>
    <xf numFmtId="3" fontId="4" fillId="4" borderId="17" xfId="0" applyNumberFormat="1" applyFont="1" applyFill="1" applyBorder="1" applyAlignment="1">
      <alignment vertical="center"/>
    </xf>
    <xf numFmtId="166" fontId="5" fillId="7" borderId="5" xfId="0" applyNumberFormat="1" applyFont="1" applyFill="1" applyBorder="1" applyAlignment="1">
      <alignment vertical="center"/>
    </xf>
    <xf numFmtId="0" fontId="4" fillId="4" borderId="5" xfId="0" applyFont="1" applyFill="1" applyBorder="1" applyAlignment="1">
      <alignment vertical="top"/>
    </xf>
    <xf numFmtId="166" fontId="4" fillId="4" borderId="5" xfId="0" applyNumberFormat="1" applyFont="1" applyFill="1" applyBorder="1" applyAlignment="1">
      <alignment vertical="top"/>
    </xf>
    <xf numFmtId="41" fontId="2" fillId="4" borderId="5" xfId="0" applyNumberFormat="1" applyFont="1" applyFill="1" applyBorder="1" applyAlignment="1">
      <alignment vertical="top"/>
    </xf>
    <xf numFmtId="41" fontId="4" fillId="0" borderId="5" xfId="0" applyNumberFormat="1" applyFont="1" applyBorder="1" applyAlignment="1">
      <alignment vertical="center"/>
    </xf>
    <xf numFmtId="41" fontId="7" fillId="6" borderId="5" xfId="0" applyNumberFormat="1" applyFont="1" applyFill="1" applyBorder="1" applyAlignment="1">
      <alignment vertical="center"/>
    </xf>
    <xf numFmtId="166" fontId="7" fillId="6" borderId="17" xfId="0" applyNumberFormat="1" applyFont="1" applyFill="1" applyBorder="1" applyAlignment="1">
      <alignment vertical="center"/>
    </xf>
    <xf numFmtId="164" fontId="4" fillId="19" borderId="5" xfId="0" applyNumberFormat="1" applyFont="1" applyFill="1" applyBorder="1" applyAlignment="1">
      <alignment vertical="top"/>
    </xf>
    <xf numFmtId="0" fontId="4" fillId="19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0" borderId="43" xfId="0" applyFont="1" applyBorder="1" applyAlignment="1">
      <alignment vertical="center"/>
    </xf>
    <xf numFmtId="41" fontId="4" fillId="0" borderId="4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1" fontId="4" fillId="4" borderId="18" xfId="0" applyNumberFormat="1" applyFont="1" applyFill="1" applyBorder="1" applyAlignment="1">
      <alignment vertical="center"/>
    </xf>
    <xf numFmtId="166" fontId="4" fillId="0" borderId="5" xfId="0" applyNumberFormat="1" applyFont="1" applyBorder="1" applyAlignment="1">
      <alignment horizontal="right" vertical="center"/>
    </xf>
    <xf numFmtId="166" fontId="4" fillId="0" borderId="5" xfId="0" applyNumberFormat="1" applyFont="1" applyBorder="1" applyAlignment="1">
      <alignment vertical="center"/>
    </xf>
    <xf numFmtId="166" fontId="7" fillId="6" borderId="5" xfId="0" applyNumberFormat="1" applyFont="1" applyFill="1" applyBorder="1" applyAlignment="1">
      <alignment vertical="center"/>
    </xf>
    <xf numFmtId="0" fontId="7" fillId="6" borderId="5" xfId="0" applyFont="1" applyFill="1" applyBorder="1" applyAlignment="1">
      <alignment vertical="center"/>
    </xf>
    <xf numFmtId="0" fontId="4" fillId="0" borderId="5" xfId="0" applyFont="1" applyBorder="1" applyAlignment="1">
      <alignment horizontal="center"/>
    </xf>
    <xf numFmtId="0" fontId="4" fillId="0" borderId="14" xfId="0" applyFont="1" applyBorder="1" applyAlignment="1">
      <alignment vertical="top"/>
    </xf>
    <xf numFmtId="0" fontId="4" fillId="0" borderId="14" xfId="0" quotePrefix="1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166" fontId="4" fillId="0" borderId="5" xfId="0" applyNumberFormat="1" applyFont="1" applyBorder="1" applyAlignment="1">
      <alignment horizontal="center" vertical="top"/>
    </xf>
    <xf numFmtId="0" fontId="23" fillId="0" borderId="9" xfId="0" applyFont="1" applyBorder="1" applyAlignment="1">
      <alignment vertical="top"/>
    </xf>
    <xf numFmtId="0" fontId="28" fillId="0" borderId="5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41" fontId="23" fillId="0" borderId="5" xfId="0" applyNumberFormat="1" applyFont="1" applyBorder="1" applyAlignment="1">
      <alignment vertical="center"/>
    </xf>
    <xf numFmtId="166" fontId="23" fillId="0" borderId="5" xfId="0" applyNumberFormat="1" applyFont="1" applyBorder="1" applyAlignment="1">
      <alignment vertical="top"/>
    </xf>
    <xf numFmtId="164" fontId="23" fillId="0" borderId="5" xfId="0" applyNumberFormat="1" applyFont="1" applyBorder="1" applyAlignment="1">
      <alignment vertical="top"/>
    </xf>
    <xf numFmtId="0" fontId="7" fillId="6" borderId="18" xfId="0" applyFont="1" applyFill="1" applyBorder="1" applyAlignment="1">
      <alignment vertical="center"/>
    </xf>
    <xf numFmtId="166" fontId="7" fillId="6" borderId="18" xfId="0" applyNumberFormat="1" applyFont="1" applyFill="1" applyBorder="1" applyAlignment="1">
      <alignment horizontal="center" vertical="center"/>
    </xf>
    <xf numFmtId="41" fontId="4" fillId="0" borderId="5" xfId="0" applyNumberFormat="1" applyFont="1" applyBorder="1" applyAlignment="1">
      <alignment horizontal="center"/>
    </xf>
    <xf numFmtId="166" fontId="4" fillId="19" borderId="5" xfId="0" applyNumberFormat="1" applyFont="1" applyFill="1" applyBorder="1" applyAlignment="1">
      <alignment vertical="center"/>
    </xf>
    <xf numFmtId="41" fontId="4" fillId="0" borderId="5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41" fontId="4" fillId="4" borderId="18" xfId="0" applyNumberFormat="1" applyFont="1" applyFill="1" applyBorder="1" applyAlignment="1">
      <alignment horizontal="center" vertical="center"/>
    </xf>
    <xf numFmtId="41" fontId="4" fillId="0" borderId="14" xfId="0" applyNumberFormat="1" applyFont="1" applyBorder="1" applyAlignment="1">
      <alignment horizontal="center" vertical="center"/>
    </xf>
    <xf numFmtId="169" fontId="8" fillId="0" borderId="5" xfId="0" applyNumberFormat="1" applyFont="1" applyBorder="1" applyAlignment="1">
      <alignment horizontal="center" vertical="center"/>
    </xf>
    <xf numFmtId="41" fontId="8" fillId="0" borderId="14" xfId="0" applyNumberFormat="1" applyFont="1" applyBorder="1" applyAlignment="1">
      <alignment horizontal="center" vertical="center"/>
    </xf>
    <xf numFmtId="166" fontId="8" fillId="0" borderId="14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41" fontId="8" fillId="0" borderId="5" xfId="0" applyNumberFormat="1" applyFont="1" applyBorder="1" applyAlignment="1">
      <alignment vertical="center"/>
    </xf>
    <xf numFmtId="41" fontId="7" fillId="4" borderId="5" xfId="0" applyNumberFormat="1" applyFont="1" applyFill="1" applyBorder="1" applyAlignment="1">
      <alignment vertical="center"/>
    </xf>
    <xf numFmtId="41" fontId="4" fillId="0" borderId="5" xfId="0" quotePrefix="1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vertical="center"/>
    </xf>
    <xf numFmtId="166" fontId="7" fillId="6" borderId="5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1" fontId="4" fillId="4" borderId="17" xfId="0" applyNumberFormat="1" applyFont="1" applyFill="1" applyBorder="1" applyAlignment="1">
      <alignment vertical="center"/>
    </xf>
    <xf numFmtId="164" fontId="4" fillId="17" borderId="5" xfId="0" applyNumberFormat="1" applyFont="1" applyFill="1" applyBorder="1" applyAlignment="1">
      <alignment vertical="top"/>
    </xf>
    <xf numFmtId="164" fontId="4" fillId="17" borderId="5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1" fontId="4" fillId="0" borderId="1" xfId="0" quotePrefix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1" fontId="4" fillId="0" borderId="1" xfId="0" applyNumberFormat="1" applyFont="1" applyBorder="1" applyAlignment="1">
      <alignment horizontal="center" vertical="center"/>
    </xf>
    <xf numFmtId="41" fontId="2" fillId="18" borderId="5" xfId="0" applyNumberFormat="1" applyFont="1" applyFill="1" applyBorder="1" applyAlignment="1">
      <alignment vertical="center"/>
    </xf>
    <xf numFmtId="169" fontId="2" fillId="18" borderId="5" xfId="0" applyNumberFormat="1" applyFont="1" applyFill="1" applyBorder="1" applyAlignment="1">
      <alignment horizontal="center" vertical="center"/>
    </xf>
    <xf numFmtId="41" fontId="4" fillId="5" borderId="5" xfId="0" applyNumberFormat="1" applyFont="1" applyFill="1" applyBorder="1" applyAlignment="1">
      <alignment vertical="center"/>
    </xf>
    <xf numFmtId="41" fontId="2" fillId="5" borderId="5" xfId="0" applyNumberFormat="1" applyFont="1" applyFill="1" applyBorder="1" applyAlignment="1">
      <alignment vertical="center"/>
    </xf>
    <xf numFmtId="164" fontId="2" fillId="18" borderId="5" xfId="0" applyNumberFormat="1" applyFont="1" applyFill="1" applyBorder="1" applyAlignment="1">
      <alignment vertical="center"/>
    </xf>
    <xf numFmtId="166" fontId="2" fillId="5" borderId="17" xfId="0" applyNumberFormat="1" applyFont="1" applyFill="1" applyBorder="1" applyAlignment="1">
      <alignment vertical="top"/>
    </xf>
    <xf numFmtId="41" fontId="7" fillId="6" borderId="18" xfId="0" applyNumberFormat="1" applyFont="1" applyFill="1" applyBorder="1" applyAlignment="1">
      <alignment vertical="center"/>
    </xf>
    <xf numFmtId="166" fontId="7" fillId="6" borderId="18" xfId="0" applyNumberFormat="1" applyFont="1" applyFill="1" applyBorder="1" applyAlignment="1">
      <alignment vertical="center"/>
    </xf>
    <xf numFmtId="41" fontId="4" fillId="6" borderId="5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top"/>
    </xf>
    <xf numFmtId="166" fontId="4" fillId="0" borderId="1" xfId="0" applyNumberFormat="1" applyFont="1" applyBorder="1" applyAlignment="1">
      <alignment horizontal="center" vertical="top"/>
    </xf>
    <xf numFmtId="166" fontId="4" fillId="0" borderId="14" xfId="0" applyNumberFormat="1" applyFont="1" applyBorder="1" applyAlignment="1">
      <alignment horizontal="center" vertical="top"/>
    </xf>
    <xf numFmtId="169" fontId="7" fillId="5" borderId="5" xfId="0" applyNumberFormat="1" applyFont="1" applyFill="1" applyBorder="1" applyAlignment="1">
      <alignment horizontal="center" vertical="center"/>
    </xf>
    <xf numFmtId="166" fontId="6" fillId="5" borderId="5" xfId="0" applyNumberFormat="1" applyFont="1" applyFill="1" applyBorder="1" applyAlignment="1">
      <alignment vertical="center"/>
    </xf>
    <xf numFmtId="166" fontId="2" fillId="5" borderId="5" xfId="0" applyNumberFormat="1" applyFont="1" applyFill="1" applyBorder="1" applyAlignment="1">
      <alignment horizontal="center" vertical="center"/>
    </xf>
    <xf numFmtId="166" fontId="2" fillId="18" borderId="5" xfId="0" applyNumberFormat="1" applyFont="1" applyFill="1" applyBorder="1" applyAlignment="1">
      <alignment horizontal="center" vertical="center"/>
    </xf>
    <xf numFmtId="164" fontId="4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top"/>
    </xf>
    <xf numFmtId="0" fontId="6" fillId="5" borderId="16" xfId="0" applyFont="1" applyFill="1" applyBorder="1" applyAlignment="1">
      <alignment horizontal="center" vertical="top"/>
    </xf>
    <xf numFmtId="0" fontId="2" fillId="18" borderId="5" xfId="0" applyFont="1" applyFill="1" applyBorder="1" applyAlignment="1">
      <alignment horizontal="center" vertical="center"/>
    </xf>
    <xf numFmtId="41" fontId="7" fillId="5" borderId="5" xfId="0" applyNumberFormat="1" applyFont="1" applyFill="1" applyBorder="1" applyAlignment="1">
      <alignment vertical="center"/>
    </xf>
    <xf numFmtId="164" fontId="2" fillId="5" borderId="17" xfId="0" applyNumberFormat="1" applyFont="1" applyFill="1" applyBorder="1" applyAlignment="1">
      <alignment horizontal="center" vertical="center"/>
    </xf>
    <xf numFmtId="166" fontId="2" fillId="5" borderId="17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top"/>
    </xf>
    <xf numFmtId="0" fontId="4" fillId="4" borderId="5" xfId="0" applyFont="1" applyFill="1" applyBorder="1" applyAlignment="1">
      <alignment horizontal="left" vertical="top"/>
    </xf>
    <xf numFmtId="0" fontId="4" fillId="4" borderId="5" xfId="0" quotePrefix="1" applyFont="1" applyFill="1" applyBorder="1" applyAlignment="1">
      <alignment horizontal="left" vertical="top"/>
    </xf>
    <xf numFmtId="166" fontId="4" fillId="0" borderId="5" xfId="0" applyNumberFormat="1" applyFont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top"/>
    </xf>
    <xf numFmtId="0" fontId="4" fillId="4" borderId="17" xfId="0" quotePrefix="1" applyFont="1" applyFill="1" applyBorder="1" applyAlignment="1">
      <alignment horizontal="center" vertical="top"/>
    </xf>
    <xf numFmtId="41" fontId="4" fillId="4" borderId="17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top"/>
    </xf>
    <xf numFmtId="0" fontId="4" fillId="4" borderId="18" xfId="0" applyFont="1" applyFill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41" fontId="4" fillId="0" borderId="1" xfId="0" applyNumberFormat="1" applyFont="1" applyBorder="1" applyAlignment="1">
      <alignment vertical="center"/>
    </xf>
    <xf numFmtId="164" fontId="4" fillId="0" borderId="14" xfId="0" applyNumberFormat="1" applyFont="1" applyBorder="1" applyAlignment="1">
      <alignment horizontal="center" vertical="top"/>
    </xf>
    <xf numFmtId="0" fontId="2" fillId="5" borderId="18" xfId="0" applyFont="1" applyFill="1" applyBorder="1" applyAlignment="1">
      <alignment horizontal="left" vertical="center"/>
    </xf>
    <xf numFmtId="0" fontId="2" fillId="5" borderId="18" xfId="0" quotePrefix="1" applyFont="1" applyFill="1" applyBorder="1" applyAlignment="1">
      <alignment horizontal="left" vertical="center"/>
    </xf>
    <xf numFmtId="0" fontId="2" fillId="5" borderId="18" xfId="0" applyFont="1" applyFill="1" applyBorder="1" applyAlignment="1">
      <alignment horizontal="center" vertical="center"/>
    </xf>
    <xf numFmtId="41" fontId="2" fillId="18" borderId="16" xfId="0" applyNumberFormat="1" applyFont="1" applyFill="1" applyBorder="1" applyAlignment="1">
      <alignment vertical="center"/>
    </xf>
    <xf numFmtId="169" fontId="2" fillId="5" borderId="16" xfId="0" applyNumberFormat="1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vertical="center"/>
    </xf>
    <xf numFmtId="166" fontId="2" fillId="5" borderId="16" xfId="0" applyNumberFormat="1" applyFont="1" applyFill="1" applyBorder="1" applyAlignment="1">
      <alignment vertical="center"/>
    </xf>
    <xf numFmtId="0" fontId="7" fillId="5" borderId="5" xfId="0" applyFont="1" applyFill="1" applyBorder="1" applyAlignment="1">
      <alignment vertical="center"/>
    </xf>
    <xf numFmtId="164" fontId="2" fillId="18" borderId="18" xfId="0" applyNumberFormat="1" applyFont="1" applyFill="1" applyBorder="1" applyAlignment="1">
      <alignment vertical="center"/>
    </xf>
    <xf numFmtId="164" fontId="2" fillId="18" borderId="16" xfId="0" applyNumberFormat="1" applyFont="1" applyFill="1" applyBorder="1" applyAlignment="1">
      <alignment vertical="center"/>
    </xf>
    <xf numFmtId="41" fontId="2" fillId="4" borderId="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4" fillId="4" borderId="5" xfId="0" applyFont="1" applyFill="1" applyBorder="1" applyAlignment="1">
      <alignment horizontal="left" vertical="center"/>
    </xf>
    <xf numFmtId="0" fontId="4" fillId="4" borderId="5" xfId="0" quotePrefix="1" applyFont="1" applyFill="1" applyBorder="1" applyAlignment="1">
      <alignment horizontal="left" vertical="center"/>
    </xf>
    <xf numFmtId="0" fontId="2" fillId="9" borderId="21" xfId="0" applyFont="1" applyFill="1" applyBorder="1" applyAlignment="1">
      <alignment vertical="top"/>
    </xf>
    <xf numFmtId="41" fontId="2" fillId="9" borderId="21" xfId="0" applyNumberFormat="1" applyFont="1" applyFill="1" applyBorder="1" applyAlignment="1">
      <alignment vertical="top"/>
    </xf>
    <xf numFmtId="0" fontId="2" fillId="10" borderId="21" xfId="0" applyFont="1" applyFill="1" applyBorder="1" applyAlignment="1">
      <alignment horizontal="right" vertical="top"/>
    </xf>
    <xf numFmtId="0" fontId="2" fillId="10" borderId="5" xfId="0" applyFont="1" applyFill="1" applyBorder="1" applyAlignment="1">
      <alignment horizontal="right" vertical="top"/>
    </xf>
    <xf numFmtId="41" fontId="2" fillId="10" borderId="21" xfId="0" applyNumberFormat="1" applyFont="1" applyFill="1" applyBorder="1" applyAlignment="1">
      <alignment horizontal="right" vertical="top"/>
    </xf>
    <xf numFmtId="41" fontId="2" fillId="10" borderId="5" xfId="0" applyNumberFormat="1" applyFont="1" applyFill="1" applyBorder="1" applyAlignment="1">
      <alignment horizontal="right" vertical="top"/>
    </xf>
    <xf numFmtId="164" fontId="2" fillId="5" borderId="5" xfId="0" applyNumberFormat="1" applyFont="1" applyFill="1" applyBorder="1" applyAlignment="1">
      <alignment horizontal="center" vertical="center"/>
    </xf>
    <xf numFmtId="164" fontId="2" fillId="5" borderId="17" xfId="0" applyNumberFormat="1" applyFont="1" applyFill="1" applyBorder="1" applyAlignment="1">
      <alignment vertical="top"/>
    </xf>
    <xf numFmtId="0" fontId="0" fillId="21" borderId="0" xfId="0" applyFont="1" applyFill="1" applyAlignment="1">
      <alignment wrapText="1"/>
    </xf>
    <xf numFmtId="41" fontId="2" fillId="20" borderId="5" xfId="0" applyNumberFormat="1" applyFont="1" applyFill="1" applyBorder="1" applyAlignment="1">
      <alignment vertical="center"/>
    </xf>
    <xf numFmtId="166" fontId="2" fillId="20" borderId="5" xfId="0" applyNumberFormat="1" applyFont="1" applyFill="1" applyBorder="1" applyAlignment="1">
      <alignment vertical="center"/>
    </xf>
    <xf numFmtId="41" fontId="2" fillId="20" borderId="16" xfId="0" applyNumberFormat="1" applyFont="1" applyFill="1" applyBorder="1" applyAlignment="1">
      <alignment vertical="center"/>
    </xf>
    <xf numFmtId="166" fontId="2" fillId="20" borderId="16" xfId="0" applyNumberFormat="1" applyFont="1" applyFill="1" applyBorder="1" applyAlignment="1">
      <alignment vertical="center"/>
    </xf>
    <xf numFmtId="0" fontId="6" fillId="22" borderId="16" xfId="0" applyFont="1" applyFill="1" applyBorder="1" applyAlignment="1">
      <alignment vertical="top"/>
    </xf>
    <xf numFmtId="0" fontId="7" fillId="22" borderId="17" xfId="0" applyFont="1" applyFill="1" applyBorder="1" applyAlignment="1">
      <alignment horizontal="center" vertical="center"/>
    </xf>
    <xf numFmtId="0" fontId="7" fillId="22" borderId="17" xfId="0" quotePrefix="1" applyFont="1" applyFill="1" applyBorder="1" applyAlignment="1">
      <alignment horizontal="center" vertical="center"/>
    </xf>
    <xf numFmtId="0" fontId="7" fillId="22" borderId="5" xfId="0" applyFont="1" applyFill="1" applyBorder="1" applyAlignment="1">
      <alignment horizontal="left" vertical="center"/>
    </xf>
    <xf numFmtId="0" fontId="2" fillId="22" borderId="5" xfId="0" applyFont="1" applyFill="1" applyBorder="1" applyAlignment="1">
      <alignment horizontal="center" vertical="center"/>
    </xf>
    <xf numFmtId="41" fontId="7" fillId="22" borderId="17" xfId="0" applyNumberFormat="1" applyFont="1" applyFill="1" applyBorder="1" applyAlignment="1">
      <alignment horizontal="center" vertical="center"/>
    </xf>
    <xf numFmtId="166" fontId="7" fillId="22" borderId="17" xfId="0" applyNumberFormat="1" applyFont="1" applyFill="1" applyBorder="1" applyAlignment="1">
      <alignment horizontal="center" vertical="center"/>
    </xf>
    <xf numFmtId="0" fontId="2" fillId="22" borderId="17" xfId="0" applyFont="1" applyFill="1" applyBorder="1" applyAlignment="1">
      <alignment horizontal="center" vertical="center"/>
    </xf>
    <xf numFmtId="164" fontId="2" fillId="22" borderId="17" xfId="0" applyNumberFormat="1" applyFont="1" applyFill="1" applyBorder="1" applyAlignment="1">
      <alignment horizontal="center" vertical="center"/>
    </xf>
    <xf numFmtId="167" fontId="2" fillId="22" borderId="5" xfId="0" applyNumberFormat="1" applyFont="1" applyFill="1" applyBorder="1" applyAlignment="1">
      <alignment horizontal="center" vertical="center"/>
    </xf>
    <xf numFmtId="166" fontId="2" fillId="22" borderId="17" xfId="0" applyNumberFormat="1" applyFont="1" applyFill="1" applyBorder="1" applyAlignment="1">
      <alignment horizontal="center" vertical="center"/>
    </xf>
    <xf numFmtId="164" fontId="2" fillId="22" borderId="5" xfId="0" applyNumberFormat="1" applyFont="1" applyFill="1" applyBorder="1" applyAlignment="1">
      <alignment horizontal="center" vertical="center"/>
    </xf>
    <xf numFmtId="0" fontId="0" fillId="23" borderId="0" xfId="0" applyFont="1" applyFill="1" applyAlignment="1">
      <alignment wrapText="1"/>
    </xf>
    <xf numFmtId="0" fontId="7" fillId="22" borderId="5" xfId="0" quotePrefix="1" applyFont="1" applyFill="1" applyBorder="1" applyAlignment="1">
      <alignment horizontal="left" vertical="center"/>
    </xf>
    <xf numFmtId="0" fontId="7" fillId="22" borderId="5" xfId="0" applyFont="1" applyFill="1" applyBorder="1" applyAlignment="1">
      <alignment horizontal="center" vertical="center"/>
    </xf>
    <xf numFmtId="41" fontId="7" fillId="22" borderId="5" xfId="0" applyNumberFormat="1" applyFont="1" applyFill="1" applyBorder="1" applyAlignment="1">
      <alignment vertical="center"/>
    </xf>
    <xf numFmtId="169" fontId="7" fillId="22" borderId="5" xfId="0" applyNumberFormat="1" applyFont="1" applyFill="1" applyBorder="1" applyAlignment="1">
      <alignment horizontal="center" vertical="center"/>
    </xf>
    <xf numFmtId="166" fontId="7" fillId="22" borderId="5" xfId="0" applyNumberFormat="1" applyFont="1" applyFill="1" applyBorder="1" applyAlignment="1">
      <alignment vertical="center"/>
    </xf>
    <xf numFmtId="166" fontId="2" fillId="22" borderId="5" xfId="0" applyNumberFormat="1" applyFont="1" applyFill="1" applyBorder="1" applyAlignment="1">
      <alignment vertical="center"/>
    </xf>
    <xf numFmtId="166" fontId="7" fillId="22" borderId="17" xfId="0" applyNumberFormat="1" applyFont="1" applyFill="1" applyBorder="1" applyAlignment="1">
      <alignment vertical="center"/>
    </xf>
    <xf numFmtId="164" fontId="2" fillId="24" borderId="17" xfId="0" applyNumberFormat="1" applyFont="1" applyFill="1" applyBorder="1" applyAlignment="1">
      <alignment horizontal="center" vertical="center"/>
    </xf>
    <xf numFmtId="0" fontId="7" fillId="22" borderId="18" xfId="0" applyFont="1" applyFill="1" applyBorder="1" applyAlignment="1">
      <alignment vertical="center"/>
    </xf>
    <xf numFmtId="0" fontId="7" fillId="22" borderId="18" xfId="0" quotePrefix="1" applyFont="1" applyFill="1" applyBorder="1" applyAlignment="1">
      <alignment horizontal="left" vertical="center"/>
    </xf>
    <xf numFmtId="0" fontId="7" fillId="22" borderId="18" xfId="0" applyFont="1" applyFill="1" applyBorder="1" applyAlignment="1">
      <alignment horizontal="left" vertical="center"/>
    </xf>
    <xf numFmtId="41" fontId="7" fillId="22" borderId="18" xfId="0" applyNumberFormat="1" applyFont="1" applyFill="1" applyBorder="1" applyAlignment="1">
      <alignment horizontal="center" vertical="center"/>
    </xf>
    <xf numFmtId="166" fontId="7" fillId="22" borderId="18" xfId="0" applyNumberFormat="1" applyFont="1" applyFill="1" applyBorder="1" applyAlignment="1">
      <alignment horizontal="center" vertical="center"/>
    </xf>
    <xf numFmtId="166" fontId="2" fillId="22" borderId="5" xfId="0" applyNumberFormat="1" applyFont="1" applyFill="1" applyBorder="1" applyAlignment="1">
      <alignment horizontal="center" vertical="center"/>
    </xf>
    <xf numFmtId="0" fontId="2" fillId="22" borderId="18" xfId="0" applyFont="1" applyFill="1" applyBorder="1" applyAlignment="1">
      <alignment vertical="top"/>
    </xf>
    <xf numFmtId="0" fontId="2" fillId="22" borderId="18" xfId="0" quotePrefix="1" applyFont="1" applyFill="1" applyBorder="1" applyAlignment="1">
      <alignment horizontal="left" vertical="top"/>
    </xf>
    <xf numFmtId="0" fontId="2" fillId="22" borderId="18" xfId="0" applyFont="1" applyFill="1" applyBorder="1" applyAlignment="1">
      <alignment horizontal="left" vertical="top"/>
    </xf>
    <xf numFmtId="166" fontId="7" fillId="22" borderId="5" xfId="0" applyNumberFormat="1" applyFont="1" applyFill="1" applyBorder="1" applyAlignment="1">
      <alignment horizontal="center" vertical="center"/>
    </xf>
    <xf numFmtId="166" fontId="2" fillId="22" borderId="17" xfId="0" applyNumberFormat="1" applyFont="1" applyFill="1" applyBorder="1" applyAlignment="1">
      <alignment vertical="center"/>
    </xf>
    <xf numFmtId="164" fontId="2" fillId="22" borderId="17" xfId="0" applyNumberFormat="1" applyFont="1" applyFill="1" applyBorder="1" applyAlignment="1">
      <alignment vertical="center"/>
    </xf>
    <xf numFmtId="0" fontId="7" fillId="22" borderId="18" xfId="0" applyFont="1" applyFill="1" applyBorder="1" applyAlignment="1">
      <alignment horizontal="center" vertical="center"/>
    </xf>
    <xf numFmtId="41" fontId="7" fillId="22" borderId="18" xfId="0" applyNumberFormat="1" applyFont="1" applyFill="1" applyBorder="1" applyAlignment="1">
      <alignment vertical="center"/>
    </xf>
    <xf numFmtId="169" fontId="7" fillId="22" borderId="18" xfId="0" applyNumberFormat="1" applyFont="1" applyFill="1" applyBorder="1" applyAlignment="1">
      <alignment horizontal="center" vertical="center"/>
    </xf>
    <xf numFmtId="166" fontId="7" fillId="22" borderId="18" xfId="0" applyNumberFormat="1" applyFont="1" applyFill="1" applyBorder="1" applyAlignment="1">
      <alignment vertical="center"/>
    </xf>
    <xf numFmtId="1" fontId="7" fillId="22" borderId="5" xfId="0" applyNumberFormat="1" applyFont="1" applyFill="1" applyBorder="1" applyAlignment="1">
      <alignment horizontal="center" vertical="center"/>
    </xf>
    <xf numFmtId="0" fontId="6" fillId="22" borderId="16" xfId="0" applyFont="1" applyFill="1" applyBorder="1" applyAlignment="1">
      <alignment horizontal="center" vertical="top"/>
    </xf>
    <xf numFmtId="0" fontId="2" fillId="25" borderId="20" xfId="0" applyFont="1" applyFill="1" applyBorder="1" applyAlignment="1">
      <alignment vertical="top"/>
    </xf>
    <xf numFmtId="0" fontId="2" fillId="25" borderId="21" xfId="0" applyFont="1" applyFill="1" applyBorder="1" applyAlignment="1">
      <alignment vertical="top"/>
    </xf>
    <xf numFmtId="0" fontId="2" fillId="25" borderId="22" xfId="0" applyFont="1" applyFill="1" applyBorder="1" applyAlignment="1">
      <alignment vertical="top"/>
    </xf>
    <xf numFmtId="164" fontId="2" fillId="25" borderId="5" xfId="0" applyNumberFormat="1" applyFont="1" applyFill="1" applyBorder="1" applyAlignment="1">
      <alignment vertical="top"/>
    </xf>
    <xf numFmtId="164" fontId="2" fillId="26" borderId="5" xfId="0" applyNumberFormat="1" applyFont="1" applyFill="1" applyBorder="1" applyAlignment="1">
      <alignment vertical="top"/>
    </xf>
    <xf numFmtId="166" fontId="2" fillId="26" borderId="5" xfId="0" applyNumberFormat="1" applyFont="1" applyFill="1" applyBorder="1" applyAlignment="1">
      <alignment vertical="top"/>
    </xf>
    <xf numFmtId="0" fontId="0" fillId="27" borderId="0" xfId="0" applyFont="1" applyFill="1" applyAlignment="1">
      <alignment wrapText="1"/>
    </xf>
    <xf numFmtId="0" fontId="2" fillId="28" borderId="20" xfId="0" applyFont="1" applyFill="1" applyBorder="1" applyAlignment="1">
      <alignment vertical="top"/>
    </xf>
    <xf numFmtId="0" fontId="2" fillId="28" borderId="21" xfId="0" applyFont="1" applyFill="1" applyBorder="1" applyAlignment="1">
      <alignment vertical="top"/>
    </xf>
    <xf numFmtId="0" fontId="2" fillId="28" borderId="22" xfId="0" applyFont="1" applyFill="1" applyBorder="1" applyAlignment="1">
      <alignment vertical="top"/>
    </xf>
    <xf numFmtId="0" fontId="2" fillId="28" borderId="21" xfId="0" applyFont="1" applyFill="1" applyBorder="1" applyAlignment="1">
      <alignment horizontal="right" vertical="top"/>
    </xf>
    <xf numFmtId="0" fontId="2" fillId="28" borderId="5" xfId="0" applyFont="1" applyFill="1" applyBorder="1" applyAlignment="1">
      <alignment horizontal="right" vertical="top"/>
    </xf>
    <xf numFmtId="41" fontId="2" fillId="28" borderId="5" xfId="0" applyNumberFormat="1" applyFont="1" applyFill="1" applyBorder="1" applyAlignment="1">
      <alignment horizontal="right" vertical="top"/>
    </xf>
    <xf numFmtId="0" fontId="2" fillId="28" borderId="22" xfId="0" applyFont="1" applyFill="1" applyBorder="1" applyAlignment="1">
      <alignment horizontal="right" vertical="top"/>
    </xf>
    <xf numFmtId="164" fontId="2" fillId="28" borderId="5" xfId="0" applyNumberFormat="1" applyFont="1" applyFill="1" applyBorder="1" applyAlignment="1">
      <alignment vertical="top"/>
    </xf>
    <xf numFmtId="166" fontId="2" fillId="28" borderId="5" xfId="0" applyNumberFormat="1" applyFont="1" applyFill="1" applyBorder="1" applyAlignment="1">
      <alignment vertical="top"/>
    </xf>
    <xf numFmtId="168" fontId="2" fillId="28" borderId="5" xfId="0" applyNumberFormat="1" applyFont="1" applyFill="1" applyBorder="1" applyAlignment="1">
      <alignment horizontal="right" vertical="top"/>
    </xf>
    <xf numFmtId="164" fontId="2" fillId="28" borderId="5" xfId="0" applyNumberFormat="1" applyFont="1" applyFill="1" applyBorder="1" applyAlignment="1">
      <alignment horizontal="right" vertical="top"/>
    </xf>
    <xf numFmtId="0" fontId="0" fillId="30" borderId="0" xfId="0" applyFont="1" applyFill="1" applyAlignment="1">
      <alignment wrapText="1"/>
    </xf>
    <xf numFmtId="0" fontId="4" fillId="0" borderId="17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165" fontId="2" fillId="29" borderId="5" xfId="0" applyNumberFormat="1" applyFont="1" applyFill="1" applyBorder="1" applyAlignment="1">
      <alignment horizontal="center" vertical="center" wrapText="1"/>
    </xf>
    <xf numFmtId="0" fontId="2" fillId="29" borderId="5" xfId="0" applyFont="1" applyFill="1" applyBorder="1" applyAlignment="1">
      <alignment horizontal="center" vertical="center" wrapText="1"/>
    </xf>
    <xf numFmtId="41" fontId="2" fillId="29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6" fontId="2" fillId="2" borderId="5" xfId="0" applyNumberFormat="1" applyFont="1" applyFill="1" applyBorder="1" applyAlignment="1">
      <alignment horizontal="center" vertical="center" wrapText="1"/>
    </xf>
    <xf numFmtId="41" fontId="2" fillId="2" borderId="5" xfId="0" applyNumberFormat="1" applyFont="1" applyFill="1" applyBorder="1" applyAlignment="1">
      <alignment horizontal="center" vertical="center" wrapText="1"/>
    </xf>
    <xf numFmtId="164" fontId="2" fillId="29" borderId="5" xfId="0" applyNumberFormat="1" applyFont="1" applyFill="1" applyBorder="1" applyAlignment="1">
      <alignment horizontal="center" vertical="center" wrapText="1"/>
    </xf>
    <xf numFmtId="0" fontId="2" fillId="31" borderId="5" xfId="0" applyFont="1" applyFill="1" applyBorder="1" applyAlignment="1">
      <alignment horizontal="center" vertical="center" wrapText="1"/>
    </xf>
    <xf numFmtId="0" fontId="29" fillId="32" borderId="45" xfId="0" applyFont="1" applyFill="1" applyBorder="1" applyAlignment="1">
      <alignment vertical="center" wrapText="1"/>
    </xf>
    <xf numFmtId="0" fontId="4" fillId="32" borderId="20" xfId="0" applyFont="1" applyFill="1" applyBorder="1" applyAlignment="1">
      <alignment horizontal="center" vertical="center"/>
    </xf>
    <xf numFmtId="41" fontId="2" fillId="18" borderId="18" xfId="0" applyNumberFormat="1" applyFont="1" applyFill="1" applyBorder="1" applyAlignment="1">
      <alignment horizontal="center" vertical="center"/>
    </xf>
    <xf numFmtId="41" fontId="2" fillId="20" borderId="18" xfId="0" applyNumberFormat="1" applyFont="1" applyFill="1" applyBorder="1" applyAlignment="1">
      <alignment horizontal="center" vertical="center"/>
    </xf>
    <xf numFmtId="166" fontId="2" fillId="5" borderId="18" xfId="0" applyNumberFormat="1" applyFont="1" applyFill="1" applyBorder="1" applyAlignment="1">
      <alignment vertical="center"/>
    </xf>
    <xf numFmtId="0" fontId="7" fillId="5" borderId="19" xfId="0" applyFont="1" applyFill="1" applyBorder="1" applyAlignment="1">
      <alignment horizontal="center" vertical="center"/>
    </xf>
    <xf numFmtId="41" fontId="2" fillId="5" borderId="18" xfId="0" applyNumberFormat="1" applyFont="1" applyFill="1" applyBorder="1" applyAlignment="1">
      <alignment horizontal="center" vertical="center"/>
    </xf>
    <xf numFmtId="166" fontId="2" fillId="18" borderId="18" xfId="0" applyNumberFormat="1" applyFont="1" applyFill="1" applyBorder="1" applyAlignment="1">
      <alignment vertical="center"/>
    </xf>
    <xf numFmtId="164" fontId="2" fillId="5" borderId="18" xfId="0" applyNumberFormat="1" applyFont="1" applyFill="1" applyBorder="1" applyAlignment="1">
      <alignment vertical="center"/>
    </xf>
    <xf numFmtId="167" fontId="2" fillId="5" borderId="18" xfId="0" applyNumberFormat="1" applyFont="1" applyFill="1" applyBorder="1" applyAlignment="1">
      <alignment horizontal="center" vertical="center"/>
    </xf>
    <xf numFmtId="164" fontId="2" fillId="5" borderId="18" xfId="0" applyNumberFormat="1" applyFont="1" applyFill="1" applyBorder="1" applyAlignment="1">
      <alignment horizontal="center" vertical="center"/>
    </xf>
    <xf numFmtId="0" fontId="4" fillId="32" borderId="44" xfId="0" applyFont="1" applyFill="1" applyBorder="1" applyAlignment="1">
      <alignment horizontal="center" vertical="center"/>
    </xf>
    <xf numFmtId="0" fontId="20" fillId="32" borderId="44" xfId="0" applyFont="1" applyFill="1" applyBorder="1" applyAlignment="1">
      <alignment horizontal="center" vertical="center"/>
    </xf>
    <xf numFmtId="41" fontId="20" fillId="32" borderId="44" xfId="0" applyNumberFormat="1" applyFont="1" applyFill="1" applyBorder="1" applyAlignment="1">
      <alignment horizontal="center" vertical="top"/>
    </xf>
    <xf numFmtId="164" fontId="4" fillId="32" borderId="44" xfId="0" applyNumberFormat="1" applyFont="1" applyFill="1" applyBorder="1" applyAlignment="1">
      <alignment horizontal="center" vertical="top"/>
    </xf>
    <xf numFmtId="164" fontId="4" fillId="32" borderId="44" xfId="0" applyNumberFormat="1" applyFont="1" applyFill="1" applyBorder="1" applyAlignment="1">
      <alignment vertical="top"/>
    </xf>
    <xf numFmtId="166" fontId="4" fillId="32" borderId="44" xfId="0" applyNumberFormat="1" applyFont="1" applyFill="1" applyBorder="1" applyAlignment="1">
      <alignment horizontal="center" vertical="top"/>
    </xf>
    <xf numFmtId="41" fontId="9" fillId="32" borderId="44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vertical="center" wrapText="1"/>
    </xf>
    <xf numFmtId="0" fontId="7" fillId="22" borderId="5" xfId="0" applyFont="1" applyFill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quotePrefix="1" applyFont="1" applyBorder="1" applyAlignment="1">
      <alignment vertical="center" wrapText="1"/>
    </xf>
    <xf numFmtId="0" fontId="8" fillId="0" borderId="5" xfId="0" applyFont="1" applyBorder="1" applyAlignment="1">
      <alignment horizontal="left" vertical="center" wrapText="1"/>
    </xf>
    <xf numFmtId="0" fontId="4" fillId="0" borderId="5" xfId="0" quotePrefix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4" fillId="0" borderId="1" xfId="0" quotePrefix="1" applyFont="1" applyBorder="1" applyAlignment="1">
      <alignment vertical="center" wrapText="1"/>
    </xf>
    <xf numFmtId="0" fontId="27" fillId="0" borderId="5" xfId="0" quotePrefix="1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4" fillId="0" borderId="14" xfId="0" quotePrefix="1" applyFont="1" applyBorder="1" applyAlignment="1">
      <alignment horizontal="left" vertical="center" wrapText="1"/>
    </xf>
    <xf numFmtId="0" fontId="2" fillId="22" borderId="5" xfId="0" applyFont="1" applyFill="1" applyBorder="1" applyAlignment="1">
      <alignment vertical="top" wrapText="1"/>
    </xf>
    <xf numFmtId="0" fontId="2" fillId="22" borderId="5" xfId="0" applyFont="1" applyFill="1" applyBorder="1" applyAlignment="1">
      <alignment horizontal="left" vertical="center" wrapText="1"/>
    </xf>
    <xf numFmtId="0" fontId="2" fillId="5" borderId="5" xfId="0" quotePrefix="1" applyFont="1" applyFill="1" applyBorder="1" applyAlignment="1">
      <alignment vertical="center" wrapText="1"/>
    </xf>
    <xf numFmtId="0" fontId="7" fillId="22" borderId="5" xfId="0" applyFont="1" applyFill="1" applyBorder="1" applyAlignment="1">
      <alignment vertical="center" wrapText="1"/>
    </xf>
    <xf numFmtId="0" fontId="7" fillId="22" borderId="5" xfId="0" quotePrefix="1" applyFont="1" applyFill="1" applyBorder="1" applyAlignment="1">
      <alignment vertical="center" wrapText="1"/>
    </xf>
    <xf numFmtId="0" fontId="2" fillId="5" borderId="5" xfId="0" quotePrefix="1" applyFont="1" applyFill="1" applyBorder="1" applyAlignment="1">
      <alignment horizontal="left" vertical="center" wrapText="1"/>
    </xf>
    <xf numFmtId="0" fontId="7" fillId="22" borderId="5" xfId="0" quotePrefix="1" applyFont="1" applyFill="1" applyBorder="1" applyAlignment="1">
      <alignment horizontal="left" vertical="center" wrapText="1"/>
    </xf>
    <xf numFmtId="0" fontId="4" fillId="0" borderId="14" xfId="0" quotePrefix="1" applyFont="1" applyBorder="1" applyAlignment="1">
      <alignment vertical="center" wrapText="1"/>
    </xf>
    <xf numFmtId="0" fontId="4" fillId="0" borderId="8" xfId="0" quotePrefix="1" applyFont="1" applyBorder="1" applyAlignment="1">
      <alignment horizontal="left" vertical="center" wrapText="1"/>
    </xf>
    <xf numFmtId="0" fontId="2" fillId="5" borderId="18" xfId="0" applyFont="1" applyFill="1" applyBorder="1" applyAlignment="1">
      <alignment horizontal="left" vertical="center" wrapText="1"/>
    </xf>
    <xf numFmtId="0" fontId="2" fillId="5" borderId="18" xfId="0" quotePrefix="1" applyFont="1" applyFill="1" applyBorder="1" applyAlignment="1">
      <alignment horizontal="left" vertical="center" wrapText="1"/>
    </xf>
    <xf numFmtId="0" fontId="2" fillId="25" borderId="21" xfId="0" applyFont="1" applyFill="1" applyBorder="1" applyAlignment="1">
      <alignment vertical="top" wrapText="1"/>
    </xf>
    <xf numFmtId="0" fontId="2" fillId="28" borderId="21" xfId="0" applyFont="1" applyFill="1" applyBorder="1" applyAlignment="1">
      <alignment vertical="top" wrapText="1"/>
    </xf>
    <xf numFmtId="0" fontId="4" fillId="32" borderId="12" xfId="0" applyFont="1" applyFill="1" applyBorder="1" applyAlignment="1">
      <alignment horizontal="center" vertical="center"/>
    </xf>
    <xf numFmtId="0" fontId="4" fillId="32" borderId="47" xfId="0" applyFont="1" applyFill="1" applyBorder="1" applyAlignment="1">
      <alignment horizontal="center" vertical="center"/>
    </xf>
    <xf numFmtId="0" fontId="20" fillId="32" borderId="47" xfId="0" applyFont="1" applyFill="1" applyBorder="1" applyAlignment="1">
      <alignment horizontal="center" vertical="center"/>
    </xf>
    <xf numFmtId="41" fontId="20" fillId="32" borderId="47" xfId="0" applyNumberFormat="1" applyFont="1" applyFill="1" applyBorder="1" applyAlignment="1">
      <alignment horizontal="center" vertical="top"/>
    </xf>
    <xf numFmtId="164" fontId="4" fillId="32" borderId="47" xfId="0" applyNumberFormat="1" applyFont="1" applyFill="1" applyBorder="1" applyAlignment="1">
      <alignment horizontal="center" vertical="top"/>
    </xf>
    <xf numFmtId="0" fontId="4" fillId="33" borderId="44" xfId="0" applyFont="1" applyFill="1" applyBorder="1" applyAlignment="1">
      <alignment horizontal="center" vertical="center"/>
    </xf>
    <xf numFmtId="164" fontId="4" fillId="33" borderId="44" xfId="0" applyNumberFormat="1" applyFont="1" applyFill="1" applyBorder="1" applyAlignment="1">
      <alignment horizontal="center" vertical="center"/>
    </xf>
    <xf numFmtId="41" fontId="4" fillId="32" borderId="44" xfId="0" applyNumberFormat="1" applyFont="1" applyFill="1" applyBorder="1" applyAlignment="1">
      <alignment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47" xfId="0" applyFont="1" applyFill="1" applyBorder="1" applyAlignment="1">
      <alignment horizontal="left" vertical="center" wrapText="1"/>
    </xf>
    <xf numFmtId="41" fontId="30" fillId="32" borderId="47" xfId="0" applyNumberFormat="1" applyFont="1" applyFill="1" applyBorder="1" applyAlignment="1">
      <alignment vertical="center"/>
    </xf>
    <xf numFmtId="41" fontId="4" fillId="32" borderId="47" xfId="0" applyNumberFormat="1" applyFont="1" applyFill="1" applyBorder="1" applyAlignment="1">
      <alignment vertical="center"/>
    </xf>
    <xf numFmtId="0" fontId="2" fillId="33" borderId="44" xfId="0" applyFont="1" applyFill="1" applyBorder="1" applyAlignment="1">
      <alignment horizontal="left" vertical="center" wrapText="1"/>
    </xf>
    <xf numFmtId="41" fontId="22" fillId="33" borderId="44" xfId="0" applyNumberFormat="1" applyFont="1" applyFill="1" applyBorder="1" applyAlignment="1">
      <alignment horizontal="center" vertical="center"/>
    </xf>
    <xf numFmtId="0" fontId="20" fillId="33" borderId="44" xfId="0" applyFont="1" applyFill="1" applyBorder="1" applyAlignment="1">
      <alignment horizontal="center" vertical="center"/>
    </xf>
    <xf numFmtId="41" fontId="20" fillId="33" borderId="44" xfId="0" applyNumberFormat="1" applyFont="1" applyFill="1" applyBorder="1" applyAlignment="1">
      <alignment horizontal="center" vertical="center"/>
    </xf>
    <xf numFmtId="164" fontId="4" fillId="33" borderId="44" xfId="0" applyNumberFormat="1" applyFont="1" applyFill="1" applyBorder="1" applyAlignment="1">
      <alignment vertical="center"/>
    </xf>
    <xf numFmtId="166" fontId="4" fillId="33" borderId="44" xfId="0" applyNumberFormat="1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top" wrapText="1"/>
    </xf>
    <xf numFmtId="0" fontId="7" fillId="22" borderId="16" xfId="0" applyFont="1" applyFill="1" applyBorder="1" applyAlignment="1">
      <alignment horizontal="center" vertical="top" wrapText="1"/>
    </xf>
    <xf numFmtId="0" fontId="8" fillId="8" borderId="16" xfId="0" applyFont="1" applyFill="1" applyBorder="1" applyAlignment="1">
      <alignment horizontal="center" vertical="top" wrapText="1"/>
    </xf>
    <xf numFmtId="0" fontId="7" fillId="5" borderId="17" xfId="0" applyFont="1" applyFill="1" applyBorder="1" applyAlignment="1">
      <alignment horizontal="center" vertical="top" wrapText="1"/>
    </xf>
    <xf numFmtId="166" fontId="2" fillId="26" borderId="5" xfId="0" applyNumberFormat="1" applyFont="1" applyFill="1" applyBorder="1" applyAlignment="1">
      <alignment vertical="top" wrapText="1"/>
    </xf>
    <xf numFmtId="0" fontId="2" fillId="28" borderId="5" xfId="0" applyFont="1" applyFill="1" applyBorder="1" applyAlignment="1">
      <alignment horizontal="left" vertical="top" wrapText="1"/>
    </xf>
    <xf numFmtId="41" fontId="2" fillId="28" borderId="5" xfId="0" applyNumberFormat="1" applyFont="1" applyFill="1" applyBorder="1" applyAlignment="1">
      <alignment horizontal="right" vertical="top" wrapText="1"/>
    </xf>
    <xf numFmtId="0" fontId="4" fillId="32" borderId="48" xfId="0" applyFont="1" applyFill="1" applyBorder="1" applyAlignment="1">
      <alignment horizontal="left" vertical="center"/>
    </xf>
    <xf numFmtId="0" fontId="4" fillId="32" borderId="46" xfId="0" applyFont="1" applyFill="1" applyBorder="1" applyAlignment="1">
      <alignment horizontal="left" vertical="center"/>
    </xf>
    <xf numFmtId="0" fontId="4" fillId="32" borderId="49" xfId="0" applyFont="1" applyFill="1" applyBorder="1" applyAlignment="1">
      <alignment horizontal="left" vertical="center"/>
    </xf>
    <xf numFmtId="0" fontId="4" fillId="32" borderId="2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left" vertical="center" wrapText="1"/>
    </xf>
    <xf numFmtId="0" fontId="4" fillId="32" borderId="44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4" xfId="0" applyFont="1" applyBorder="1" applyAlignment="1"/>
    <xf numFmtId="164" fontId="4" fillId="0" borderId="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2" fillId="29" borderId="1" xfId="0" applyFont="1" applyFill="1" applyBorder="1" applyAlignment="1">
      <alignment horizontal="center" vertical="center"/>
    </xf>
    <xf numFmtId="0" fontId="3" fillId="30" borderId="9" xfId="0" applyFont="1" applyFill="1" applyBorder="1" applyAlignment="1"/>
    <xf numFmtId="0" fontId="3" fillId="30" borderId="14" xfId="0" applyFont="1" applyFill="1" applyBorder="1" applyAlignment="1"/>
    <xf numFmtId="0" fontId="2" fillId="29" borderId="2" xfId="0" applyFont="1" applyFill="1" applyBorder="1" applyAlignment="1">
      <alignment horizontal="center" vertical="center"/>
    </xf>
    <xf numFmtId="0" fontId="3" fillId="30" borderId="3" xfId="0" applyFont="1" applyFill="1" applyBorder="1" applyAlignment="1"/>
    <xf numFmtId="0" fontId="3" fillId="30" borderId="4" xfId="0" applyFont="1" applyFill="1" applyBorder="1" applyAlignment="1"/>
    <xf numFmtId="0" fontId="3" fillId="30" borderId="10" xfId="0" applyFont="1" applyFill="1" applyBorder="1" applyAlignment="1"/>
    <xf numFmtId="0" fontId="0" fillId="30" borderId="0" xfId="0" applyFont="1" applyFill="1" applyAlignment="1"/>
    <xf numFmtId="0" fontId="3" fillId="30" borderId="11" xfId="0" applyFont="1" applyFill="1" applyBorder="1" applyAlignment="1"/>
    <xf numFmtId="0" fontId="3" fillId="30" borderId="12" xfId="0" applyFont="1" applyFill="1" applyBorder="1" applyAlignment="1"/>
    <xf numFmtId="0" fontId="3" fillId="30" borderId="15" xfId="0" applyFont="1" applyFill="1" applyBorder="1" applyAlignment="1"/>
    <xf numFmtId="0" fontId="3" fillId="30" borderId="13" xfId="0" applyFont="1" applyFill="1" applyBorder="1" applyAlignment="1"/>
    <xf numFmtId="0" fontId="2" fillId="29" borderId="17" xfId="0" applyFont="1" applyFill="1" applyBorder="1" applyAlignment="1">
      <alignment horizontal="center" vertical="center" wrapText="1"/>
    </xf>
    <xf numFmtId="0" fontId="3" fillId="30" borderId="19" xfId="0" applyFont="1" applyFill="1" applyBorder="1" applyAlignment="1">
      <alignment wrapText="1"/>
    </xf>
    <xf numFmtId="0" fontId="3" fillId="30" borderId="18" xfId="0" applyFont="1" applyFill="1" applyBorder="1" applyAlignment="1">
      <alignment wrapText="1"/>
    </xf>
    <xf numFmtId="0" fontId="2" fillId="29" borderId="19" xfId="0" applyFont="1" applyFill="1" applyBorder="1" applyAlignment="1">
      <alignment horizontal="center" vertical="center" wrapText="1"/>
    </xf>
    <xf numFmtId="0" fontId="2" fillId="29" borderId="18" xfId="0" applyFont="1" applyFill="1" applyBorder="1" applyAlignment="1">
      <alignment horizontal="center" vertical="center" wrapText="1"/>
    </xf>
    <xf numFmtId="0" fontId="2" fillId="29" borderId="2" xfId="0" applyFont="1" applyFill="1" applyBorder="1" applyAlignment="1">
      <alignment horizontal="center" vertical="center" wrapText="1"/>
    </xf>
    <xf numFmtId="0" fontId="3" fillId="30" borderId="4" xfId="0" applyFont="1" applyFill="1" applyBorder="1" applyAlignment="1">
      <alignment wrapText="1"/>
    </xf>
    <xf numFmtId="0" fontId="3" fillId="30" borderId="12" xfId="0" applyFont="1" applyFill="1" applyBorder="1" applyAlignment="1">
      <alignment wrapText="1"/>
    </xf>
    <xf numFmtId="0" fontId="3" fillId="30" borderId="13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164" fontId="2" fillId="29" borderId="2" xfId="0" applyNumberFormat="1" applyFont="1" applyFill="1" applyBorder="1" applyAlignment="1">
      <alignment horizontal="center" vertical="center" wrapText="1"/>
    </xf>
    <xf numFmtId="0" fontId="2" fillId="29" borderId="1" xfId="0" applyFont="1" applyFill="1" applyBorder="1" applyAlignment="1">
      <alignment horizontal="left" vertical="center" wrapText="1"/>
    </xf>
    <xf numFmtId="0" fontId="3" fillId="30" borderId="9" xfId="0" applyFont="1" applyFill="1" applyBorder="1" applyAlignment="1">
      <alignment wrapText="1"/>
    </xf>
    <xf numFmtId="0" fontId="3" fillId="30" borderId="14" xfId="0" applyFont="1" applyFill="1" applyBorder="1" applyAlignment="1">
      <alignment wrapText="1"/>
    </xf>
    <xf numFmtId="41" fontId="2" fillId="2" borderId="6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22" borderId="17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4" fillId="4" borderId="1" xfId="0" applyFont="1" applyFill="1" applyBorder="1" applyAlignment="1">
      <alignment horizontal="center" vertical="top"/>
    </xf>
    <xf numFmtId="0" fontId="3" fillId="0" borderId="14" xfId="0" applyFont="1" applyBorder="1" applyAlignment="1"/>
    <xf numFmtId="0" fontId="4" fillId="4" borderId="1" xfId="0" quotePrefix="1" applyFont="1" applyFill="1" applyBorder="1" applyAlignment="1">
      <alignment horizontal="center" vertical="top"/>
    </xf>
    <xf numFmtId="0" fontId="4" fillId="0" borderId="1" xfId="0" applyFont="1" applyBorder="1" applyAlignment="1">
      <alignment horizontal="left" vertical="center" wrapText="1"/>
    </xf>
    <xf numFmtId="0" fontId="3" fillId="0" borderId="14" xfId="0" applyFont="1" applyBorder="1" applyAlignment="1">
      <alignment wrapText="1"/>
    </xf>
    <xf numFmtId="41" fontId="4" fillId="4" borderId="1" xfId="0" applyNumberFormat="1" applyFont="1" applyFill="1" applyBorder="1" applyAlignment="1">
      <alignment horizontal="center" vertical="center"/>
    </xf>
    <xf numFmtId="41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vertical="top"/>
    </xf>
    <xf numFmtId="164" fontId="3" fillId="0" borderId="14" xfId="0" applyNumberFormat="1" applyFont="1" applyBorder="1" applyAlignment="1"/>
    <xf numFmtId="0" fontId="7" fillId="22" borderId="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4" fillId="0" borderId="1" xfId="0" applyFont="1" applyBorder="1" applyAlignment="1">
      <alignment horizontal="center" vertical="top"/>
    </xf>
    <xf numFmtId="0" fontId="4" fillId="0" borderId="1" xfId="0" quotePrefix="1" applyFont="1" applyBorder="1" applyAlignment="1">
      <alignment horizontal="center" vertical="top"/>
    </xf>
    <xf numFmtId="0" fontId="8" fillId="4" borderId="1" xfId="0" applyFont="1" applyFill="1" applyBorder="1" applyAlignment="1">
      <alignment horizontal="left" vertical="center" wrapText="1"/>
    </xf>
    <xf numFmtId="166" fontId="4" fillId="0" borderId="1" xfId="0" applyNumberFormat="1" applyFont="1" applyBorder="1" applyAlignment="1">
      <alignment horizontal="center" vertical="center"/>
    </xf>
    <xf numFmtId="166" fontId="4" fillId="19" borderId="1" xfId="0" applyNumberFormat="1" applyFont="1" applyFill="1" applyBorder="1" applyAlignment="1">
      <alignment horizontal="center" vertical="center"/>
    </xf>
    <xf numFmtId="0" fontId="3" fillId="19" borderId="14" xfId="0" applyFont="1" applyFill="1" applyBorder="1" applyAlignment="1"/>
    <xf numFmtId="0" fontId="3" fillId="0" borderId="9" xfId="0" applyFont="1" applyBorder="1" applyAlignment="1"/>
    <xf numFmtId="41" fontId="4" fillId="0" borderId="1" xfId="0" applyNumberFormat="1" applyFont="1" applyBorder="1" applyAlignment="1">
      <alignment vertical="center"/>
    </xf>
    <xf numFmtId="41" fontId="4" fillId="0" borderId="2" xfId="0" applyNumberFormat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left" vertical="center" wrapText="1"/>
    </xf>
    <xf numFmtId="41" fontId="4" fillId="0" borderId="17" xfId="0" applyNumberFormat="1" applyFont="1" applyBorder="1" applyAlignment="1">
      <alignment horizontal="center" vertical="center"/>
    </xf>
    <xf numFmtId="41" fontId="4" fillId="0" borderId="18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/>
    <xf numFmtId="0" fontId="7" fillId="22" borderId="1" xfId="0" applyFont="1" applyFill="1" applyBorder="1" applyAlignment="1">
      <alignment horizontal="center" vertical="top" wrapText="1"/>
    </xf>
    <xf numFmtId="41" fontId="4" fillId="0" borderId="1" xfId="0" applyNumberFormat="1" applyFont="1" applyBorder="1" applyAlignment="1">
      <alignment horizontal="center" vertical="top"/>
    </xf>
    <xf numFmtId="166" fontId="4" fillId="0" borderId="17" xfId="0" applyNumberFormat="1" applyFont="1" applyBorder="1" applyAlignment="1">
      <alignment horizontal="center" vertical="top"/>
    </xf>
    <xf numFmtId="166" fontId="4" fillId="0" borderId="18" xfId="0" applyNumberFormat="1" applyFont="1" applyBorder="1" applyAlignment="1">
      <alignment horizontal="center" vertical="top"/>
    </xf>
    <xf numFmtId="164" fontId="4" fillId="0" borderId="17" xfId="0" applyNumberFormat="1" applyFont="1" applyBorder="1" applyAlignment="1">
      <alignment horizontal="center" vertical="top"/>
    </xf>
    <xf numFmtId="164" fontId="4" fillId="0" borderId="18" xfId="0" applyNumberFormat="1" applyFont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center"/>
    </xf>
    <xf numFmtId="0" fontId="4" fillId="4" borderId="1" xfId="0" quotePrefix="1" applyFont="1" applyFill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6" fontId="4" fillId="0" borderId="19" xfId="0" applyNumberFormat="1" applyFont="1" applyBorder="1" applyAlignment="1">
      <alignment horizontal="center" vertical="top"/>
    </xf>
    <xf numFmtId="164" fontId="4" fillId="0" borderId="19" xfId="0" applyNumberFormat="1" applyFont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 wrapText="1"/>
    </xf>
    <xf numFmtId="0" fontId="3" fillId="23" borderId="9" xfId="0" applyFont="1" applyFill="1" applyBorder="1" applyAlignment="1">
      <alignment wrapText="1"/>
    </xf>
    <xf numFmtId="3" fontId="4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9" xfId="0" applyFont="1" applyBorder="1" applyAlignment="1"/>
    <xf numFmtId="0" fontId="7" fillId="5" borderId="1" xfId="0" applyFont="1" applyFill="1" applyBorder="1" applyAlignment="1">
      <alignment horizontal="center" vertical="top" wrapText="1"/>
    </xf>
    <xf numFmtId="0" fontId="13" fillId="13" borderId="36" xfId="0" applyFont="1" applyFill="1" applyBorder="1" applyAlignment="1">
      <alignment horizontal="center" vertical="center"/>
    </xf>
    <xf numFmtId="0" fontId="13" fillId="13" borderId="29" xfId="0" applyFont="1" applyFill="1" applyBorder="1" applyAlignment="1">
      <alignment horizontal="center" vertical="center"/>
    </xf>
    <xf numFmtId="0" fontId="14" fillId="13" borderId="33" xfId="0" applyFont="1" applyFill="1" applyBorder="1" applyAlignment="1">
      <alignment horizontal="center" vertical="center"/>
    </xf>
    <xf numFmtId="0" fontId="14" fillId="13" borderId="25" xfId="0" applyFont="1" applyFill="1" applyBorder="1" applyAlignment="1">
      <alignment horizontal="center" vertical="center"/>
    </xf>
    <xf numFmtId="0" fontId="13" fillId="13" borderId="30" xfId="0" applyFont="1" applyFill="1" applyBorder="1" applyAlignment="1">
      <alignment horizontal="center" vertical="center" wrapText="1"/>
    </xf>
    <xf numFmtId="0" fontId="13" fillId="13" borderId="27" xfId="0" applyFont="1" applyFill="1" applyBorder="1" applyAlignment="1">
      <alignment horizontal="center" vertical="center" wrapText="1"/>
    </xf>
    <xf numFmtId="0" fontId="13" fillId="13" borderId="26" xfId="0" applyFont="1" applyFill="1" applyBorder="1" applyAlignment="1">
      <alignment horizontal="center" vertical="center" wrapText="1"/>
    </xf>
    <xf numFmtId="0" fontId="13" fillId="13" borderId="30" xfId="0" applyFont="1" applyFill="1" applyBorder="1" applyAlignment="1">
      <alignment horizontal="center" vertical="center" textRotation="180"/>
    </xf>
    <xf numFmtId="0" fontId="13" fillId="13" borderId="27" xfId="0" applyFont="1" applyFill="1" applyBorder="1" applyAlignment="1">
      <alignment horizontal="center" vertical="center" textRotation="180"/>
    </xf>
    <xf numFmtId="0" fontId="13" fillId="13" borderId="26" xfId="0" applyFont="1" applyFill="1" applyBorder="1" applyAlignment="1">
      <alignment horizontal="center" vertical="center" textRotation="180"/>
    </xf>
    <xf numFmtId="0" fontId="13" fillId="13" borderId="30" xfId="0" applyFont="1" applyFill="1" applyBorder="1" applyAlignment="1">
      <alignment horizontal="center" vertical="center" textRotation="180" wrapText="1"/>
    </xf>
    <xf numFmtId="0" fontId="13" fillId="13" borderId="27" xfId="0" applyFont="1" applyFill="1" applyBorder="1" applyAlignment="1">
      <alignment horizontal="center" vertical="center" textRotation="180" wrapText="1"/>
    </xf>
    <xf numFmtId="0" fontId="13" fillId="13" borderId="26" xfId="0" applyFont="1" applyFill="1" applyBorder="1" applyAlignment="1">
      <alignment horizontal="center" vertical="center" textRotation="180" wrapText="1"/>
    </xf>
    <xf numFmtId="0" fontId="13" fillId="13" borderId="33" xfId="0" applyFont="1" applyFill="1" applyBorder="1" applyAlignment="1">
      <alignment horizontal="center" vertical="center" wrapText="1"/>
    </xf>
    <xf numFmtId="0" fontId="13" fillId="13" borderId="32" xfId="0" applyFont="1" applyFill="1" applyBorder="1" applyAlignment="1">
      <alignment horizontal="center" vertical="center" wrapText="1"/>
    </xf>
    <xf numFmtId="0" fontId="13" fillId="13" borderId="25" xfId="0" applyFont="1" applyFill="1" applyBorder="1" applyAlignment="1">
      <alignment horizontal="center" vertical="center" wrapText="1"/>
    </xf>
    <xf numFmtId="0" fontId="13" fillId="13" borderId="34" xfId="0" applyFont="1" applyFill="1" applyBorder="1" applyAlignment="1">
      <alignment horizontal="center" vertical="center" wrapText="1"/>
    </xf>
    <xf numFmtId="0" fontId="13" fillId="13" borderId="31" xfId="0" applyFont="1" applyFill="1" applyBorder="1" applyAlignment="1">
      <alignment horizontal="center" vertical="center" wrapText="1"/>
    </xf>
    <xf numFmtId="0" fontId="13" fillId="13" borderId="35" xfId="0" applyFont="1" applyFill="1" applyBorder="1" applyAlignment="1">
      <alignment horizontal="center" vertical="center" wrapText="1"/>
    </xf>
    <xf numFmtId="0" fontId="13" fillId="13" borderId="28" xfId="0" applyFont="1" applyFill="1" applyBorder="1" applyAlignment="1">
      <alignment horizontal="center" vertical="center" wrapText="1"/>
    </xf>
    <xf numFmtId="0" fontId="13" fillId="14" borderId="30" xfId="0" applyFont="1" applyFill="1" applyBorder="1" applyAlignment="1">
      <alignment horizontal="center" vertical="center" wrapText="1"/>
    </xf>
    <xf numFmtId="0" fontId="13" fillId="14" borderId="27" xfId="0" applyFont="1" applyFill="1" applyBorder="1" applyAlignment="1">
      <alignment horizontal="center" vertical="center" wrapText="1"/>
    </xf>
    <xf numFmtId="0" fontId="13" fillId="14" borderId="26" xfId="0" applyFont="1" applyFill="1" applyBorder="1" applyAlignment="1">
      <alignment horizontal="center" vertical="center" wrapText="1"/>
    </xf>
    <xf numFmtId="3" fontId="15" fillId="0" borderId="30" xfId="0" applyNumberFormat="1" applyFont="1" applyBorder="1" applyAlignment="1">
      <alignment horizontal="center" vertical="center"/>
    </xf>
    <xf numFmtId="3" fontId="15" fillId="0" borderId="27" xfId="0" applyNumberFormat="1" applyFont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3" fontId="15" fillId="11" borderId="30" xfId="0" applyNumberFormat="1" applyFont="1" applyFill="1" applyBorder="1" applyAlignment="1">
      <alignment horizontal="center" vertical="center"/>
    </xf>
    <xf numFmtId="3" fontId="15" fillId="11" borderId="26" xfId="0" applyNumberFormat="1" applyFont="1" applyFill="1" applyBorder="1" applyAlignment="1">
      <alignment horizontal="center" vertical="center"/>
    </xf>
    <xf numFmtId="0" fontId="15" fillId="11" borderId="30" xfId="0" applyFont="1" applyFill="1" applyBorder="1" applyAlignment="1">
      <alignment vertical="center" wrapText="1"/>
    </xf>
    <xf numFmtId="0" fontId="15" fillId="11" borderId="27" xfId="0" applyFont="1" applyFill="1" applyBorder="1" applyAlignment="1">
      <alignment vertical="center" wrapText="1"/>
    </xf>
    <xf numFmtId="0" fontId="15" fillId="11" borderId="26" xfId="0" applyFont="1" applyFill="1" applyBorder="1" applyAlignment="1">
      <alignment vertical="center" wrapText="1"/>
    </xf>
    <xf numFmtId="3" fontId="15" fillId="11" borderId="27" xfId="0" applyNumberFormat="1" applyFont="1" applyFill="1" applyBorder="1" applyAlignment="1">
      <alignment horizontal="center" vertical="center"/>
    </xf>
    <xf numFmtId="0" fontId="18" fillId="15" borderId="39" xfId="0" applyFont="1" applyFill="1" applyBorder="1" applyAlignment="1">
      <alignment horizontal="center" vertical="center"/>
    </xf>
    <xf numFmtId="0" fontId="18" fillId="15" borderId="32" xfId="0" applyFont="1" applyFill="1" applyBorder="1" applyAlignment="1">
      <alignment horizontal="center" vertical="center"/>
    </xf>
    <xf numFmtId="0" fontId="18" fillId="15" borderId="25" xfId="0" applyFont="1" applyFill="1" applyBorder="1" applyAlignment="1">
      <alignment horizontal="center" vertical="center"/>
    </xf>
    <xf numFmtId="0" fontId="18" fillId="15" borderId="30" xfId="0" applyFont="1" applyFill="1" applyBorder="1" applyAlignment="1">
      <alignment horizontal="center" vertical="center" wrapText="1"/>
    </xf>
    <xf numFmtId="0" fontId="18" fillId="15" borderId="27" xfId="0" applyFont="1" applyFill="1" applyBorder="1" applyAlignment="1">
      <alignment horizontal="center" vertical="center" wrapText="1"/>
    </xf>
    <xf numFmtId="0" fontId="18" fillId="15" borderId="37" xfId="0" applyFont="1" applyFill="1" applyBorder="1" applyAlignment="1">
      <alignment horizontal="center" vertical="center" wrapText="1"/>
    </xf>
    <xf numFmtId="0" fontId="18" fillId="15" borderId="33" xfId="0" applyFont="1" applyFill="1" applyBorder="1" applyAlignment="1">
      <alignment horizontal="center" vertical="center"/>
    </xf>
    <xf numFmtId="0" fontId="18" fillId="15" borderId="38" xfId="0" applyFont="1" applyFill="1" applyBorder="1" applyAlignment="1">
      <alignment horizontal="center" vertical="center"/>
    </xf>
    <xf numFmtId="0" fontId="22" fillId="0" borderId="33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4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893"/>
  <sheetViews>
    <sheetView tabSelected="1" topLeftCell="A16" zoomScale="106" zoomScaleNormal="106" workbookViewId="0">
      <selection activeCell="N27" sqref="N27"/>
    </sheetView>
  </sheetViews>
  <sheetFormatPr defaultColWidth="14.42578125" defaultRowHeight="15" customHeight="1"/>
  <cols>
    <col min="1" max="1" width="4.7109375" style="66" customWidth="1"/>
    <col min="2" max="2" width="13.28515625" style="66" customWidth="1"/>
    <col min="3" max="3" width="2.42578125" style="66" customWidth="1"/>
    <col min="4" max="4" width="2.7109375" style="66" customWidth="1"/>
    <col min="5" max="5" width="2.5703125" style="66" customWidth="1"/>
    <col min="6" max="6" width="4.140625" style="66" customWidth="1"/>
    <col min="7" max="7" width="3.42578125" style="66" customWidth="1"/>
    <col min="8" max="8" width="25.28515625" style="66" customWidth="1"/>
    <col min="9" max="9" width="27.42578125" style="66" customWidth="1"/>
    <col min="10" max="10" width="6.85546875" style="66" customWidth="1"/>
    <col min="11" max="11" width="5.28515625" style="66" customWidth="1"/>
    <col min="12" max="12" width="13.42578125" style="66" customWidth="1"/>
    <col min="13" max="13" width="4.85546875" style="66" customWidth="1"/>
    <col min="14" max="14" width="12.42578125" style="66" customWidth="1"/>
    <col min="15" max="15" width="4.85546875" style="66" customWidth="1"/>
    <col min="16" max="16" width="12.42578125" style="66" customWidth="1"/>
    <col min="17" max="17" width="5.7109375" style="66" customWidth="1"/>
    <col min="18" max="18" width="11.42578125" style="66" customWidth="1"/>
    <col min="19" max="19" width="4.28515625" style="66" customWidth="1"/>
    <col min="20" max="20" width="13" style="66" customWidth="1"/>
    <col min="21" max="21" width="5" style="66" customWidth="1"/>
    <col min="22" max="22" width="13.140625" style="66" customWidth="1"/>
    <col min="23" max="23" width="4.42578125" style="66" customWidth="1"/>
    <col min="24" max="24" width="12.85546875" style="66" customWidth="1"/>
    <col min="25" max="25" width="6.85546875" style="66" customWidth="1"/>
    <col min="26" max="26" width="16.140625" style="66" customWidth="1"/>
    <col min="27" max="27" width="5.42578125" style="66" customWidth="1"/>
    <col min="28" max="28" width="10" style="66" customWidth="1"/>
    <col min="29" max="29" width="4.28515625" style="66" customWidth="1"/>
    <col min="30" max="30" width="13.28515625" style="66" customWidth="1"/>
    <col min="31" max="31" width="6.85546875" style="66" customWidth="1"/>
    <col min="32" max="32" width="6" style="66" customWidth="1"/>
    <col min="33" max="33" width="8.42578125" style="66" customWidth="1"/>
    <col min="34" max="16384" width="14.42578125" style="66"/>
  </cols>
  <sheetData>
    <row r="1" spans="1:33" ht="15.75" customHeight="1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</row>
    <row r="2" spans="1:33" ht="15.75" customHeight="1">
      <c r="A2" s="366" t="s">
        <v>1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366"/>
      <c r="AC2" s="366"/>
      <c r="AD2" s="366"/>
      <c r="AE2" s="366"/>
      <c r="AF2" s="366"/>
      <c r="AG2" s="366"/>
    </row>
    <row r="3" spans="1:33" ht="15.75" customHeight="1">
      <c r="A3" s="10"/>
      <c r="B3" s="10"/>
      <c r="C3" s="10"/>
      <c r="D3" s="10"/>
      <c r="E3" s="10"/>
      <c r="F3" s="10"/>
      <c r="G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68"/>
      <c r="V3" s="68"/>
      <c r="W3" s="68"/>
      <c r="X3" s="68"/>
      <c r="Y3" s="10"/>
      <c r="Z3" s="10"/>
      <c r="AA3" s="10"/>
      <c r="AB3" s="10"/>
      <c r="AC3" s="10"/>
      <c r="AD3" s="10"/>
      <c r="AE3" s="10"/>
      <c r="AF3" s="10"/>
      <c r="AG3" s="10"/>
    </row>
    <row r="4" spans="1:33" s="273" customFormat="1" ht="35.25" customHeight="1">
      <c r="A4" s="367" t="s">
        <v>2</v>
      </c>
      <c r="B4" s="367" t="s">
        <v>268</v>
      </c>
      <c r="C4" s="370" t="s">
        <v>3</v>
      </c>
      <c r="D4" s="371"/>
      <c r="E4" s="371"/>
      <c r="F4" s="371"/>
      <c r="G4" s="372"/>
      <c r="H4" s="379" t="s">
        <v>261</v>
      </c>
      <c r="I4" s="379" t="s">
        <v>265</v>
      </c>
      <c r="J4" s="367" t="s">
        <v>4</v>
      </c>
      <c r="K4" s="384" t="s">
        <v>5</v>
      </c>
      <c r="L4" s="385"/>
      <c r="M4" s="384" t="s">
        <v>6</v>
      </c>
      <c r="N4" s="385"/>
      <c r="O4" s="384" t="s">
        <v>7</v>
      </c>
      <c r="P4" s="385"/>
      <c r="Q4" s="388" t="s">
        <v>8</v>
      </c>
      <c r="R4" s="389"/>
      <c r="S4" s="389"/>
      <c r="T4" s="389"/>
      <c r="U4" s="389"/>
      <c r="V4" s="389"/>
      <c r="W4" s="389"/>
      <c r="X4" s="390"/>
      <c r="Y4" s="384" t="s">
        <v>256</v>
      </c>
      <c r="Z4" s="385"/>
      <c r="AA4" s="391" t="s">
        <v>257</v>
      </c>
      <c r="AB4" s="385"/>
      <c r="AC4" s="384" t="s">
        <v>9</v>
      </c>
      <c r="AD4" s="385"/>
      <c r="AE4" s="384" t="s">
        <v>10</v>
      </c>
      <c r="AF4" s="385"/>
      <c r="AG4" s="392" t="s">
        <v>11</v>
      </c>
    </row>
    <row r="5" spans="1:33" s="273" customFormat="1" ht="29.25" customHeight="1">
      <c r="A5" s="368"/>
      <c r="B5" s="368"/>
      <c r="C5" s="373"/>
      <c r="D5" s="374"/>
      <c r="E5" s="374"/>
      <c r="F5" s="374"/>
      <c r="G5" s="375"/>
      <c r="H5" s="380"/>
      <c r="I5" s="382"/>
      <c r="J5" s="368"/>
      <c r="K5" s="386"/>
      <c r="L5" s="387"/>
      <c r="M5" s="386"/>
      <c r="N5" s="387"/>
      <c r="O5" s="386"/>
      <c r="P5" s="387"/>
      <c r="Q5" s="388" t="s">
        <v>12</v>
      </c>
      <c r="R5" s="390"/>
      <c r="S5" s="388" t="s">
        <v>13</v>
      </c>
      <c r="T5" s="390"/>
      <c r="U5" s="395" t="s">
        <v>14</v>
      </c>
      <c r="V5" s="390"/>
      <c r="W5" s="395" t="s">
        <v>15</v>
      </c>
      <c r="X5" s="390"/>
      <c r="Y5" s="386"/>
      <c r="Z5" s="387"/>
      <c r="AA5" s="386"/>
      <c r="AB5" s="387"/>
      <c r="AC5" s="386"/>
      <c r="AD5" s="387"/>
      <c r="AE5" s="386"/>
      <c r="AF5" s="387"/>
      <c r="AG5" s="393"/>
    </row>
    <row r="6" spans="1:33" s="273" customFormat="1" ht="15.75" customHeight="1">
      <c r="A6" s="369"/>
      <c r="B6" s="369"/>
      <c r="C6" s="376"/>
      <c r="D6" s="377"/>
      <c r="E6" s="377"/>
      <c r="F6" s="377"/>
      <c r="G6" s="378"/>
      <c r="H6" s="381"/>
      <c r="I6" s="383"/>
      <c r="J6" s="369"/>
      <c r="K6" s="276" t="s">
        <v>16</v>
      </c>
      <c r="L6" s="277" t="s">
        <v>17</v>
      </c>
      <c r="M6" s="277" t="s">
        <v>16</v>
      </c>
      <c r="N6" s="277" t="s">
        <v>17</v>
      </c>
      <c r="O6" s="278" t="s">
        <v>16</v>
      </c>
      <c r="P6" s="277" t="s">
        <v>17</v>
      </c>
      <c r="Q6" s="279" t="s">
        <v>16</v>
      </c>
      <c r="R6" s="280" t="s">
        <v>17</v>
      </c>
      <c r="S6" s="279" t="s">
        <v>16</v>
      </c>
      <c r="T6" s="281" t="s">
        <v>17</v>
      </c>
      <c r="U6" s="281" t="s">
        <v>16</v>
      </c>
      <c r="V6" s="281" t="s">
        <v>17</v>
      </c>
      <c r="W6" s="281" t="s">
        <v>16</v>
      </c>
      <c r="X6" s="281" t="s">
        <v>17</v>
      </c>
      <c r="Y6" s="277" t="s">
        <v>16</v>
      </c>
      <c r="Z6" s="277" t="s">
        <v>17</v>
      </c>
      <c r="AA6" s="282" t="s">
        <v>16</v>
      </c>
      <c r="AB6" s="282" t="s">
        <v>17</v>
      </c>
      <c r="AC6" s="277" t="s">
        <v>16</v>
      </c>
      <c r="AD6" s="277" t="s">
        <v>17</v>
      </c>
      <c r="AE6" s="283" t="s">
        <v>16</v>
      </c>
      <c r="AF6" s="283" t="s">
        <v>17</v>
      </c>
      <c r="AG6" s="394"/>
    </row>
    <row r="7" spans="1:33" ht="15.75" customHeight="1">
      <c r="A7" s="274">
        <v>1</v>
      </c>
      <c r="B7" s="274">
        <v>2</v>
      </c>
      <c r="C7" s="363">
        <v>3</v>
      </c>
      <c r="D7" s="396"/>
      <c r="E7" s="396"/>
      <c r="F7" s="396"/>
      <c r="G7" s="397"/>
      <c r="H7" s="302">
        <v>4</v>
      </c>
      <c r="I7" s="302">
        <v>5</v>
      </c>
      <c r="J7" s="274">
        <v>6</v>
      </c>
      <c r="K7" s="363">
        <v>7</v>
      </c>
      <c r="L7" s="364"/>
      <c r="M7" s="363">
        <v>8</v>
      </c>
      <c r="N7" s="364"/>
      <c r="O7" s="363">
        <v>9</v>
      </c>
      <c r="P7" s="364"/>
      <c r="Q7" s="363">
        <v>10</v>
      </c>
      <c r="R7" s="364"/>
      <c r="S7" s="363">
        <v>11</v>
      </c>
      <c r="T7" s="364"/>
      <c r="U7" s="421">
        <v>12</v>
      </c>
      <c r="V7" s="364"/>
      <c r="W7" s="421">
        <v>13</v>
      </c>
      <c r="X7" s="364"/>
      <c r="Y7" s="363">
        <v>14</v>
      </c>
      <c r="Z7" s="364"/>
      <c r="AA7" s="365" t="s">
        <v>18</v>
      </c>
      <c r="AB7" s="364"/>
      <c r="AC7" s="363" t="s">
        <v>19</v>
      </c>
      <c r="AD7" s="364"/>
      <c r="AE7" s="363" t="s">
        <v>20</v>
      </c>
      <c r="AF7" s="364"/>
      <c r="AG7" s="274">
        <v>18</v>
      </c>
    </row>
    <row r="8" spans="1:33" ht="42" customHeight="1">
      <c r="A8" s="336">
        <v>1</v>
      </c>
      <c r="B8" s="361" t="s">
        <v>259</v>
      </c>
      <c r="C8" s="361"/>
      <c r="D8" s="361"/>
      <c r="E8" s="361"/>
      <c r="F8" s="361"/>
      <c r="G8" s="361"/>
      <c r="H8" s="361"/>
      <c r="I8" s="343" t="s">
        <v>262</v>
      </c>
      <c r="J8" s="336" t="s">
        <v>25</v>
      </c>
      <c r="K8" s="336">
        <v>470</v>
      </c>
      <c r="L8" s="344">
        <f>SUM(L10:L11)</f>
        <v>18218079500</v>
      </c>
      <c r="M8" s="345">
        <f>85+90</f>
        <v>175</v>
      </c>
      <c r="N8" s="344">
        <f>SUM(N10:N11)</f>
        <v>4417412180</v>
      </c>
      <c r="O8" s="345">
        <v>95</v>
      </c>
      <c r="P8" s="344">
        <f>SUM(P10:P11)</f>
        <v>3042271100</v>
      </c>
      <c r="Q8" s="346">
        <f>R8/P8*O8</f>
        <v>4.8833830094891937</v>
      </c>
      <c r="R8" s="344">
        <f>SUM(R10:R11)</f>
        <v>156385000</v>
      </c>
      <c r="S8" s="346">
        <f>T8/P8*O8</f>
        <v>43.542769025416575</v>
      </c>
      <c r="T8" s="344">
        <f>SUM(T10:T11)</f>
        <v>1394409556</v>
      </c>
      <c r="U8" s="346">
        <f>V8/P8*O8</f>
        <v>28.275944042265003</v>
      </c>
      <c r="V8" s="344">
        <f>SUM(V10:V11)</f>
        <v>905506183</v>
      </c>
      <c r="W8" s="346">
        <f>X8/P8*O8</f>
        <v>14.923388180297279</v>
      </c>
      <c r="X8" s="344">
        <f>SUM(X10:X11)</f>
        <v>477905185</v>
      </c>
      <c r="Y8" s="337">
        <v>94.23</v>
      </c>
      <c r="Z8" s="344">
        <f>SUM(Z10:Z11)</f>
        <v>2934205924</v>
      </c>
      <c r="AA8" s="337">
        <f>Y8/O8*100</f>
        <v>99.189473684210526</v>
      </c>
      <c r="AB8" s="347">
        <f>Z8/P8*100</f>
        <v>96.447878165755839</v>
      </c>
      <c r="AC8" s="348">
        <f>M8+Y8</f>
        <v>269.23</v>
      </c>
      <c r="AD8" s="344">
        <f>SUM(AD10:AD11)</f>
        <v>7351618104</v>
      </c>
      <c r="AE8" s="337">
        <f t="shared" ref="AE8" si="0">AC8/K8*100</f>
        <v>57.282978723404256</v>
      </c>
      <c r="AF8" s="347">
        <f>AD8/L8*100</f>
        <v>40.35341982122759</v>
      </c>
      <c r="AG8" s="336"/>
    </row>
    <row r="9" spans="1:33" ht="18.75" customHeight="1">
      <c r="A9" s="339">
        <v>1</v>
      </c>
      <c r="B9" s="356" t="s">
        <v>266</v>
      </c>
      <c r="C9" s="357"/>
      <c r="D9" s="357"/>
      <c r="E9" s="357"/>
      <c r="F9" s="357"/>
      <c r="G9" s="357"/>
      <c r="H9" s="358"/>
      <c r="I9" s="340" t="s">
        <v>267</v>
      </c>
      <c r="J9" s="331" t="s">
        <v>25</v>
      </c>
      <c r="K9" s="332">
        <v>470</v>
      </c>
      <c r="L9" s="341">
        <f>SUM(L10:L12)</f>
        <v>38583164874</v>
      </c>
      <c r="M9" s="333">
        <f>85+90</f>
        <v>175</v>
      </c>
      <c r="N9" s="341">
        <f>SUM(N10:N12)</f>
        <v>7609272443</v>
      </c>
      <c r="O9" s="333">
        <v>95</v>
      </c>
      <c r="P9" s="341">
        <f>SUM(P10:P12)</f>
        <v>6286690080</v>
      </c>
      <c r="Q9" s="334">
        <f>R9/P9*O9</f>
        <v>12.44647354001583</v>
      </c>
      <c r="R9" s="341">
        <f>SUM(R10:R12)</f>
        <v>823653913</v>
      </c>
      <c r="S9" s="334">
        <f>T9/P9*O9</f>
        <v>29.675175080365982</v>
      </c>
      <c r="T9" s="341">
        <f>SUM(T10:T12)</f>
        <v>1963775040</v>
      </c>
      <c r="U9" s="334">
        <f>V9/P9*O9</f>
        <v>25.167432141811581</v>
      </c>
      <c r="V9" s="341">
        <f>SUM(V10:V12)</f>
        <v>1665472063</v>
      </c>
      <c r="W9" s="334">
        <f>X9/P9*O9</f>
        <v>24.737615918868389</v>
      </c>
      <c r="X9" s="341">
        <f>SUM(X10:X12)</f>
        <v>1637028680</v>
      </c>
      <c r="Y9" s="342">
        <f>SUM(Q9,S9,U9,W9)</f>
        <v>92.026696681061779</v>
      </c>
      <c r="Z9" s="341">
        <f>SUM(Z10:Z12)</f>
        <v>6089929696</v>
      </c>
      <c r="AA9" s="335">
        <f t="shared" ref="AA9:AB10" si="1">Y9/O9*100</f>
        <v>96.870207032696612</v>
      </c>
      <c r="AB9" s="341">
        <f>SUM(AB10:AB12)</f>
        <v>291.07894407343099</v>
      </c>
      <c r="AC9" s="300">
        <f>M9+Y9</f>
        <v>267.02669668106176</v>
      </c>
      <c r="AD9" s="341">
        <f>SUM(AD10:AD12)</f>
        <v>13699202139</v>
      </c>
      <c r="AE9" s="298">
        <f t="shared" ref="AE9:AE10" si="2">AC9/K9*100</f>
        <v>56.81419078320463</v>
      </c>
      <c r="AF9" s="299">
        <f>AD9/L9*100</f>
        <v>35.505646526761389</v>
      </c>
      <c r="AG9" s="332"/>
    </row>
    <row r="10" spans="1:33" ht="20.25" customHeight="1">
      <c r="A10" s="359">
        <v>2</v>
      </c>
      <c r="B10" s="362" t="s">
        <v>260</v>
      </c>
      <c r="C10" s="362"/>
      <c r="D10" s="362"/>
      <c r="E10" s="362"/>
      <c r="F10" s="362"/>
      <c r="G10" s="362"/>
      <c r="H10" s="362"/>
      <c r="I10" s="284" t="s">
        <v>263</v>
      </c>
      <c r="J10" s="285" t="s">
        <v>25</v>
      </c>
      <c r="K10" s="295">
        <v>470</v>
      </c>
      <c r="L10" s="301">
        <f>SUM(L63,L82,L87)</f>
        <v>6689660900</v>
      </c>
      <c r="M10" s="296">
        <f>85+90</f>
        <v>175</v>
      </c>
      <c r="N10" s="301">
        <f>SUM(N63,N82,N87)</f>
        <v>1029830000</v>
      </c>
      <c r="O10" s="296">
        <v>95</v>
      </c>
      <c r="P10" s="301">
        <f>SUM(P63,P82,P87)</f>
        <v>1215495100</v>
      </c>
      <c r="Q10" s="297">
        <f>R10/P10*O10</f>
        <v>0</v>
      </c>
      <c r="R10" s="301">
        <f>SUM(R63,R82,R87)</f>
        <v>0</v>
      </c>
      <c r="S10" s="297">
        <f>T10/P10*O10</f>
        <v>20.531181080038909</v>
      </c>
      <c r="T10" s="301">
        <f>SUM(T63,T82,T87)</f>
        <v>262690000</v>
      </c>
      <c r="U10" s="297">
        <f>V10/P10*O10</f>
        <v>54.472672493702362</v>
      </c>
      <c r="V10" s="301">
        <f>SUM(V63,V82,V87)</f>
        <v>696960700</v>
      </c>
      <c r="W10" s="297">
        <f>X10/P10*O10</f>
        <v>19.224912136626465</v>
      </c>
      <c r="X10" s="301">
        <f>SUM(X63,X82,X87)</f>
        <v>245976700</v>
      </c>
      <c r="Y10" s="338">
        <f>SUM(Q10,S10,U10,W10)</f>
        <v>94.228765710367725</v>
      </c>
      <c r="Z10" s="301">
        <f>SUM(Z63,Z82,Z87)</f>
        <v>1205627400</v>
      </c>
      <c r="AA10" s="298">
        <f t="shared" si="1"/>
        <v>99.188174431966019</v>
      </c>
      <c r="AB10" s="299">
        <f t="shared" si="1"/>
        <v>99.188174431966033</v>
      </c>
      <c r="AC10" s="300">
        <f>M10+Y10</f>
        <v>269.22876571036772</v>
      </c>
      <c r="AD10" s="301">
        <f>SUM(AD63,AD82,AD87)</f>
        <v>2235457400</v>
      </c>
      <c r="AE10" s="298">
        <f t="shared" si="2"/>
        <v>57.282716108588886</v>
      </c>
      <c r="AF10" s="299">
        <f>AD10/L10*100</f>
        <v>33.416602626300538</v>
      </c>
      <c r="AG10" s="295"/>
    </row>
    <row r="11" spans="1:33" ht="22.5" customHeight="1">
      <c r="A11" s="360"/>
      <c r="B11" s="362"/>
      <c r="C11" s="362"/>
      <c r="D11" s="362"/>
      <c r="E11" s="362"/>
      <c r="F11" s="362"/>
      <c r="G11" s="362"/>
      <c r="H11" s="362"/>
      <c r="I11" s="284" t="s">
        <v>264</v>
      </c>
      <c r="J11" s="285" t="s">
        <v>25</v>
      </c>
      <c r="K11" s="295">
        <v>470</v>
      </c>
      <c r="L11" s="301">
        <f>SUM(L70)</f>
        <v>11528418600</v>
      </c>
      <c r="M11" s="296">
        <f>85+90</f>
        <v>175</v>
      </c>
      <c r="N11" s="301">
        <f>SUM(N70)</f>
        <v>3387582180</v>
      </c>
      <c r="O11" s="296">
        <v>95</v>
      </c>
      <c r="P11" s="301">
        <f>SUM(P70)</f>
        <v>1826776000</v>
      </c>
      <c r="Q11" s="297">
        <f>R11/P11*O11</f>
        <v>8.1326747231187628</v>
      </c>
      <c r="R11" s="301">
        <f>SUM(R70)</f>
        <v>156385000</v>
      </c>
      <c r="S11" s="297">
        <f>T11/P11*O11</f>
        <v>58.8541549812347</v>
      </c>
      <c r="T11" s="301">
        <f>SUM(T70)</f>
        <v>1131719556</v>
      </c>
      <c r="U11" s="297">
        <f>V11/P11*O11</f>
        <v>10.84523821475649</v>
      </c>
      <c r="V11" s="301">
        <f>SUM(V70)</f>
        <v>208545483</v>
      </c>
      <c r="W11" s="297">
        <f>X11/P11*O11</f>
        <v>12.061252214283526</v>
      </c>
      <c r="X11" s="301">
        <f>SUM(X70)</f>
        <v>231928485</v>
      </c>
      <c r="Y11" s="338">
        <f>SUM(Q11,S11,U11,W11)</f>
        <v>89.893320133393487</v>
      </c>
      <c r="Z11" s="301">
        <f>SUM(Z70)</f>
        <v>1728578524</v>
      </c>
      <c r="AA11" s="298">
        <f>Y11/O11*100</f>
        <v>94.624547508835249</v>
      </c>
      <c r="AB11" s="299">
        <f>Z11/P11*100</f>
        <v>94.624547508835235</v>
      </c>
      <c r="AC11" s="300">
        <f>M11+Y11</f>
        <v>264.8933201333935</v>
      </c>
      <c r="AD11" s="301">
        <f>SUM(AD70)</f>
        <v>5116160704</v>
      </c>
      <c r="AE11" s="298">
        <f>AC11/K11*100</f>
        <v>56.360280879445426</v>
      </c>
      <c r="AF11" s="299">
        <f>AD11/L11*100</f>
        <v>44.378686110513023</v>
      </c>
      <c r="AG11" s="295"/>
    </row>
    <row r="12" spans="1:33" s="67" customFormat="1" ht="43.5" customHeight="1">
      <c r="A12" s="70"/>
      <c r="B12" s="70"/>
      <c r="C12" s="71" t="s">
        <v>21</v>
      </c>
      <c r="D12" s="72" t="s">
        <v>22</v>
      </c>
      <c r="E12" s="72" t="s">
        <v>22</v>
      </c>
      <c r="F12" s="71"/>
      <c r="G12" s="71"/>
      <c r="H12" s="303" t="s">
        <v>23</v>
      </c>
      <c r="I12" s="304" t="s">
        <v>24</v>
      </c>
      <c r="J12" s="74" t="s">
        <v>25</v>
      </c>
      <c r="K12" s="191">
        <v>100</v>
      </c>
      <c r="L12" s="286">
        <f>SUM(L13,L22,L27,L34,L36,L38,L47,L53)</f>
        <v>20365085374</v>
      </c>
      <c r="M12" s="191">
        <v>100</v>
      </c>
      <c r="N12" s="287">
        <f>SUM(N13,N22,N27,N34,N36,N38,N47,N53)</f>
        <v>3191860263</v>
      </c>
      <c r="O12" s="191">
        <v>100</v>
      </c>
      <c r="P12" s="287">
        <f>SUM(P13,P22,P27,P34,P36,P38,P47,P53)</f>
        <v>3244418980</v>
      </c>
      <c r="Q12" s="194">
        <f t="shared" ref="Q12:Q13" si="3">R12/P12*100</f>
        <v>20.566669012643985</v>
      </c>
      <c r="R12" s="288">
        <f>SUM(R13,R22,R27,R34,R36,R38,R47,R53)</f>
        <v>667268913</v>
      </c>
      <c r="S12" s="194">
        <f t="shared" ref="S12:S13" si="4">T12/P12*100</f>
        <v>17.549073886875117</v>
      </c>
      <c r="T12" s="288">
        <f>SUM(T13,T22,T27,T34,T36,T38,T47,T53)</f>
        <v>569365484</v>
      </c>
      <c r="U12" s="289">
        <f t="shared" ref="U12:U13" si="5">V12/P12*100</f>
        <v>23.423789735072997</v>
      </c>
      <c r="V12" s="288">
        <f>SUM(V13,V22,V27,V34,V36,V38,V47,V53)</f>
        <v>759965880</v>
      </c>
      <c r="W12" s="191">
        <f t="shared" ref="W12:W13" si="6">X12/P12*100</f>
        <v>35.726689498037643</v>
      </c>
      <c r="X12" s="290">
        <f>SUM(X13,X22,X27,X34,X36,X38,X47,X53)</f>
        <v>1159123495</v>
      </c>
      <c r="Y12" s="288">
        <f t="shared" ref="Y12:Y13" si="7">+Q12+S12+U12+W12</f>
        <v>97.26622213262975</v>
      </c>
      <c r="Z12" s="291">
        <f t="shared" ref="Z12:Z13" si="8">+R12+T12+V12+X12</f>
        <v>3155723772</v>
      </c>
      <c r="AA12" s="292">
        <f t="shared" ref="AA12" si="9">+Y12/O12*100</f>
        <v>97.26622213262975</v>
      </c>
      <c r="AB12" s="292">
        <f t="shared" ref="AB12" si="10">+Z12/P12*100</f>
        <v>97.266222132629736</v>
      </c>
      <c r="AC12" s="293">
        <f>AVERAGE(M12,AA12)</f>
        <v>98.633111066314882</v>
      </c>
      <c r="AD12" s="288">
        <f>+N12+Z12</f>
        <v>6347584035</v>
      </c>
      <c r="AE12" s="294">
        <f t="shared" ref="AE12:AE13" si="11">AC12/K12*3/5*100</f>
        <v>59.179866639788933</v>
      </c>
      <c r="AF12" s="292">
        <f>+AD12/L12*100</f>
        <v>31.168953718720608</v>
      </c>
      <c r="AG12" s="189"/>
    </row>
    <row r="13" spans="1:33" s="211" customFormat="1" ht="42.75" customHeight="1">
      <c r="A13" s="216"/>
      <c r="B13" s="216"/>
      <c r="C13" s="217" t="s">
        <v>21</v>
      </c>
      <c r="D13" s="217" t="s">
        <v>26</v>
      </c>
      <c r="E13" s="218" t="s">
        <v>22</v>
      </c>
      <c r="F13" s="217" t="s">
        <v>27</v>
      </c>
      <c r="G13" s="217"/>
      <c r="H13" s="305" t="s">
        <v>28</v>
      </c>
      <c r="I13" s="305" t="s">
        <v>29</v>
      </c>
      <c r="J13" s="217" t="s">
        <v>25</v>
      </c>
      <c r="K13" s="220">
        <v>100</v>
      </c>
      <c r="L13" s="221">
        <f>SUM(L14:L21)</f>
        <v>855016500</v>
      </c>
      <c r="M13" s="217">
        <v>100</v>
      </c>
      <c r="N13" s="221">
        <f>SUM(N14:N21)</f>
        <v>147820000</v>
      </c>
      <c r="O13" s="217">
        <v>100</v>
      </c>
      <c r="P13" s="221">
        <f>SUM(P14:P21)</f>
        <v>36792000</v>
      </c>
      <c r="Q13" s="79">
        <f t="shared" si="3"/>
        <v>14.269406392694064</v>
      </c>
      <c r="R13" s="80">
        <f>SUM(R14:R21)</f>
        <v>5250000</v>
      </c>
      <c r="S13" s="79">
        <f t="shared" si="4"/>
        <v>9.512937595129376</v>
      </c>
      <c r="T13" s="80">
        <f>SUM(T14:T21)</f>
        <v>3500000</v>
      </c>
      <c r="U13" s="79">
        <f t="shared" si="5"/>
        <v>14.269406392694064</v>
      </c>
      <c r="V13" s="80">
        <f>SUM(V14:V21)</f>
        <v>5250000</v>
      </c>
      <c r="W13" s="81">
        <f t="shared" si="6"/>
        <v>61.948249619482496</v>
      </c>
      <c r="X13" s="80">
        <f>SUM(X14:X21)</f>
        <v>22792000</v>
      </c>
      <c r="Y13" s="222">
        <f t="shared" si="7"/>
        <v>100</v>
      </c>
      <c r="Z13" s="222">
        <f t="shared" si="8"/>
        <v>36792000</v>
      </c>
      <c r="AA13" s="223">
        <f t="shared" ref="AA13:AA21" si="12">Y13/O13*100</f>
        <v>100</v>
      </c>
      <c r="AB13" s="224">
        <f t="shared" ref="AB13" si="13">Z13/P13*100</f>
        <v>100</v>
      </c>
      <c r="AC13" s="225">
        <f t="shared" ref="AC13" si="14">AVERAGE(M13,AA13)</f>
        <v>100</v>
      </c>
      <c r="AD13" s="226">
        <f>N13+Z13</f>
        <v>184612000</v>
      </c>
      <c r="AE13" s="227">
        <f t="shared" si="11"/>
        <v>60</v>
      </c>
      <c r="AF13" s="224">
        <f>AD13/L13*100</f>
        <v>21.591630103044796</v>
      </c>
      <c r="AG13" s="398" t="s">
        <v>30</v>
      </c>
    </row>
    <row r="14" spans="1:33" s="228" customFormat="1" ht="30" customHeight="1">
      <c r="A14" s="82"/>
      <c r="B14" s="82"/>
      <c r="C14" s="83">
        <v>8</v>
      </c>
      <c r="D14" s="84" t="s">
        <v>22</v>
      </c>
      <c r="E14" s="84" t="s">
        <v>22</v>
      </c>
      <c r="F14" s="83" t="s">
        <v>27</v>
      </c>
      <c r="G14" s="84" t="s">
        <v>22</v>
      </c>
      <c r="H14" s="275" t="s">
        <v>31</v>
      </c>
      <c r="I14" s="306" t="s">
        <v>32</v>
      </c>
      <c r="J14" s="85" t="s">
        <v>33</v>
      </c>
      <c r="K14" s="69">
        <v>10</v>
      </c>
      <c r="L14" s="86">
        <v>217222500</v>
      </c>
      <c r="M14" s="69">
        <v>4</v>
      </c>
      <c r="N14" s="87">
        <v>41350000</v>
      </c>
      <c r="O14" s="69">
        <v>5</v>
      </c>
      <c r="P14" s="88">
        <v>25124000</v>
      </c>
      <c r="Q14" s="89"/>
      <c r="R14" s="90">
        <v>5250000</v>
      </c>
      <c r="S14" s="89"/>
      <c r="T14" s="91">
        <v>3500000</v>
      </c>
      <c r="U14" s="91"/>
      <c r="V14" s="92">
        <v>5250000</v>
      </c>
      <c r="W14" s="91">
        <v>5</v>
      </c>
      <c r="X14" s="88">
        <f>5874000+5250000</f>
        <v>11124000</v>
      </c>
      <c r="Y14" s="90">
        <f t="shared" ref="Y14:Y21" si="15">Q14+S14+U14+W14</f>
        <v>5</v>
      </c>
      <c r="Z14" s="90">
        <f>R14+T14+V14+X14</f>
        <v>25124000</v>
      </c>
      <c r="AA14" s="93">
        <f>Y14/O14*100</f>
        <v>100</v>
      </c>
      <c r="AB14" s="94">
        <f>Z14/P14*100</f>
        <v>100</v>
      </c>
      <c r="AC14" s="95">
        <f>M14+Y14</f>
        <v>9</v>
      </c>
      <c r="AD14" s="96">
        <f t="shared" ref="AD14:AD19" si="16">N14+Z14</f>
        <v>66474000</v>
      </c>
      <c r="AE14" s="93">
        <f>AC14/K14*100</f>
        <v>90</v>
      </c>
      <c r="AF14" s="94">
        <f>AD14/L14*100</f>
        <v>30.601802299485552</v>
      </c>
      <c r="AG14" s="399"/>
    </row>
    <row r="15" spans="1:33" ht="27" customHeight="1">
      <c r="A15" s="82"/>
      <c r="B15" s="82"/>
      <c r="C15" s="83">
        <v>8</v>
      </c>
      <c r="D15" s="84" t="s">
        <v>22</v>
      </c>
      <c r="E15" s="84" t="s">
        <v>22</v>
      </c>
      <c r="F15" s="83" t="s">
        <v>27</v>
      </c>
      <c r="G15" s="84" t="s">
        <v>34</v>
      </c>
      <c r="H15" s="307" t="s">
        <v>35</v>
      </c>
      <c r="I15" s="307" t="s">
        <v>36</v>
      </c>
      <c r="J15" s="85" t="s">
        <v>37</v>
      </c>
      <c r="K15" s="69">
        <v>5</v>
      </c>
      <c r="L15" s="86">
        <v>50287500</v>
      </c>
      <c r="M15" s="69">
        <v>2</v>
      </c>
      <c r="N15" s="98">
        <v>1287500</v>
      </c>
      <c r="O15" s="69">
        <v>1</v>
      </c>
      <c r="P15" s="88">
        <v>1768000</v>
      </c>
      <c r="Q15" s="89"/>
      <c r="R15" s="90"/>
      <c r="S15" s="89"/>
      <c r="T15" s="91"/>
      <c r="U15" s="91"/>
      <c r="V15" s="91"/>
      <c r="W15" s="91">
        <v>1</v>
      </c>
      <c r="X15" s="88">
        <v>1768000</v>
      </c>
      <c r="Y15" s="90">
        <f t="shared" si="15"/>
        <v>1</v>
      </c>
      <c r="Z15" s="90">
        <f t="shared" ref="Z15:Z19" si="17">R15+T15+V15+X15</f>
        <v>1768000</v>
      </c>
      <c r="AA15" s="93">
        <f t="shared" si="12"/>
        <v>100</v>
      </c>
      <c r="AB15" s="94">
        <f t="shared" ref="AB15:AB19" si="18">Z15/P15*100</f>
        <v>100</v>
      </c>
      <c r="AC15" s="90">
        <f t="shared" ref="AC15:AC21" si="19">M15+Y15</f>
        <v>3</v>
      </c>
      <c r="AD15" s="96">
        <f t="shared" si="16"/>
        <v>3055500</v>
      </c>
      <c r="AE15" s="93">
        <f t="shared" ref="AE15:AE21" si="20">AC15/K15*100</f>
        <v>60</v>
      </c>
      <c r="AF15" s="94">
        <f t="shared" ref="AF15:AF19" si="21">AD15/L15*100</f>
        <v>6.0760626398210293</v>
      </c>
      <c r="AG15" s="399"/>
    </row>
    <row r="16" spans="1:33" ht="26.25" customHeight="1">
      <c r="A16" s="82"/>
      <c r="B16" s="82"/>
      <c r="C16" s="83">
        <v>8</v>
      </c>
      <c r="D16" s="84" t="s">
        <v>22</v>
      </c>
      <c r="E16" s="84" t="s">
        <v>22</v>
      </c>
      <c r="F16" s="83" t="s">
        <v>27</v>
      </c>
      <c r="G16" s="84" t="s">
        <v>38</v>
      </c>
      <c r="H16" s="307" t="s">
        <v>39</v>
      </c>
      <c r="I16" s="307" t="s">
        <v>40</v>
      </c>
      <c r="J16" s="85" t="s">
        <v>37</v>
      </c>
      <c r="K16" s="69">
        <v>5</v>
      </c>
      <c r="L16" s="86">
        <v>50287500</v>
      </c>
      <c r="M16" s="69">
        <v>2</v>
      </c>
      <c r="N16" s="98">
        <v>1287500</v>
      </c>
      <c r="O16" s="69">
        <v>1</v>
      </c>
      <c r="P16" s="88">
        <v>1768000</v>
      </c>
      <c r="Q16" s="89"/>
      <c r="R16" s="90"/>
      <c r="S16" s="89"/>
      <c r="T16" s="91"/>
      <c r="U16" s="91"/>
      <c r="V16" s="91"/>
      <c r="W16" s="91">
        <v>1</v>
      </c>
      <c r="X16" s="88">
        <v>1768000</v>
      </c>
      <c r="Y16" s="90">
        <f t="shared" si="15"/>
        <v>1</v>
      </c>
      <c r="Z16" s="90">
        <f t="shared" si="17"/>
        <v>1768000</v>
      </c>
      <c r="AA16" s="93">
        <f t="shared" si="12"/>
        <v>100</v>
      </c>
      <c r="AB16" s="94">
        <f t="shared" si="18"/>
        <v>100</v>
      </c>
      <c r="AC16" s="90">
        <f t="shared" si="19"/>
        <v>3</v>
      </c>
      <c r="AD16" s="96">
        <f t="shared" si="16"/>
        <v>3055500</v>
      </c>
      <c r="AE16" s="93">
        <f t="shared" si="20"/>
        <v>60</v>
      </c>
      <c r="AF16" s="94">
        <f t="shared" si="21"/>
        <v>6.0760626398210293</v>
      </c>
      <c r="AG16" s="399"/>
    </row>
    <row r="17" spans="1:33" ht="24" customHeight="1">
      <c r="A17" s="82"/>
      <c r="B17" s="82"/>
      <c r="C17" s="83">
        <v>8</v>
      </c>
      <c r="D17" s="84" t="s">
        <v>22</v>
      </c>
      <c r="E17" s="84" t="s">
        <v>22</v>
      </c>
      <c r="F17" s="83" t="s">
        <v>27</v>
      </c>
      <c r="G17" s="84" t="s">
        <v>41</v>
      </c>
      <c r="H17" s="307" t="s">
        <v>42</v>
      </c>
      <c r="I17" s="307" t="s">
        <v>43</v>
      </c>
      <c r="J17" s="85" t="s">
        <v>37</v>
      </c>
      <c r="K17" s="69">
        <v>5</v>
      </c>
      <c r="L17" s="86">
        <v>50287500</v>
      </c>
      <c r="M17" s="69">
        <v>2</v>
      </c>
      <c r="N17" s="98">
        <v>1287500</v>
      </c>
      <c r="O17" s="69">
        <v>1</v>
      </c>
      <c r="P17" s="88">
        <v>1768000</v>
      </c>
      <c r="Q17" s="89"/>
      <c r="R17" s="99"/>
      <c r="S17" s="89"/>
      <c r="T17" s="91"/>
      <c r="U17" s="91"/>
      <c r="V17" s="91"/>
      <c r="W17" s="91">
        <v>1</v>
      </c>
      <c r="X17" s="88">
        <v>1768000</v>
      </c>
      <c r="Y17" s="90">
        <f t="shared" si="15"/>
        <v>1</v>
      </c>
      <c r="Z17" s="90">
        <f t="shared" si="17"/>
        <v>1768000</v>
      </c>
      <c r="AA17" s="93">
        <f t="shared" si="12"/>
        <v>100</v>
      </c>
      <c r="AB17" s="94">
        <f t="shared" si="18"/>
        <v>100</v>
      </c>
      <c r="AC17" s="90">
        <f t="shared" si="19"/>
        <v>3</v>
      </c>
      <c r="AD17" s="96">
        <f t="shared" si="16"/>
        <v>3055500</v>
      </c>
      <c r="AE17" s="93">
        <f t="shared" si="20"/>
        <v>60</v>
      </c>
      <c r="AF17" s="94">
        <f t="shared" si="21"/>
        <v>6.0760626398210293</v>
      </c>
      <c r="AG17" s="399"/>
    </row>
    <row r="18" spans="1:33" ht="30.75" customHeight="1">
      <c r="A18" s="82"/>
      <c r="B18" s="82"/>
      <c r="C18" s="83">
        <v>8</v>
      </c>
      <c r="D18" s="84" t="s">
        <v>22</v>
      </c>
      <c r="E18" s="84" t="s">
        <v>22</v>
      </c>
      <c r="F18" s="83" t="s">
        <v>27</v>
      </c>
      <c r="G18" s="84" t="s">
        <v>44</v>
      </c>
      <c r="H18" s="307" t="s">
        <v>45</v>
      </c>
      <c r="I18" s="307" t="s">
        <v>46</v>
      </c>
      <c r="J18" s="85" t="s">
        <v>37</v>
      </c>
      <c r="K18" s="69">
        <v>5</v>
      </c>
      <c r="L18" s="86">
        <v>51287500</v>
      </c>
      <c r="M18" s="69">
        <v>2</v>
      </c>
      <c r="N18" s="98">
        <v>1287500</v>
      </c>
      <c r="O18" s="69">
        <v>1</v>
      </c>
      <c r="P18" s="88">
        <v>1768000</v>
      </c>
      <c r="Q18" s="89"/>
      <c r="R18" s="90"/>
      <c r="S18" s="89"/>
      <c r="T18" s="91"/>
      <c r="U18" s="91"/>
      <c r="V18" s="91"/>
      <c r="W18" s="91">
        <v>1</v>
      </c>
      <c r="X18" s="88">
        <v>1768000</v>
      </c>
      <c r="Y18" s="90">
        <f t="shared" si="15"/>
        <v>1</v>
      </c>
      <c r="Z18" s="90">
        <f t="shared" si="17"/>
        <v>1768000</v>
      </c>
      <c r="AA18" s="93">
        <f t="shared" si="12"/>
        <v>100</v>
      </c>
      <c r="AB18" s="94">
        <f t="shared" si="18"/>
        <v>100</v>
      </c>
      <c r="AC18" s="90">
        <f t="shared" si="19"/>
        <v>3</v>
      </c>
      <c r="AD18" s="96">
        <f t="shared" si="16"/>
        <v>3055500</v>
      </c>
      <c r="AE18" s="93">
        <f t="shared" si="20"/>
        <v>60</v>
      </c>
      <c r="AF18" s="94">
        <f t="shared" si="21"/>
        <v>5.9575920058493788</v>
      </c>
      <c r="AG18" s="399"/>
    </row>
    <row r="19" spans="1:33" ht="39.75" customHeight="1">
      <c r="A19" s="82"/>
      <c r="B19" s="82"/>
      <c r="C19" s="401">
        <v>8</v>
      </c>
      <c r="D19" s="403" t="s">
        <v>22</v>
      </c>
      <c r="E19" s="403" t="s">
        <v>22</v>
      </c>
      <c r="F19" s="401" t="s">
        <v>27</v>
      </c>
      <c r="G19" s="403" t="s">
        <v>47</v>
      </c>
      <c r="H19" s="404" t="s">
        <v>48</v>
      </c>
      <c r="I19" s="308" t="s">
        <v>49</v>
      </c>
      <c r="J19" s="85" t="s">
        <v>37</v>
      </c>
      <c r="K19" s="69">
        <v>32</v>
      </c>
      <c r="L19" s="406">
        <v>326145000</v>
      </c>
      <c r="M19" s="69">
        <v>24</v>
      </c>
      <c r="N19" s="406">
        <v>96320000</v>
      </c>
      <c r="O19" s="69">
        <v>2</v>
      </c>
      <c r="P19" s="407">
        <v>2746000</v>
      </c>
      <c r="Q19" s="100"/>
      <c r="R19" s="101"/>
      <c r="S19" s="100"/>
      <c r="T19" s="92"/>
      <c r="U19" s="102"/>
      <c r="V19" s="102"/>
      <c r="W19" s="92">
        <v>2</v>
      </c>
      <c r="X19" s="407">
        <v>2746000</v>
      </c>
      <c r="Y19" s="90">
        <f t="shared" si="15"/>
        <v>2</v>
      </c>
      <c r="Z19" s="408">
        <f t="shared" si="17"/>
        <v>2746000</v>
      </c>
      <c r="AA19" s="93">
        <f t="shared" si="12"/>
        <v>100</v>
      </c>
      <c r="AB19" s="409">
        <f t="shared" si="18"/>
        <v>100</v>
      </c>
      <c r="AC19" s="90">
        <f t="shared" si="19"/>
        <v>26</v>
      </c>
      <c r="AD19" s="408">
        <f t="shared" si="16"/>
        <v>99066000</v>
      </c>
      <c r="AE19" s="93">
        <f t="shared" si="20"/>
        <v>81.25</v>
      </c>
      <c r="AF19" s="409">
        <f t="shared" si="21"/>
        <v>30.374833279676217</v>
      </c>
      <c r="AG19" s="399"/>
    </row>
    <row r="20" spans="1:33" ht="25.5" customHeight="1">
      <c r="A20" s="82"/>
      <c r="B20" s="82"/>
      <c r="C20" s="402"/>
      <c r="D20" s="402"/>
      <c r="E20" s="402"/>
      <c r="F20" s="402"/>
      <c r="G20" s="402"/>
      <c r="H20" s="405"/>
      <c r="I20" s="308" t="s">
        <v>50</v>
      </c>
      <c r="J20" s="85" t="s">
        <v>37</v>
      </c>
      <c r="K20" s="69">
        <v>12</v>
      </c>
      <c r="L20" s="402"/>
      <c r="M20" s="69"/>
      <c r="N20" s="402"/>
      <c r="O20" s="69">
        <v>4</v>
      </c>
      <c r="P20" s="402"/>
      <c r="Q20" s="89"/>
      <c r="R20" s="90"/>
      <c r="S20" s="89"/>
      <c r="T20" s="91"/>
      <c r="U20" s="91"/>
      <c r="V20" s="91"/>
      <c r="W20" s="91">
        <v>4</v>
      </c>
      <c r="X20" s="402"/>
      <c r="Y20" s="90">
        <f t="shared" si="15"/>
        <v>4</v>
      </c>
      <c r="Z20" s="402"/>
      <c r="AA20" s="93">
        <f t="shared" si="12"/>
        <v>100</v>
      </c>
      <c r="AB20" s="402"/>
      <c r="AC20" s="90">
        <f t="shared" si="19"/>
        <v>4</v>
      </c>
      <c r="AD20" s="402"/>
      <c r="AE20" s="93">
        <f t="shared" si="20"/>
        <v>33.333333333333329</v>
      </c>
      <c r="AF20" s="410"/>
      <c r="AG20" s="399"/>
    </row>
    <row r="21" spans="1:33" ht="29.25" customHeight="1">
      <c r="A21" s="82"/>
      <c r="B21" s="82"/>
      <c r="C21" s="83">
        <v>8</v>
      </c>
      <c r="D21" s="84" t="s">
        <v>22</v>
      </c>
      <c r="E21" s="84" t="s">
        <v>22</v>
      </c>
      <c r="F21" s="83" t="s">
        <v>27</v>
      </c>
      <c r="G21" s="84" t="s">
        <v>51</v>
      </c>
      <c r="H21" s="275" t="s">
        <v>52</v>
      </c>
      <c r="I21" s="308" t="s">
        <v>53</v>
      </c>
      <c r="J21" s="85" t="s">
        <v>37</v>
      </c>
      <c r="K21" s="69">
        <v>7</v>
      </c>
      <c r="L21" s="103">
        <v>109499000</v>
      </c>
      <c r="M21" s="69">
        <v>4</v>
      </c>
      <c r="N21" s="88">
        <v>5000000</v>
      </c>
      <c r="O21" s="69">
        <v>1</v>
      </c>
      <c r="P21" s="88">
        <v>1850000</v>
      </c>
      <c r="Q21" s="89"/>
      <c r="R21" s="90"/>
      <c r="S21" s="89"/>
      <c r="T21" s="91"/>
      <c r="U21" s="91"/>
      <c r="V21" s="91"/>
      <c r="W21" s="91">
        <v>1</v>
      </c>
      <c r="X21" s="88">
        <v>1850000</v>
      </c>
      <c r="Y21" s="90">
        <f t="shared" si="15"/>
        <v>1</v>
      </c>
      <c r="Z21" s="90">
        <f>R21+T21+V21+X21</f>
        <v>1850000</v>
      </c>
      <c r="AA21" s="93">
        <f t="shared" si="12"/>
        <v>100</v>
      </c>
      <c r="AB21" s="94">
        <f t="shared" ref="AB21:AB23" si="22">Z21/P21*100</f>
        <v>100</v>
      </c>
      <c r="AC21" s="90">
        <f t="shared" si="19"/>
        <v>5</v>
      </c>
      <c r="AD21" s="96">
        <f t="shared" ref="AD21:AD23" si="23">N21+Z21</f>
        <v>6850000</v>
      </c>
      <c r="AE21" s="93">
        <f t="shared" si="20"/>
        <v>71.428571428571431</v>
      </c>
      <c r="AF21" s="94">
        <f t="shared" ref="AF21:AF26" si="24">AD21/L21*100</f>
        <v>6.2557648928300722</v>
      </c>
      <c r="AG21" s="400"/>
    </row>
    <row r="22" spans="1:33" ht="33" customHeight="1">
      <c r="A22" s="216"/>
      <c r="B22" s="216"/>
      <c r="C22" s="217" t="s">
        <v>21</v>
      </c>
      <c r="D22" s="217" t="s">
        <v>26</v>
      </c>
      <c r="E22" s="218" t="s">
        <v>22</v>
      </c>
      <c r="F22" s="217" t="s">
        <v>54</v>
      </c>
      <c r="G22" s="217"/>
      <c r="H22" s="305" t="s">
        <v>55</v>
      </c>
      <c r="I22" s="305" t="s">
        <v>56</v>
      </c>
      <c r="J22" s="217" t="s">
        <v>25</v>
      </c>
      <c r="K22" s="220">
        <v>100</v>
      </c>
      <c r="L22" s="221">
        <f>SUM(L23:L26)</f>
        <v>11537157287</v>
      </c>
      <c r="M22" s="217">
        <v>100</v>
      </c>
      <c r="N22" s="221">
        <f>SUM(N23:N26)</f>
        <v>1658515176</v>
      </c>
      <c r="O22" s="217">
        <v>100</v>
      </c>
      <c r="P22" s="221">
        <f>SUM(P23:P26)</f>
        <v>2236190386</v>
      </c>
      <c r="Q22" s="79">
        <f>R22/P22*100</f>
        <v>21.82143864203162</v>
      </c>
      <c r="R22" s="80">
        <f>SUM(R23:R26)</f>
        <v>487968913</v>
      </c>
      <c r="S22" s="79">
        <f>T22/P22*100</f>
        <v>20.297004129951571</v>
      </c>
      <c r="T22" s="80">
        <f>SUM(T23:T26)</f>
        <v>453879655</v>
      </c>
      <c r="U22" s="104">
        <f>V22/P22*100</f>
        <v>27.513449876713675</v>
      </c>
      <c r="V22" s="105">
        <f>SUM(V23:V26)</f>
        <v>615253121</v>
      </c>
      <c r="W22" s="81">
        <f>X22/P22*100</f>
        <v>28.679160013167142</v>
      </c>
      <c r="X22" s="105">
        <f>SUM(X23:X26)</f>
        <v>641320619</v>
      </c>
      <c r="Y22" s="222">
        <f>+Q22+S22+U22+W22</f>
        <v>98.311052661864011</v>
      </c>
      <c r="Z22" s="222">
        <f>SUM(Z23:Z26)</f>
        <v>2198422308</v>
      </c>
      <c r="AA22" s="226">
        <f>Y22/O22*100</f>
        <v>98.311052661864011</v>
      </c>
      <c r="AB22" s="224">
        <f t="shared" si="22"/>
        <v>98.311052661864011</v>
      </c>
      <c r="AC22" s="225">
        <f>AVERAGE(M22,AA22)</f>
        <v>99.155526330932005</v>
      </c>
      <c r="AD22" s="226">
        <f t="shared" si="23"/>
        <v>3856937484</v>
      </c>
      <c r="AE22" s="227">
        <f>AC22/K22*3/5*100</f>
        <v>59.493315798559209</v>
      </c>
      <c r="AF22" s="224">
        <f t="shared" si="24"/>
        <v>33.430570356754814</v>
      </c>
      <c r="AG22" s="411" t="s">
        <v>30</v>
      </c>
    </row>
    <row r="23" spans="1:33" s="228" customFormat="1" ht="27" customHeight="1">
      <c r="A23" s="82"/>
      <c r="B23" s="82"/>
      <c r="C23" s="413">
        <v>8</v>
      </c>
      <c r="D23" s="414" t="s">
        <v>22</v>
      </c>
      <c r="E23" s="414" t="s">
        <v>22</v>
      </c>
      <c r="F23" s="413" t="s">
        <v>54</v>
      </c>
      <c r="G23" s="414" t="s">
        <v>22</v>
      </c>
      <c r="H23" s="415" t="s">
        <v>57</v>
      </c>
      <c r="I23" s="275" t="s">
        <v>58</v>
      </c>
      <c r="J23" s="85" t="s">
        <v>59</v>
      </c>
      <c r="K23" s="69">
        <v>60</v>
      </c>
      <c r="L23" s="406">
        <v>11272307287</v>
      </c>
      <c r="M23" s="69">
        <v>12</v>
      </c>
      <c r="N23" s="406">
        <v>1646415176</v>
      </c>
      <c r="O23" s="69">
        <v>12</v>
      </c>
      <c r="P23" s="407">
        <v>2171850386</v>
      </c>
      <c r="Q23" s="69">
        <v>3</v>
      </c>
      <c r="R23" s="416">
        <v>482718913</v>
      </c>
      <c r="S23" s="69">
        <v>3</v>
      </c>
      <c r="T23" s="407">
        <v>450379655</v>
      </c>
      <c r="U23" s="91">
        <v>3</v>
      </c>
      <c r="V23" s="406">
        <v>610003121</v>
      </c>
      <c r="W23" s="91">
        <v>3</v>
      </c>
      <c r="X23" s="407">
        <f>108941706+482718913</f>
        <v>591660619</v>
      </c>
      <c r="Y23" s="95">
        <f t="shared" ref="Y23:Y26" si="25">Q23+S23+U23+W23</f>
        <v>12</v>
      </c>
      <c r="Z23" s="417">
        <f t="shared" ref="Z23" si="26">R23+T23+V23+X23</f>
        <v>2134762308</v>
      </c>
      <c r="AA23" s="106">
        <f t="shared" ref="AA23:AA27" si="27">Y23/O23*100</f>
        <v>100</v>
      </c>
      <c r="AB23" s="409">
        <f t="shared" si="22"/>
        <v>98.292328134613953</v>
      </c>
      <c r="AC23" s="90">
        <f t="shared" ref="AC23:AC26" si="28">M23+Y23</f>
        <v>24</v>
      </c>
      <c r="AD23" s="408">
        <f t="shared" si="23"/>
        <v>3781177484</v>
      </c>
      <c r="AE23" s="93">
        <f t="shared" ref="AE23:AE26" si="29">AC23/K23*100</f>
        <v>40</v>
      </c>
      <c r="AF23" s="94">
        <f t="shared" si="24"/>
        <v>33.543953227399278</v>
      </c>
      <c r="AG23" s="412"/>
    </row>
    <row r="24" spans="1:33" ht="15.75" customHeight="1">
      <c r="A24" s="82"/>
      <c r="B24" s="82"/>
      <c r="C24" s="402"/>
      <c r="D24" s="402"/>
      <c r="E24" s="402"/>
      <c r="F24" s="402"/>
      <c r="G24" s="402"/>
      <c r="H24" s="405"/>
      <c r="I24" s="275" t="s">
        <v>60</v>
      </c>
      <c r="J24" s="85" t="s">
        <v>61</v>
      </c>
      <c r="K24" s="107">
        <v>14</v>
      </c>
      <c r="L24" s="402"/>
      <c r="M24" s="69">
        <v>14</v>
      </c>
      <c r="N24" s="402"/>
      <c r="O24" s="69">
        <v>14</v>
      </c>
      <c r="P24" s="402"/>
      <c r="Q24" s="108"/>
      <c r="R24" s="402"/>
      <c r="S24" s="108"/>
      <c r="T24" s="402"/>
      <c r="U24" s="92"/>
      <c r="V24" s="402"/>
      <c r="W24" s="92">
        <v>14</v>
      </c>
      <c r="X24" s="402"/>
      <c r="Y24" s="95">
        <f t="shared" si="25"/>
        <v>14</v>
      </c>
      <c r="Z24" s="418"/>
      <c r="AA24" s="106">
        <f t="shared" si="27"/>
        <v>100</v>
      </c>
      <c r="AB24" s="402"/>
      <c r="AC24" s="90">
        <f t="shared" si="28"/>
        <v>28</v>
      </c>
      <c r="AD24" s="402"/>
      <c r="AE24" s="93">
        <f t="shared" si="29"/>
        <v>200</v>
      </c>
      <c r="AF24" s="94" t="e">
        <f t="shared" si="24"/>
        <v>#DIV/0!</v>
      </c>
      <c r="AG24" s="412"/>
    </row>
    <row r="25" spans="1:33" ht="32.25" customHeight="1">
      <c r="A25" s="82"/>
      <c r="B25" s="82"/>
      <c r="C25" s="83">
        <v>8</v>
      </c>
      <c r="D25" s="84" t="s">
        <v>22</v>
      </c>
      <c r="E25" s="84" t="s">
        <v>22</v>
      </c>
      <c r="F25" s="83" t="s">
        <v>54</v>
      </c>
      <c r="G25" s="84" t="s">
        <v>34</v>
      </c>
      <c r="H25" s="309" t="s">
        <v>62</v>
      </c>
      <c r="I25" s="309" t="s">
        <v>63</v>
      </c>
      <c r="J25" s="85" t="s">
        <v>37</v>
      </c>
      <c r="K25" s="97">
        <v>11</v>
      </c>
      <c r="L25" s="103">
        <v>33300000</v>
      </c>
      <c r="M25" s="109">
        <v>4</v>
      </c>
      <c r="N25" s="110">
        <v>6100000</v>
      </c>
      <c r="O25" s="69">
        <v>1</v>
      </c>
      <c r="P25" s="88">
        <v>1768000</v>
      </c>
      <c r="Q25" s="89"/>
      <c r="R25" s="90"/>
      <c r="S25" s="69"/>
      <c r="T25" s="88"/>
      <c r="U25" s="91"/>
      <c r="V25" s="91"/>
      <c r="W25" s="88">
        <v>1</v>
      </c>
      <c r="X25" s="88">
        <v>1768000</v>
      </c>
      <c r="Y25" s="90">
        <f t="shared" si="25"/>
        <v>1</v>
      </c>
      <c r="Z25" s="90">
        <f t="shared" ref="Z25:Z26" si="30">R25+T25+V25+X25</f>
        <v>1768000</v>
      </c>
      <c r="AA25" s="93">
        <f t="shared" si="27"/>
        <v>100</v>
      </c>
      <c r="AB25" s="94">
        <f t="shared" ref="AB25:AB26" si="31">Z25/P25*100</f>
        <v>100</v>
      </c>
      <c r="AC25" s="90">
        <f t="shared" si="28"/>
        <v>5</v>
      </c>
      <c r="AD25" s="96">
        <f t="shared" ref="AD25:AD26" si="32">N25+Z25</f>
        <v>7868000</v>
      </c>
      <c r="AE25" s="93">
        <f t="shared" si="29"/>
        <v>45.454545454545453</v>
      </c>
      <c r="AF25" s="94">
        <f t="shared" si="24"/>
        <v>23.627627627627628</v>
      </c>
      <c r="AG25" s="412"/>
    </row>
    <row r="26" spans="1:33" ht="39.75" customHeight="1">
      <c r="A26" s="82"/>
      <c r="B26" s="82"/>
      <c r="C26" s="83">
        <v>8</v>
      </c>
      <c r="D26" s="84" t="s">
        <v>22</v>
      </c>
      <c r="E26" s="84" t="s">
        <v>22</v>
      </c>
      <c r="F26" s="83" t="s">
        <v>54</v>
      </c>
      <c r="G26" s="84" t="s">
        <v>38</v>
      </c>
      <c r="H26" s="275" t="s">
        <v>64</v>
      </c>
      <c r="I26" s="310" t="s">
        <v>65</v>
      </c>
      <c r="J26" s="85" t="s">
        <v>37</v>
      </c>
      <c r="K26" s="97">
        <v>20</v>
      </c>
      <c r="L26" s="86">
        <v>231550000</v>
      </c>
      <c r="M26" s="111">
        <v>4</v>
      </c>
      <c r="N26" s="112">
        <v>6000000</v>
      </c>
      <c r="O26" s="69">
        <v>4</v>
      </c>
      <c r="P26" s="88">
        <v>62572000</v>
      </c>
      <c r="Q26" s="89"/>
      <c r="R26" s="113">
        <v>5250000</v>
      </c>
      <c r="S26" s="69"/>
      <c r="T26" s="88">
        <v>3500000</v>
      </c>
      <c r="U26" s="91"/>
      <c r="V26" s="86">
        <v>5250000</v>
      </c>
      <c r="W26" s="103">
        <v>4</v>
      </c>
      <c r="X26" s="103">
        <f>42642000+5250000</f>
        <v>47892000</v>
      </c>
      <c r="Y26" s="114">
        <f t="shared" si="25"/>
        <v>4</v>
      </c>
      <c r="Z26" s="114">
        <f t="shared" si="30"/>
        <v>61892000</v>
      </c>
      <c r="AA26" s="93">
        <f t="shared" si="27"/>
        <v>100</v>
      </c>
      <c r="AB26" s="94">
        <f t="shared" si="31"/>
        <v>98.913251933772301</v>
      </c>
      <c r="AC26" s="90">
        <f t="shared" si="28"/>
        <v>8</v>
      </c>
      <c r="AD26" s="96">
        <f t="shared" si="32"/>
        <v>67892000</v>
      </c>
      <c r="AE26" s="93">
        <f t="shared" si="29"/>
        <v>40</v>
      </c>
      <c r="AF26" s="94">
        <f t="shared" si="24"/>
        <v>29.320665083135395</v>
      </c>
      <c r="AG26" s="405"/>
    </row>
    <row r="27" spans="1:33" ht="27" customHeight="1">
      <c r="A27" s="216"/>
      <c r="B27" s="216"/>
      <c r="C27" s="219">
        <v>8</v>
      </c>
      <c r="D27" s="229" t="s">
        <v>22</v>
      </c>
      <c r="E27" s="229" t="s">
        <v>22</v>
      </c>
      <c r="F27" s="219" t="s">
        <v>66</v>
      </c>
      <c r="G27" s="219"/>
      <c r="H27" s="305" t="s">
        <v>67</v>
      </c>
      <c r="I27" s="305" t="s">
        <v>24</v>
      </c>
      <c r="J27" s="230" t="s">
        <v>25</v>
      </c>
      <c r="K27" s="220">
        <v>100</v>
      </c>
      <c r="L27" s="231">
        <f>SUM(L28:L33)</f>
        <v>1334411547</v>
      </c>
      <c r="M27" s="232">
        <v>100</v>
      </c>
      <c r="N27" s="231">
        <f>SUM(N28:N33)</f>
        <v>320963547</v>
      </c>
      <c r="O27" s="230">
        <v>100</v>
      </c>
      <c r="P27" s="233">
        <f>SUM(P28:P33)</f>
        <v>227413550</v>
      </c>
      <c r="Q27" s="116">
        <f>R27/P27*100</f>
        <v>4.2213843458316358</v>
      </c>
      <c r="R27" s="105">
        <f>SUM(R28:R33)</f>
        <v>9600000</v>
      </c>
      <c r="S27" s="116">
        <f>T27/N27*100</f>
        <v>18.508902196298322</v>
      </c>
      <c r="T27" s="105">
        <f>SUM(T28:T33)</f>
        <v>59406829</v>
      </c>
      <c r="U27" s="104">
        <f>V27/P27*100</f>
        <v>19.489370356339805</v>
      </c>
      <c r="V27" s="105">
        <f>SUM(V28:V33)</f>
        <v>44321469</v>
      </c>
      <c r="W27" s="81">
        <f>X27/P27*100</f>
        <v>32.306067954174232</v>
      </c>
      <c r="X27" s="115">
        <f>SUM(X28:X33)</f>
        <v>73468376</v>
      </c>
      <c r="Y27" s="234">
        <f t="shared" ref="Y27:Y28" si="33">+Q27+S27+U27+W27</f>
        <v>74.525724852644004</v>
      </c>
      <c r="Z27" s="235">
        <f>SUM(Z28:Z33)</f>
        <v>186796674</v>
      </c>
      <c r="AA27" s="220">
        <f t="shared" si="27"/>
        <v>74.525724852644004</v>
      </c>
      <c r="AB27" s="236">
        <f>Z27/P27*100</f>
        <v>82.139641195522429</v>
      </c>
      <c r="AC27" s="225">
        <f>AVERAGE(M27,AA27)</f>
        <v>87.262862426322002</v>
      </c>
      <c r="AD27" s="226">
        <f>N27+Z27</f>
        <v>507760221</v>
      </c>
      <c r="AE27" s="227">
        <f>AC27/K27*3/5*100</f>
        <v>52.357717455793193</v>
      </c>
      <c r="AF27" s="224">
        <f>AD27/L27*100</f>
        <v>38.051246044860555</v>
      </c>
      <c r="AG27" s="411" t="s">
        <v>68</v>
      </c>
    </row>
    <row r="28" spans="1:33" s="228" customFormat="1" ht="23.25" customHeight="1">
      <c r="A28" s="82"/>
      <c r="B28" s="82"/>
      <c r="C28" s="413">
        <v>8</v>
      </c>
      <c r="D28" s="414" t="s">
        <v>22</v>
      </c>
      <c r="E28" s="414" t="s">
        <v>22</v>
      </c>
      <c r="F28" s="413" t="s">
        <v>66</v>
      </c>
      <c r="G28" s="414" t="s">
        <v>22</v>
      </c>
      <c r="H28" s="422" t="s">
        <v>69</v>
      </c>
      <c r="I28" s="311" t="s">
        <v>70</v>
      </c>
      <c r="J28" s="85" t="s">
        <v>71</v>
      </c>
      <c r="K28" s="69">
        <v>936</v>
      </c>
      <c r="L28" s="423">
        <v>138231000</v>
      </c>
      <c r="M28" s="69">
        <v>312</v>
      </c>
      <c r="N28" s="423">
        <v>20673000</v>
      </c>
      <c r="O28" s="69">
        <v>200</v>
      </c>
      <c r="P28" s="407">
        <v>10613550</v>
      </c>
      <c r="Q28" s="117"/>
      <c r="R28" s="407"/>
      <c r="S28" s="88">
        <f>T28/10000</f>
        <v>142.19999999999999</v>
      </c>
      <c r="T28" s="407">
        <v>1422000</v>
      </c>
      <c r="U28" s="91"/>
      <c r="V28" s="406">
        <v>3002000</v>
      </c>
      <c r="W28" s="91"/>
      <c r="X28" s="428">
        <v>3392000</v>
      </c>
      <c r="Y28" s="90">
        <f t="shared" si="33"/>
        <v>142.19999999999999</v>
      </c>
      <c r="Z28" s="429">
        <f>R28+T28+V28+X28</f>
        <v>7816000</v>
      </c>
      <c r="AA28" s="106">
        <f>Y28/O28*100</f>
        <v>71.099999999999994</v>
      </c>
      <c r="AB28" s="431">
        <f>Z28/P28*100</f>
        <v>73.641712716291906</v>
      </c>
      <c r="AC28" s="90">
        <f t="shared" ref="AC28:AC30" si="34">M28+Y28</f>
        <v>454.2</v>
      </c>
      <c r="AD28" s="429">
        <f t="shared" ref="AD28:AD31" si="35">N28+Z28</f>
        <v>28489000</v>
      </c>
      <c r="AE28" s="93">
        <f t="shared" ref="AE28:AE30" si="36">AC28/K28*100</f>
        <v>48.525641025641022</v>
      </c>
      <c r="AF28" s="431">
        <f t="shared" ref="AF28:AF31" si="37">AD28/L28*100</f>
        <v>20.609704046125689</v>
      </c>
      <c r="AG28" s="412"/>
    </row>
    <row r="29" spans="1:33" ht="30.75" customHeight="1">
      <c r="A29" s="82"/>
      <c r="B29" s="82"/>
      <c r="C29" s="402"/>
      <c r="D29" s="402"/>
      <c r="E29" s="402"/>
      <c r="F29" s="402"/>
      <c r="G29" s="402"/>
      <c r="H29" s="405"/>
      <c r="I29" s="311" t="s">
        <v>72</v>
      </c>
      <c r="J29" s="85" t="s">
        <v>59</v>
      </c>
      <c r="K29" s="69">
        <v>60</v>
      </c>
      <c r="L29" s="424"/>
      <c r="M29" s="69">
        <v>24</v>
      </c>
      <c r="N29" s="424"/>
      <c r="O29" s="69">
        <v>12</v>
      </c>
      <c r="P29" s="402"/>
      <c r="Q29" s="117"/>
      <c r="R29" s="402"/>
      <c r="S29" s="69">
        <v>5</v>
      </c>
      <c r="T29" s="402"/>
      <c r="U29" s="88">
        <v>3</v>
      </c>
      <c r="V29" s="402"/>
      <c r="W29" s="91"/>
      <c r="X29" s="402"/>
      <c r="Y29" s="90">
        <v>12</v>
      </c>
      <c r="Z29" s="430"/>
      <c r="AA29" s="93">
        <f t="shared" ref="AA29:AA30" si="38">Y29/O29*100</f>
        <v>100</v>
      </c>
      <c r="AB29" s="432"/>
      <c r="AC29" s="90">
        <f t="shared" si="34"/>
        <v>36</v>
      </c>
      <c r="AD29" s="430"/>
      <c r="AE29" s="93">
        <f t="shared" si="36"/>
        <v>60</v>
      </c>
      <c r="AF29" s="432"/>
      <c r="AG29" s="412"/>
    </row>
    <row r="30" spans="1:33" ht="30" customHeight="1">
      <c r="A30" s="82"/>
      <c r="B30" s="82"/>
      <c r="C30" s="118">
        <v>8</v>
      </c>
      <c r="D30" s="119" t="s">
        <v>22</v>
      </c>
      <c r="E30" s="119" t="s">
        <v>22</v>
      </c>
      <c r="F30" s="120" t="s">
        <v>66</v>
      </c>
      <c r="G30" s="119" t="s">
        <v>34</v>
      </c>
      <c r="H30" s="308" t="s">
        <v>73</v>
      </c>
      <c r="I30" s="312" t="s">
        <v>74</v>
      </c>
      <c r="J30" s="85" t="s">
        <v>59</v>
      </c>
      <c r="K30" s="69">
        <v>60</v>
      </c>
      <c r="L30" s="86">
        <v>303070547</v>
      </c>
      <c r="M30" s="69">
        <v>24</v>
      </c>
      <c r="N30" s="87">
        <v>94770547</v>
      </c>
      <c r="O30" s="69">
        <v>12</v>
      </c>
      <c r="P30" s="88">
        <v>72000000</v>
      </c>
      <c r="Q30" s="117"/>
      <c r="R30" s="88"/>
      <c r="S30" s="69">
        <v>6</v>
      </c>
      <c r="T30" s="88">
        <v>15584829</v>
      </c>
      <c r="U30" s="88">
        <v>3</v>
      </c>
      <c r="V30" s="86">
        <v>14119469</v>
      </c>
      <c r="W30" s="103">
        <v>3</v>
      </c>
      <c r="X30" s="103">
        <v>18476376</v>
      </c>
      <c r="Y30" s="90">
        <v>12</v>
      </c>
      <c r="Z30" s="121">
        <f>R30+T30+V30+X30</f>
        <v>48180674</v>
      </c>
      <c r="AA30" s="93">
        <f t="shared" si="38"/>
        <v>100</v>
      </c>
      <c r="AB30" s="94">
        <f t="shared" ref="AB30" si="39">Z30/P30*100</f>
        <v>66.917602777777773</v>
      </c>
      <c r="AC30" s="90">
        <f t="shared" si="34"/>
        <v>36</v>
      </c>
      <c r="AD30" s="96">
        <f t="shared" si="35"/>
        <v>142951221</v>
      </c>
      <c r="AE30" s="93">
        <f t="shared" si="36"/>
        <v>60</v>
      </c>
      <c r="AF30" s="94">
        <f t="shared" si="37"/>
        <v>47.167638827008815</v>
      </c>
      <c r="AG30" s="412"/>
    </row>
    <row r="31" spans="1:33" ht="25.5" customHeight="1">
      <c r="A31" s="122"/>
      <c r="B31" s="122"/>
      <c r="C31" s="413">
        <v>8</v>
      </c>
      <c r="D31" s="414" t="s">
        <v>22</v>
      </c>
      <c r="E31" s="414" t="s">
        <v>22</v>
      </c>
      <c r="F31" s="413" t="s">
        <v>66</v>
      </c>
      <c r="G31" s="414" t="s">
        <v>41</v>
      </c>
      <c r="H31" s="422" t="s">
        <v>75</v>
      </c>
      <c r="I31" s="313" t="s">
        <v>76</v>
      </c>
      <c r="J31" s="123" t="s">
        <v>258</v>
      </c>
      <c r="K31" s="124"/>
      <c r="L31" s="406">
        <v>893110000</v>
      </c>
      <c r="M31" s="124"/>
      <c r="N31" s="406">
        <v>205520000</v>
      </c>
      <c r="O31" s="124"/>
      <c r="P31" s="407">
        <v>144800000</v>
      </c>
      <c r="Q31" s="124"/>
      <c r="R31" s="407">
        <v>9600000</v>
      </c>
      <c r="S31" s="124"/>
      <c r="T31" s="407">
        <f>32000000+10400000</f>
        <v>42400000</v>
      </c>
      <c r="U31" s="125"/>
      <c r="V31" s="406">
        <v>27200000</v>
      </c>
      <c r="W31" s="125"/>
      <c r="X31" s="420">
        <v>51600000</v>
      </c>
      <c r="Y31" s="126"/>
      <c r="Z31" s="416">
        <f>R31+T31+V31+X31</f>
        <v>130800000</v>
      </c>
      <c r="AA31" s="127"/>
      <c r="AB31" s="425">
        <f>Z31/P31*100</f>
        <v>90.331491712707177</v>
      </c>
      <c r="AC31" s="126">
        <f>M31+Y31</f>
        <v>0</v>
      </c>
      <c r="AD31" s="408">
        <f t="shared" si="35"/>
        <v>336320000</v>
      </c>
      <c r="AE31" s="127"/>
      <c r="AF31" s="409">
        <f t="shared" si="37"/>
        <v>37.657175487901831</v>
      </c>
      <c r="AG31" s="412"/>
    </row>
    <row r="32" spans="1:33" ht="21.75" customHeight="1">
      <c r="A32" s="82"/>
      <c r="B32" s="82"/>
      <c r="C32" s="419"/>
      <c r="D32" s="419"/>
      <c r="E32" s="419"/>
      <c r="F32" s="419"/>
      <c r="G32" s="419"/>
      <c r="H32" s="412"/>
      <c r="I32" s="308" t="s">
        <v>77</v>
      </c>
      <c r="J32" s="85" t="s">
        <v>59</v>
      </c>
      <c r="K32" s="69">
        <v>60</v>
      </c>
      <c r="L32" s="419"/>
      <c r="M32" s="69">
        <v>24</v>
      </c>
      <c r="N32" s="419"/>
      <c r="O32" s="69">
        <v>12</v>
      </c>
      <c r="P32" s="419"/>
      <c r="Q32" s="69">
        <v>3</v>
      </c>
      <c r="R32" s="419"/>
      <c r="S32" s="69">
        <v>3</v>
      </c>
      <c r="T32" s="419"/>
      <c r="U32" s="103">
        <v>3</v>
      </c>
      <c r="V32" s="419"/>
      <c r="W32" s="103">
        <v>3</v>
      </c>
      <c r="X32" s="419"/>
      <c r="Y32" s="90">
        <f t="shared" ref="Y32:Y33" si="40">Q32+S32+U32+W32</f>
        <v>12</v>
      </c>
      <c r="Z32" s="419"/>
      <c r="AA32" s="93">
        <f t="shared" ref="AA32:AA45" si="41">Y32/O32*100</f>
        <v>100</v>
      </c>
      <c r="AB32" s="419"/>
      <c r="AC32" s="90">
        <f t="shared" ref="AC32:AC33" si="42">M32+Y32</f>
        <v>36</v>
      </c>
      <c r="AD32" s="419"/>
      <c r="AE32" s="93">
        <f t="shared" ref="AE32:AE33" si="43">AC32/K32*100</f>
        <v>60</v>
      </c>
      <c r="AF32" s="426"/>
      <c r="AG32" s="412"/>
    </row>
    <row r="33" spans="1:33" ht="15.75" customHeight="1">
      <c r="A33" s="82"/>
      <c r="B33" s="82"/>
      <c r="C33" s="419"/>
      <c r="D33" s="419"/>
      <c r="E33" s="419"/>
      <c r="F33" s="419"/>
      <c r="G33" s="419"/>
      <c r="H33" s="412"/>
      <c r="I33" s="307" t="s">
        <v>78</v>
      </c>
      <c r="J33" s="85" t="s">
        <v>59</v>
      </c>
      <c r="K33" s="69">
        <v>60</v>
      </c>
      <c r="L33" s="402"/>
      <c r="M33" s="69">
        <v>24</v>
      </c>
      <c r="N33" s="402"/>
      <c r="O33" s="69">
        <v>12</v>
      </c>
      <c r="P33" s="402"/>
      <c r="Q33" s="69">
        <v>3</v>
      </c>
      <c r="R33" s="402"/>
      <c r="S33" s="69">
        <v>3</v>
      </c>
      <c r="T33" s="402"/>
      <c r="U33" s="103">
        <v>3</v>
      </c>
      <c r="V33" s="402"/>
      <c r="W33" s="103">
        <v>3</v>
      </c>
      <c r="X33" s="402"/>
      <c r="Y33" s="90">
        <f t="shared" si="40"/>
        <v>12</v>
      </c>
      <c r="Z33" s="402"/>
      <c r="AA33" s="93">
        <f t="shared" si="41"/>
        <v>100</v>
      </c>
      <c r="AB33" s="402"/>
      <c r="AC33" s="90">
        <f t="shared" si="42"/>
        <v>36</v>
      </c>
      <c r="AD33" s="402"/>
      <c r="AE33" s="93">
        <f t="shared" si="43"/>
        <v>60</v>
      </c>
      <c r="AF33" s="410"/>
      <c r="AG33" s="405"/>
    </row>
    <row r="34" spans="1:33" ht="28.5" customHeight="1">
      <c r="A34" s="216"/>
      <c r="B34" s="216"/>
      <c r="C34" s="237">
        <v>8</v>
      </c>
      <c r="D34" s="238" t="s">
        <v>22</v>
      </c>
      <c r="E34" s="238" t="s">
        <v>22</v>
      </c>
      <c r="F34" s="239" t="s">
        <v>79</v>
      </c>
      <c r="G34" s="239"/>
      <c r="H34" s="305" t="s">
        <v>80</v>
      </c>
      <c r="I34" s="305" t="s">
        <v>81</v>
      </c>
      <c r="J34" s="230" t="s">
        <v>25</v>
      </c>
      <c r="K34" s="220">
        <v>100</v>
      </c>
      <c r="L34" s="240">
        <f>SUM(L35)</f>
        <v>269976500</v>
      </c>
      <c r="M34" s="232">
        <v>100</v>
      </c>
      <c r="N34" s="240">
        <f>SUM(N35)</f>
        <v>64640000</v>
      </c>
      <c r="O34" s="230">
        <v>100</v>
      </c>
      <c r="P34" s="241">
        <f>P35</f>
        <v>20231000</v>
      </c>
      <c r="Q34" s="116">
        <f>R34/P34*100</f>
        <v>22.243092284118433</v>
      </c>
      <c r="R34" s="129">
        <f>R35</f>
        <v>4500000</v>
      </c>
      <c r="S34" s="116">
        <f>T34/P34*100</f>
        <v>14.828728189412288</v>
      </c>
      <c r="T34" s="104">
        <f>T35</f>
        <v>3000000</v>
      </c>
      <c r="U34" s="104">
        <f>V34/P34*100</f>
        <v>22.243092284118433</v>
      </c>
      <c r="V34" s="104">
        <f>V35</f>
        <v>4500000</v>
      </c>
      <c r="W34" s="81">
        <f>X34/P34*100</f>
        <v>40.685087242350846</v>
      </c>
      <c r="X34" s="129">
        <f>X35</f>
        <v>8231000</v>
      </c>
      <c r="Y34" s="242">
        <f>+Q34+S34+U34+W34</f>
        <v>100</v>
      </c>
      <c r="Z34" s="234">
        <f>R34+T34+V34+X34</f>
        <v>20231000</v>
      </c>
      <c r="AA34" s="220">
        <f t="shared" si="41"/>
        <v>100</v>
      </c>
      <c r="AB34" s="224">
        <f t="shared" ref="AB34:AB45" si="44">Z34/P34*100</f>
        <v>100</v>
      </c>
      <c r="AC34" s="225">
        <f>AVERAGE(M34,AA34)</f>
        <v>100</v>
      </c>
      <c r="AD34" s="226">
        <f>N34+Z34</f>
        <v>84871000</v>
      </c>
      <c r="AE34" s="227">
        <f>AC34/K34*3/5*100</f>
        <v>60</v>
      </c>
      <c r="AF34" s="224">
        <f>AD34/L34*100</f>
        <v>31.436439838282222</v>
      </c>
      <c r="AG34" s="411" t="s">
        <v>30</v>
      </c>
    </row>
    <row r="35" spans="1:33" s="228" customFormat="1" ht="30" customHeight="1">
      <c r="A35" s="82"/>
      <c r="B35" s="82"/>
      <c r="C35" s="118">
        <v>8</v>
      </c>
      <c r="D35" s="119" t="s">
        <v>22</v>
      </c>
      <c r="E35" s="119" t="s">
        <v>22</v>
      </c>
      <c r="F35" s="120" t="s">
        <v>79</v>
      </c>
      <c r="G35" s="119" t="s">
        <v>47</v>
      </c>
      <c r="H35" s="275" t="s">
        <v>82</v>
      </c>
      <c r="I35" s="310" t="s">
        <v>83</v>
      </c>
      <c r="J35" s="85" t="s">
        <v>37</v>
      </c>
      <c r="K35" s="69">
        <v>5</v>
      </c>
      <c r="L35" s="86">
        <v>269976500</v>
      </c>
      <c r="M35" s="69">
        <v>2</v>
      </c>
      <c r="N35" s="87">
        <v>64640000</v>
      </c>
      <c r="O35" s="69">
        <v>1</v>
      </c>
      <c r="P35" s="88">
        <v>20231000</v>
      </c>
      <c r="Q35" s="117"/>
      <c r="R35" s="88">
        <v>4500000</v>
      </c>
      <c r="S35" s="69"/>
      <c r="T35" s="88">
        <v>3000000</v>
      </c>
      <c r="U35" s="91"/>
      <c r="V35" s="92">
        <v>4500000</v>
      </c>
      <c r="W35" s="91">
        <v>1</v>
      </c>
      <c r="X35" s="91">
        <v>8231000</v>
      </c>
      <c r="Y35" s="114">
        <f t="shared" ref="Y35" si="45">Q35+S35+U35+W35</f>
        <v>1</v>
      </c>
      <c r="Z35" s="114">
        <f>R35+T35+V35+X35</f>
        <v>20231000</v>
      </c>
      <c r="AA35" s="93">
        <f t="shared" si="41"/>
        <v>100</v>
      </c>
      <c r="AB35" s="94">
        <f t="shared" si="44"/>
        <v>100</v>
      </c>
      <c r="AC35" s="90">
        <f t="shared" ref="AC35" si="46">M35+Y35</f>
        <v>3</v>
      </c>
      <c r="AD35" s="96">
        <f t="shared" ref="AD35" si="47">N35+Z35</f>
        <v>84871000</v>
      </c>
      <c r="AE35" s="93">
        <f t="shared" ref="AE35" si="48">AC35/K35*100</f>
        <v>60</v>
      </c>
      <c r="AF35" s="94">
        <f t="shared" ref="AF35" si="49">AD35/L35*100</f>
        <v>31.436439838282222</v>
      </c>
      <c r="AG35" s="405"/>
    </row>
    <row r="36" spans="1:33" ht="25.5" customHeight="1">
      <c r="A36" s="216"/>
      <c r="B36" s="216"/>
      <c r="C36" s="237">
        <v>8</v>
      </c>
      <c r="D36" s="238" t="s">
        <v>22</v>
      </c>
      <c r="E36" s="238" t="s">
        <v>22</v>
      </c>
      <c r="F36" s="239" t="s">
        <v>84</v>
      </c>
      <c r="G36" s="239"/>
      <c r="H36" s="305" t="s">
        <v>85</v>
      </c>
      <c r="I36" s="305" t="s">
        <v>86</v>
      </c>
      <c r="J36" s="230" t="s">
        <v>25</v>
      </c>
      <c r="K36" s="220">
        <v>100</v>
      </c>
      <c r="L36" s="240">
        <f>SUM(L37)</f>
        <v>94000000</v>
      </c>
      <c r="M36" s="232"/>
      <c r="N36" s="240">
        <f>SUM(N37)</f>
        <v>0</v>
      </c>
      <c r="O36" s="230">
        <v>100</v>
      </c>
      <c r="P36" s="241">
        <f>P37</f>
        <v>7500000</v>
      </c>
      <c r="Q36" s="116"/>
      <c r="R36" s="129"/>
      <c r="S36" s="116"/>
      <c r="T36" s="104"/>
      <c r="U36" s="104">
        <f>V36/P36*100</f>
        <v>93.333333333333329</v>
      </c>
      <c r="V36" s="104">
        <f>V37</f>
        <v>7000000</v>
      </c>
      <c r="W36" s="81">
        <f>X36/P36*100</f>
        <v>0</v>
      </c>
      <c r="X36" s="129">
        <f t="shared" ref="X36:Z36" si="50">X37</f>
        <v>0</v>
      </c>
      <c r="Y36" s="242">
        <f>Q36+S36+U36+W36</f>
        <v>93.333333333333329</v>
      </c>
      <c r="Z36" s="241">
        <f t="shared" si="50"/>
        <v>7000000</v>
      </c>
      <c r="AA36" s="227">
        <f t="shared" si="41"/>
        <v>93.333333333333329</v>
      </c>
      <c r="AB36" s="224">
        <f t="shared" si="44"/>
        <v>93.333333333333329</v>
      </c>
      <c r="AC36" s="225">
        <f>AVERAGE(M36,AA36)</f>
        <v>93.333333333333329</v>
      </c>
      <c r="AD36" s="226">
        <f>N36+Z36</f>
        <v>7000000</v>
      </c>
      <c r="AE36" s="227">
        <f>AC36/K36*3/5*100</f>
        <v>55.999999999999993</v>
      </c>
      <c r="AF36" s="224">
        <f>AD36/L36*100</f>
        <v>7.4468085106382977</v>
      </c>
      <c r="AG36" s="411" t="s">
        <v>68</v>
      </c>
    </row>
    <row r="37" spans="1:33" s="228" customFormat="1" ht="30.75" customHeight="1">
      <c r="A37" s="82"/>
      <c r="B37" s="82"/>
      <c r="C37" s="118">
        <v>8</v>
      </c>
      <c r="D37" s="119" t="s">
        <v>22</v>
      </c>
      <c r="E37" s="119" t="s">
        <v>22</v>
      </c>
      <c r="F37" s="120" t="s">
        <v>84</v>
      </c>
      <c r="G37" s="119" t="s">
        <v>34</v>
      </c>
      <c r="H37" s="314" t="s">
        <v>87</v>
      </c>
      <c r="I37" s="307" t="s">
        <v>88</v>
      </c>
      <c r="J37" s="85" t="s">
        <v>89</v>
      </c>
      <c r="K37" s="69">
        <v>55</v>
      </c>
      <c r="L37" s="103">
        <v>94000000</v>
      </c>
      <c r="M37" s="117"/>
      <c r="N37" s="130"/>
      <c r="O37" s="69">
        <v>15</v>
      </c>
      <c r="P37" s="88">
        <v>7500000</v>
      </c>
      <c r="Q37" s="117"/>
      <c r="R37" s="88"/>
      <c r="S37" s="89"/>
      <c r="T37" s="91"/>
      <c r="U37" s="91">
        <v>14</v>
      </c>
      <c r="V37" s="92">
        <v>7000000</v>
      </c>
      <c r="W37" s="91"/>
      <c r="X37" s="91"/>
      <c r="Y37" s="114">
        <f t="shared" ref="Y37" si="51">Q37+S37+U37+W37</f>
        <v>14</v>
      </c>
      <c r="Z37" s="114">
        <f t="shared" ref="Z37" si="52">R37+T37+V37+X37</f>
        <v>7000000</v>
      </c>
      <c r="AA37" s="106">
        <f t="shared" si="41"/>
        <v>93.333333333333329</v>
      </c>
      <c r="AB37" s="94">
        <f t="shared" si="44"/>
        <v>93.333333333333329</v>
      </c>
      <c r="AC37" s="90">
        <f t="shared" ref="AC37" si="53">M37+Y37</f>
        <v>14</v>
      </c>
      <c r="AD37" s="96">
        <f t="shared" ref="AD37" si="54">N37+Z37</f>
        <v>7000000</v>
      </c>
      <c r="AE37" s="93">
        <f t="shared" ref="AE37" si="55">AC37/K37*100</f>
        <v>25.454545454545453</v>
      </c>
      <c r="AF37" s="94">
        <f t="shared" ref="AF37" si="56">AD37/L37*100</f>
        <v>7.4468085106382977</v>
      </c>
      <c r="AG37" s="405"/>
    </row>
    <row r="38" spans="1:33" ht="35.25" customHeight="1">
      <c r="A38" s="216"/>
      <c r="B38" s="216"/>
      <c r="C38" s="237">
        <v>8</v>
      </c>
      <c r="D38" s="238" t="s">
        <v>22</v>
      </c>
      <c r="E38" s="238" t="s">
        <v>22</v>
      </c>
      <c r="F38" s="239" t="s">
        <v>90</v>
      </c>
      <c r="G38" s="239"/>
      <c r="H38" s="305" t="s">
        <v>91</v>
      </c>
      <c r="I38" s="305" t="s">
        <v>92</v>
      </c>
      <c r="J38" s="230" t="s">
        <v>25</v>
      </c>
      <c r="K38" s="220">
        <v>100</v>
      </c>
      <c r="L38" s="240">
        <f>SUM(L39:L46)</f>
        <v>1946593140</v>
      </c>
      <c r="M38" s="232">
        <v>100</v>
      </c>
      <c r="N38" s="240">
        <f>SUM(N39:N45)</f>
        <v>470591140</v>
      </c>
      <c r="O38" s="230">
        <v>100</v>
      </c>
      <c r="P38" s="241">
        <f>SUM(P39:P46)</f>
        <v>126661244</v>
      </c>
      <c r="Q38" s="116"/>
      <c r="R38" s="129"/>
      <c r="S38" s="116">
        <f>T38/P38*100</f>
        <v>7.2074138163367483</v>
      </c>
      <c r="T38" s="129">
        <f>SUM(T39:T46)</f>
        <v>9129000</v>
      </c>
      <c r="U38" s="104">
        <f>V38/P38*100</f>
        <v>34.099846674488688</v>
      </c>
      <c r="V38" s="129">
        <f>SUM(V39:V46)</f>
        <v>43191290</v>
      </c>
      <c r="W38" s="81">
        <f>X38/P38*100</f>
        <v>54.174819252525261</v>
      </c>
      <c r="X38" s="129">
        <f t="shared" ref="X38" si="57">SUM(X39:X46)</f>
        <v>68618500</v>
      </c>
      <c r="Y38" s="242">
        <f>+Q38+S38+U38+W38</f>
        <v>95.482079743350695</v>
      </c>
      <c r="Z38" s="241">
        <f t="shared" ref="Z38" si="58">SUM(Z39:Z46)</f>
        <v>120938790</v>
      </c>
      <c r="AA38" s="220">
        <f t="shared" si="41"/>
        <v>95.482079743350695</v>
      </c>
      <c r="AB38" s="224">
        <f t="shared" si="44"/>
        <v>95.482079743350695</v>
      </c>
      <c r="AC38" s="225">
        <f>AVERAGE(M38,AA38)</f>
        <v>97.741039871675355</v>
      </c>
      <c r="AD38" s="226">
        <f>N38+Z38</f>
        <v>591529930</v>
      </c>
      <c r="AE38" s="227">
        <f>AC38/K38*3/5*100</f>
        <v>58.644623923005199</v>
      </c>
      <c r="AF38" s="224">
        <f>AD38/L38*100</f>
        <v>30.387959242474267</v>
      </c>
      <c r="AG38" s="427" t="s">
        <v>68</v>
      </c>
    </row>
    <row r="39" spans="1:33" s="228" customFormat="1" ht="29.25" customHeight="1">
      <c r="A39" s="82"/>
      <c r="B39" s="82"/>
      <c r="C39" s="118">
        <v>8</v>
      </c>
      <c r="D39" s="119" t="s">
        <v>22</v>
      </c>
      <c r="E39" s="119" t="s">
        <v>22</v>
      </c>
      <c r="F39" s="120" t="s">
        <v>90</v>
      </c>
      <c r="G39" s="119" t="s">
        <v>34</v>
      </c>
      <c r="H39" s="307" t="s">
        <v>93</v>
      </c>
      <c r="I39" s="307" t="s">
        <v>94</v>
      </c>
      <c r="J39" s="85" t="s">
        <v>59</v>
      </c>
      <c r="K39" s="69">
        <v>60</v>
      </c>
      <c r="L39" s="86">
        <v>167009800</v>
      </c>
      <c r="M39" s="69">
        <v>24</v>
      </c>
      <c r="N39" s="87">
        <v>41140800</v>
      </c>
      <c r="O39" s="69">
        <v>12</v>
      </c>
      <c r="P39" s="88">
        <v>15931350</v>
      </c>
      <c r="Q39" s="117"/>
      <c r="R39" s="88"/>
      <c r="S39" s="89"/>
      <c r="T39" s="91"/>
      <c r="U39" s="91"/>
      <c r="V39" s="92">
        <v>14661290</v>
      </c>
      <c r="W39" s="91">
        <v>12</v>
      </c>
      <c r="X39" s="91">
        <v>1253000</v>
      </c>
      <c r="Y39" s="131">
        <f t="shared" ref="Y39:Y41" si="59">Q39+S39+U39+W39</f>
        <v>12</v>
      </c>
      <c r="Z39" s="114">
        <f t="shared" ref="Z39" si="60">R39+T39+V39+X39</f>
        <v>15914290</v>
      </c>
      <c r="AA39" s="106">
        <f t="shared" si="41"/>
        <v>100</v>
      </c>
      <c r="AB39" s="94">
        <f t="shared" si="44"/>
        <v>99.892915540741996</v>
      </c>
      <c r="AC39" s="90">
        <f t="shared" ref="AC39:AC46" si="61">M39+Y39</f>
        <v>36</v>
      </c>
      <c r="AD39" s="96">
        <f t="shared" ref="AD39:AD46" si="62">N39+Z39</f>
        <v>57055090</v>
      </c>
      <c r="AE39" s="93">
        <f t="shared" ref="AE39:AE46" si="63">AC39/K39*100</f>
        <v>60</v>
      </c>
      <c r="AF39" s="94">
        <f t="shared" ref="AF39:AF46" si="64">AD39/L39*100</f>
        <v>34.162719792491217</v>
      </c>
      <c r="AG39" s="412"/>
    </row>
    <row r="40" spans="1:33" ht="33" customHeight="1">
      <c r="A40" s="82"/>
      <c r="B40" s="82"/>
      <c r="C40" s="118">
        <v>8</v>
      </c>
      <c r="D40" s="119" t="s">
        <v>22</v>
      </c>
      <c r="E40" s="119" t="s">
        <v>22</v>
      </c>
      <c r="F40" s="120" t="s">
        <v>90</v>
      </c>
      <c r="G40" s="119" t="s">
        <v>44</v>
      </c>
      <c r="H40" s="275" t="s">
        <v>95</v>
      </c>
      <c r="I40" s="307" t="s">
        <v>96</v>
      </c>
      <c r="J40" s="85" t="s">
        <v>59</v>
      </c>
      <c r="K40" s="69">
        <v>60</v>
      </c>
      <c r="L40" s="86">
        <v>170394000</v>
      </c>
      <c r="M40" s="69">
        <v>24</v>
      </c>
      <c r="N40" s="87">
        <v>37102000</v>
      </c>
      <c r="O40" s="69">
        <v>12</v>
      </c>
      <c r="P40" s="88">
        <v>9791274</v>
      </c>
      <c r="Q40" s="117"/>
      <c r="R40" s="88"/>
      <c r="S40" s="89">
        <v>6</v>
      </c>
      <c r="T40" s="91">
        <v>4809000</v>
      </c>
      <c r="U40" s="91"/>
      <c r="V40" s="91"/>
      <c r="W40" s="91">
        <v>6</v>
      </c>
      <c r="X40" s="91">
        <v>1980500</v>
      </c>
      <c r="Y40" s="131">
        <f t="shared" si="59"/>
        <v>12</v>
      </c>
      <c r="Z40" s="114">
        <f>R40+T40+V40+X40</f>
        <v>6789500</v>
      </c>
      <c r="AA40" s="93">
        <f t="shared" si="41"/>
        <v>100</v>
      </c>
      <c r="AB40" s="94">
        <f t="shared" si="44"/>
        <v>69.342355244067321</v>
      </c>
      <c r="AC40" s="90">
        <f t="shared" si="61"/>
        <v>36</v>
      </c>
      <c r="AD40" s="96">
        <f t="shared" si="62"/>
        <v>43891500</v>
      </c>
      <c r="AE40" s="93">
        <f t="shared" si="63"/>
        <v>60</v>
      </c>
      <c r="AF40" s="94">
        <f t="shared" si="64"/>
        <v>25.758829536251277</v>
      </c>
      <c r="AG40" s="412"/>
    </row>
    <row r="41" spans="1:33" ht="30.75" customHeight="1">
      <c r="A41" s="82"/>
      <c r="B41" s="82"/>
      <c r="C41" s="118">
        <v>8</v>
      </c>
      <c r="D41" s="119" t="s">
        <v>22</v>
      </c>
      <c r="E41" s="119" t="s">
        <v>22</v>
      </c>
      <c r="F41" s="120" t="s">
        <v>90</v>
      </c>
      <c r="G41" s="119" t="s">
        <v>22</v>
      </c>
      <c r="H41" s="275" t="s">
        <v>97</v>
      </c>
      <c r="I41" s="315" t="s">
        <v>98</v>
      </c>
      <c r="J41" s="85" t="s">
        <v>59</v>
      </c>
      <c r="K41" s="69">
        <v>36</v>
      </c>
      <c r="L41" s="103">
        <v>43576000</v>
      </c>
      <c r="M41" s="69"/>
      <c r="N41" s="88">
        <v>0</v>
      </c>
      <c r="O41" s="69">
        <v>12</v>
      </c>
      <c r="P41" s="88">
        <v>1329448</v>
      </c>
      <c r="Q41" s="117"/>
      <c r="R41" s="88"/>
      <c r="S41" s="89">
        <v>6</v>
      </c>
      <c r="T41" s="91">
        <v>420000</v>
      </c>
      <c r="U41" s="91"/>
      <c r="V41" s="91"/>
      <c r="W41" s="91">
        <v>6</v>
      </c>
      <c r="X41" s="91">
        <f>909448-29448</f>
        <v>880000</v>
      </c>
      <c r="Y41" s="131">
        <f t="shared" si="59"/>
        <v>12</v>
      </c>
      <c r="Z41" s="114">
        <f>R41+T41+V41+X41</f>
        <v>1300000</v>
      </c>
      <c r="AA41" s="93">
        <f t="shared" si="41"/>
        <v>100</v>
      </c>
      <c r="AB41" s="94">
        <f t="shared" si="44"/>
        <v>97.784945330693645</v>
      </c>
      <c r="AC41" s="90">
        <f t="shared" si="61"/>
        <v>12</v>
      </c>
      <c r="AD41" s="96">
        <f t="shared" si="62"/>
        <v>1300000</v>
      </c>
      <c r="AE41" s="93">
        <f t="shared" si="63"/>
        <v>33.333333333333329</v>
      </c>
      <c r="AF41" s="94">
        <f t="shared" si="64"/>
        <v>2.9832935560859188</v>
      </c>
      <c r="AG41" s="412"/>
    </row>
    <row r="42" spans="1:33" ht="19.5" customHeight="1">
      <c r="A42" s="82"/>
      <c r="B42" s="82"/>
      <c r="C42" s="118">
        <v>8</v>
      </c>
      <c r="D42" s="119" t="s">
        <v>22</v>
      </c>
      <c r="E42" s="119" t="s">
        <v>22</v>
      </c>
      <c r="F42" s="120" t="s">
        <v>90</v>
      </c>
      <c r="G42" s="119" t="s">
        <v>38</v>
      </c>
      <c r="H42" s="307" t="s">
        <v>99</v>
      </c>
      <c r="I42" s="315" t="s">
        <v>100</v>
      </c>
      <c r="J42" s="85" t="s">
        <v>59</v>
      </c>
      <c r="K42" s="69">
        <v>60</v>
      </c>
      <c r="L42" s="132">
        <v>83065000</v>
      </c>
      <c r="M42" s="69">
        <v>24</v>
      </c>
      <c r="N42" s="133">
        <v>27300000</v>
      </c>
      <c r="O42" s="69">
        <v>12</v>
      </c>
      <c r="P42" s="88">
        <v>2634172</v>
      </c>
      <c r="Q42" s="117"/>
      <c r="R42" s="88"/>
      <c r="S42" s="89"/>
      <c r="T42" s="91"/>
      <c r="U42" s="91"/>
      <c r="V42" s="91"/>
      <c r="W42" s="91"/>
      <c r="X42" s="91"/>
      <c r="Y42" s="131">
        <f>Q42+S42+U42+W42</f>
        <v>0</v>
      </c>
      <c r="Z42" s="114">
        <f t="shared" ref="Z42" si="65">R42+T42+V42+X42</f>
        <v>0</v>
      </c>
      <c r="AA42" s="93">
        <f t="shared" si="41"/>
        <v>0</v>
      </c>
      <c r="AB42" s="94">
        <f t="shared" si="44"/>
        <v>0</v>
      </c>
      <c r="AC42" s="90">
        <f t="shared" si="61"/>
        <v>24</v>
      </c>
      <c r="AD42" s="96">
        <f t="shared" si="62"/>
        <v>27300000</v>
      </c>
      <c r="AE42" s="93">
        <f t="shared" si="63"/>
        <v>40</v>
      </c>
      <c r="AF42" s="94">
        <f t="shared" si="64"/>
        <v>32.865827966050681</v>
      </c>
      <c r="AG42" s="412"/>
    </row>
    <row r="43" spans="1:33" ht="21.75" customHeight="1">
      <c r="A43" s="82"/>
      <c r="B43" s="82"/>
      <c r="C43" s="118">
        <v>8</v>
      </c>
      <c r="D43" s="119" t="s">
        <v>22</v>
      </c>
      <c r="E43" s="119" t="s">
        <v>22</v>
      </c>
      <c r="F43" s="120" t="s">
        <v>90</v>
      </c>
      <c r="G43" s="119" t="s">
        <v>41</v>
      </c>
      <c r="H43" s="307" t="s">
        <v>101</v>
      </c>
      <c r="I43" s="308" t="s">
        <v>102</v>
      </c>
      <c r="J43" s="85" t="s">
        <v>59</v>
      </c>
      <c r="K43" s="69">
        <v>60</v>
      </c>
      <c r="L43" s="86">
        <v>158705000</v>
      </c>
      <c r="M43" s="69">
        <v>24</v>
      </c>
      <c r="N43" s="87">
        <v>38805000</v>
      </c>
      <c r="O43" s="69">
        <v>12</v>
      </c>
      <c r="P43" s="88">
        <v>8100000</v>
      </c>
      <c r="Q43" s="117"/>
      <c r="R43" s="88"/>
      <c r="S43" s="89">
        <v>6</v>
      </c>
      <c r="T43" s="91">
        <v>2025000</v>
      </c>
      <c r="U43" s="91">
        <v>3</v>
      </c>
      <c r="V43" s="92">
        <v>2025000</v>
      </c>
      <c r="W43" s="91">
        <v>3</v>
      </c>
      <c r="X43" s="91">
        <v>4050000</v>
      </c>
      <c r="Y43" s="131">
        <f t="shared" ref="Y43:Y62" si="66">Q43+S43+U43+W43</f>
        <v>12</v>
      </c>
      <c r="Z43" s="114">
        <f>R43+T43+V43+X43</f>
        <v>8100000</v>
      </c>
      <c r="AA43" s="93">
        <f t="shared" si="41"/>
        <v>100</v>
      </c>
      <c r="AB43" s="94">
        <f t="shared" si="44"/>
        <v>100</v>
      </c>
      <c r="AC43" s="90">
        <f t="shared" si="61"/>
        <v>36</v>
      </c>
      <c r="AD43" s="96">
        <f t="shared" si="62"/>
        <v>46905000</v>
      </c>
      <c r="AE43" s="93">
        <f t="shared" si="63"/>
        <v>60</v>
      </c>
      <c r="AF43" s="94">
        <f t="shared" si="64"/>
        <v>29.554834441258937</v>
      </c>
      <c r="AG43" s="412"/>
    </row>
    <row r="44" spans="1:33" ht="20.25" customHeight="1">
      <c r="A44" s="82"/>
      <c r="B44" s="82"/>
      <c r="C44" s="118">
        <v>8</v>
      </c>
      <c r="D44" s="119" t="s">
        <v>22</v>
      </c>
      <c r="E44" s="119" t="s">
        <v>22</v>
      </c>
      <c r="F44" s="120" t="s">
        <v>90</v>
      </c>
      <c r="G44" s="119" t="s">
        <v>103</v>
      </c>
      <c r="H44" s="316" t="s">
        <v>104</v>
      </c>
      <c r="I44" s="308" t="s">
        <v>105</v>
      </c>
      <c r="J44" s="85" t="s">
        <v>59</v>
      </c>
      <c r="K44" s="69">
        <v>36</v>
      </c>
      <c r="L44" s="86">
        <v>72600000</v>
      </c>
      <c r="M44" s="69"/>
      <c r="N44" s="87">
        <v>0</v>
      </c>
      <c r="O44" s="69">
        <v>12</v>
      </c>
      <c r="P44" s="88">
        <v>7500000</v>
      </c>
      <c r="Q44" s="117"/>
      <c r="R44" s="88"/>
      <c r="S44" s="89">
        <v>6</v>
      </c>
      <c r="T44" s="91">
        <v>1875000</v>
      </c>
      <c r="U44" s="91">
        <v>3</v>
      </c>
      <c r="V44" s="92">
        <v>1875000</v>
      </c>
      <c r="W44" s="91">
        <v>3</v>
      </c>
      <c r="X44" s="91">
        <f>7500000-3750000</f>
        <v>3750000</v>
      </c>
      <c r="Y44" s="131">
        <f t="shared" si="66"/>
        <v>12</v>
      </c>
      <c r="Z44" s="114">
        <f>R44+T44+V44+X44</f>
        <v>7500000</v>
      </c>
      <c r="AA44" s="93">
        <f t="shared" si="41"/>
        <v>100</v>
      </c>
      <c r="AB44" s="94">
        <f t="shared" si="44"/>
        <v>100</v>
      </c>
      <c r="AC44" s="90">
        <f t="shared" si="61"/>
        <v>12</v>
      </c>
      <c r="AD44" s="96">
        <f t="shared" si="62"/>
        <v>7500000</v>
      </c>
      <c r="AE44" s="93">
        <f t="shared" si="63"/>
        <v>33.333333333333329</v>
      </c>
      <c r="AF44" s="94">
        <f t="shared" si="64"/>
        <v>10.330578512396695</v>
      </c>
      <c r="AG44" s="412"/>
    </row>
    <row r="45" spans="1:33" ht="33" customHeight="1">
      <c r="A45" s="82"/>
      <c r="B45" s="82"/>
      <c r="C45" s="118">
        <v>8</v>
      </c>
      <c r="D45" s="119" t="s">
        <v>22</v>
      </c>
      <c r="E45" s="119" t="s">
        <v>22</v>
      </c>
      <c r="F45" s="120" t="s">
        <v>90</v>
      </c>
      <c r="G45" s="119" t="s">
        <v>106</v>
      </c>
      <c r="H45" s="307" t="s">
        <v>107</v>
      </c>
      <c r="I45" s="317" t="s">
        <v>108</v>
      </c>
      <c r="J45" s="85" t="s">
        <v>59</v>
      </c>
      <c r="K45" s="69">
        <v>60</v>
      </c>
      <c r="L45" s="86">
        <v>1146243340</v>
      </c>
      <c r="M45" s="69">
        <v>24</v>
      </c>
      <c r="N45" s="87">
        <v>326243340</v>
      </c>
      <c r="O45" s="69">
        <v>12</v>
      </c>
      <c r="P45" s="88">
        <v>81375000</v>
      </c>
      <c r="Q45" s="117"/>
      <c r="R45" s="88"/>
      <c r="S45" s="89"/>
      <c r="T45" s="91"/>
      <c r="U45" s="91">
        <v>9</v>
      </c>
      <c r="V45" s="92">
        <v>24630000</v>
      </c>
      <c r="W45" s="91">
        <v>3</v>
      </c>
      <c r="X45" s="91">
        <f>43720000+12985000</f>
        <v>56705000</v>
      </c>
      <c r="Y45" s="131">
        <f t="shared" si="66"/>
        <v>12</v>
      </c>
      <c r="Z45" s="114">
        <f>R45+T45+V45+X45</f>
        <v>81335000</v>
      </c>
      <c r="AA45" s="93">
        <f t="shared" si="41"/>
        <v>100</v>
      </c>
      <c r="AB45" s="94">
        <f t="shared" si="44"/>
        <v>99.950844854070667</v>
      </c>
      <c r="AC45" s="90">
        <f t="shared" si="61"/>
        <v>36</v>
      </c>
      <c r="AD45" s="96">
        <f t="shared" si="62"/>
        <v>407578340</v>
      </c>
      <c r="AE45" s="93">
        <f t="shared" si="63"/>
        <v>60</v>
      </c>
      <c r="AF45" s="94">
        <f t="shared" si="64"/>
        <v>35.557749892793275</v>
      </c>
      <c r="AG45" s="412"/>
    </row>
    <row r="46" spans="1:33" ht="30.75" customHeight="1">
      <c r="A46" s="82"/>
      <c r="B46" s="82"/>
      <c r="C46" s="118">
        <v>8</v>
      </c>
      <c r="D46" s="119" t="s">
        <v>22</v>
      </c>
      <c r="E46" s="119" t="s">
        <v>22</v>
      </c>
      <c r="F46" s="120" t="s">
        <v>90</v>
      </c>
      <c r="G46" s="119" t="s">
        <v>109</v>
      </c>
      <c r="H46" s="307" t="s">
        <v>110</v>
      </c>
      <c r="I46" s="317" t="s">
        <v>111</v>
      </c>
      <c r="J46" s="85" t="s">
        <v>59</v>
      </c>
      <c r="K46" s="69">
        <v>24</v>
      </c>
      <c r="L46" s="112">
        <v>105000000</v>
      </c>
      <c r="M46" s="69"/>
      <c r="N46" s="134"/>
      <c r="O46" s="69"/>
      <c r="P46" s="135"/>
      <c r="Q46" s="117"/>
      <c r="R46" s="135"/>
      <c r="S46" s="89"/>
      <c r="T46" s="91"/>
      <c r="U46" s="91"/>
      <c r="V46" s="91"/>
      <c r="W46" s="91"/>
      <c r="X46" s="91"/>
      <c r="Y46" s="114">
        <f t="shared" si="66"/>
        <v>0</v>
      </c>
      <c r="Z46" s="114">
        <f t="shared" ref="Z46" si="67">R46+T46+V46+X46</f>
        <v>0</v>
      </c>
      <c r="AA46" s="93"/>
      <c r="AB46" s="94"/>
      <c r="AC46" s="90">
        <f t="shared" si="61"/>
        <v>0</v>
      </c>
      <c r="AD46" s="96">
        <f t="shared" si="62"/>
        <v>0</v>
      </c>
      <c r="AE46" s="93">
        <f t="shared" si="63"/>
        <v>0</v>
      </c>
      <c r="AF46" s="94">
        <f t="shared" si="64"/>
        <v>0</v>
      </c>
      <c r="AG46" s="405"/>
    </row>
    <row r="47" spans="1:33" ht="40.5" customHeight="1">
      <c r="A47" s="216"/>
      <c r="B47" s="216"/>
      <c r="C47" s="237">
        <v>8</v>
      </c>
      <c r="D47" s="238" t="s">
        <v>22</v>
      </c>
      <c r="E47" s="238" t="s">
        <v>22</v>
      </c>
      <c r="F47" s="239" t="s">
        <v>112</v>
      </c>
      <c r="G47" s="239"/>
      <c r="H47" s="305" t="s">
        <v>113</v>
      </c>
      <c r="I47" s="305" t="s">
        <v>92</v>
      </c>
      <c r="J47" s="230" t="s">
        <v>25</v>
      </c>
      <c r="K47" s="220">
        <v>100</v>
      </c>
      <c r="L47" s="240">
        <f>SUM(L48:L52)</f>
        <v>2973200000</v>
      </c>
      <c r="M47" s="232">
        <v>100</v>
      </c>
      <c r="N47" s="240">
        <f>SUM(N49:N52)</f>
        <v>250200000</v>
      </c>
      <c r="O47" s="230">
        <v>100</v>
      </c>
      <c r="P47" s="241">
        <f>SUM(P48:P52)</f>
        <v>205857200</v>
      </c>
      <c r="Q47" s="116">
        <f>R47/P47*100</f>
        <v>58.049949188077953</v>
      </c>
      <c r="R47" s="129">
        <f>SUM(R48:R52)</f>
        <v>119500000</v>
      </c>
      <c r="S47" s="116"/>
      <c r="T47" s="129">
        <f>SUM(T48:T52)</f>
        <v>0</v>
      </c>
      <c r="U47" s="104">
        <f>V47/P47*100</f>
        <v>0</v>
      </c>
      <c r="V47" s="129">
        <f>SUM(V48:V52)</f>
        <v>0</v>
      </c>
      <c r="W47" s="81">
        <f>X47/P47*100</f>
        <v>40.683541794991868</v>
      </c>
      <c r="X47" s="129">
        <f>SUM(X48:X52)</f>
        <v>83750000</v>
      </c>
      <c r="Y47" s="242">
        <f t="shared" si="66"/>
        <v>98.733490983069828</v>
      </c>
      <c r="Z47" s="241">
        <f>SUM(Z48:Z52)</f>
        <v>203250000</v>
      </c>
      <c r="AA47" s="227">
        <f t="shared" ref="AA47" si="68">Y47/O47*100</f>
        <v>98.733490983069828</v>
      </c>
      <c r="AB47" s="224">
        <f t="shared" ref="AB47" si="69">Z47/P47*100</f>
        <v>98.733490983069814</v>
      </c>
      <c r="AC47" s="225">
        <f>AVERAGE(M47,AA47)</f>
        <v>99.366745491534914</v>
      </c>
      <c r="AD47" s="226">
        <f>N47+Z47</f>
        <v>453450000</v>
      </c>
      <c r="AE47" s="227">
        <f>AC47/K47*3/5*100</f>
        <v>59.620047294920944</v>
      </c>
      <c r="AF47" s="224">
        <f>AD47/L47*100</f>
        <v>15.251244450423787</v>
      </c>
      <c r="AG47" s="411" t="s">
        <v>68</v>
      </c>
    </row>
    <row r="48" spans="1:33" s="228" customFormat="1" ht="36" customHeight="1">
      <c r="A48" s="82"/>
      <c r="B48" s="82"/>
      <c r="C48" s="118">
        <v>8</v>
      </c>
      <c r="D48" s="119" t="s">
        <v>22</v>
      </c>
      <c r="E48" s="119" t="s">
        <v>22</v>
      </c>
      <c r="F48" s="120" t="s">
        <v>112</v>
      </c>
      <c r="G48" s="119" t="s">
        <v>22</v>
      </c>
      <c r="H48" s="307" t="s">
        <v>114</v>
      </c>
      <c r="I48" s="311" t="s">
        <v>115</v>
      </c>
      <c r="J48" s="85" t="s">
        <v>116</v>
      </c>
      <c r="K48" s="69">
        <v>4</v>
      </c>
      <c r="L48" s="88">
        <v>1260000000</v>
      </c>
      <c r="M48" s="136"/>
      <c r="N48" s="137"/>
      <c r="O48" s="85"/>
      <c r="P48" s="138"/>
      <c r="Q48" s="139"/>
      <c r="R48" s="138"/>
      <c r="S48" s="139"/>
      <c r="T48" s="140"/>
      <c r="U48" s="141"/>
      <c r="V48" s="86"/>
      <c r="W48" s="141"/>
      <c r="X48" s="141"/>
      <c r="Y48" s="114">
        <f t="shared" si="66"/>
        <v>0</v>
      </c>
      <c r="Z48" s="114">
        <f t="shared" ref="Z48:Z52" si="70">R48+T48+V48+X48</f>
        <v>0</v>
      </c>
      <c r="AA48" s="89"/>
      <c r="AB48" s="94"/>
      <c r="AC48" s="90">
        <f t="shared" ref="AC48:AC52" si="71">M48+Y48</f>
        <v>0</v>
      </c>
      <c r="AD48" s="96">
        <f t="shared" ref="AD48:AD52" si="72">N48+Z48</f>
        <v>0</v>
      </c>
      <c r="AE48" s="93">
        <f t="shared" ref="AE48:AE52" si="73">AC48/K48*100</f>
        <v>0</v>
      </c>
      <c r="AF48" s="94">
        <f t="shared" ref="AF48:AF52" si="74">AD48/L48*100</f>
        <v>0</v>
      </c>
      <c r="AG48" s="412"/>
    </row>
    <row r="49" spans="1:33" ht="31.5" customHeight="1">
      <c r="A49" s="82"/>
      <c r="B49" s="82"/>
      <c r="C49" s="118">
        <v>8</v>
      </c>
      <c r="D49" s="119" t="s">
        <v>22</v>
      </c>
      <c r="E49" s="119" t="s">
        <v>22</v>
      </c>
      <c r="F49" s="120" t="s">
        <v>112</v>
      </c>
      <c r="G49" s="119" t="s">
        <v>34</v>
      </c>
      <c r="H49" s="307" t="s">
        <v>117</v>
      </c>
      <c r="I49" s="311" t="s">
        <v>118</v>
      </c>
      <c r="J49" s="85" t="s">
        <v>116</v>
      </c>
      <c r="K49" s="69">
        <v>2</v>
      </c>
      <c r="L49" s="103">
        <v>630000000</v>
      </c>
      <c r="M49" s="69"/>
      <c r="N49" s="88">
        <v>0</v>
      </c>
      <c r="O49" s="69"/>
      <c r="P49" s="142" t="s">
        <v>119</v>
      </c>
      <c r="Q49" s="117"/>
      <c r="R49" s="88"/>
      <c r="S49" s="89"/>
      <c r="T49" s="91"/>
      <c r="U49" s="91"/>
      <c r="V49" s="91"/>
      <c r="W49" s="91"/>
      <c r="X49" s="91"/>
      <c r="Y49" s="114">
        <f t="shared" si="66"/>
        <v>0</v>
      </c>
      <c r="Z49" s="114">
        <f t="shared" si="70"/>
        <v>0</v>
      </c>
      <c r="AA49" s="93"/>
      <c r="AB49" s="94"/>
      <c r="AC49" s="90">
        <f t="shared" si="71"/>
        <v>0</v>
      </c>
      <c r="AD49" s="96">
        <f t="shared" si="72"/>
        <v>0</v>
      </c>
      <c r="AE49" s="93">
        <f t="shared" si="73"/>
        <v>0</v>
      </c>
      <c r="AF49" s="94">
        <f t="shared" si="74"/>
        <v>0</v>
      </c>
      <c r="AG49" s="412"/>
    </row>
    <row r="50" spans="1:33" ht="22.5" customHeight="1">
      <c r="A50" s="82"/>
      <c r="B50" s="82"/>
      <c r="C50" s="118">
        <v>8</v>
      </c>
      <c r="D50" s="119" t="s">
        <v>22</v>
      </c>
      <c r="E50" s="119" t="s">
        <v>22</v>
      </c>
      <c r="F50" s="120" t="s">
        <v>112</v>
      </c>
      <c r="G50" s="119" t="s">
        <v>44</v>
      </c>
      <c r="H50" s="307" t="s">
        <v>120</v>
      </c>
      <c r="I50" s="311" t="s">
        <v>121</v>
      </c>
      <c r="J50" s="85" t="s">
        <v>116</v>
      </c>
      <c r="K50" s="69">
        <v>72</v>
      </c>
      <c r="L50" s="103">
        <v>126100000</v>
      </c>
      <c r="M50" s="69"/>
      <c r="N50" s="88">
        <v>0</v>
      </c>
      <c r="O50" s="69">
        <v>10</v>
      </c>
      <c r="P50" s="88">
        <v>7417200</v>
      </c>
      <c r="Q50" s="117"/>
      <c r="R50" s="88"/>
      <c r="S50" s="89"/>
      <c r="T50" s="91"/>
      <c r="U50" s="91"/>
      <c r="V50" s="91"/>
      <c r="W50" s="88">
        <v>10</v>
      </c>
      <c r="X50" s="88">
        <v>7350000</v>
      </c>
      <c r="Y50" s="131">
        <f t="shared" si="66"/>
        <v>10</v>
      </c>
      <c r="Z50" s="131">
        <f t="shared" si="70"/>
        <v>7350000</v>
      </c>
      <c r="AA50" s="106">
        <f t="shared" ref="AA50:AA52" si="75">Y50/O50*100</f>
        <v>100</v>
      </c>
      <c r="AB50" s="94">
        <f t="shared" ref="AB50:AB53" si="76">Z50/P50*100</f>
        <v>99.093997734994332</v>
      </c>
      <c r="AC50" s="90">
        <f t="shared" si="71"/>
        <v>10</v>
      </c>
      <c r="AD50" s="96">
        <f t="shared" si="72"/>
        <v>7350000</v>
      </c>
      <c r="AE50" s="93">
        <f t="shared" si="73"/>
        <v>13.888888888888889</v>
      </c>
      <c r="AF50" s="94">
        <f t="shared" si="74"/>
        <v>5.8287073750991274</v>
      </c>
      <c r="AG50" s="412"/>
    </row>
    <row r="51" spans="1:33" ht="25.5" customHeight="1">
      <c r="A51" s="82"/>
      <c r="B51" s="82"/>
      <c r="C51" s="118">
        <v>8</v>
      </c>
      <c r="D51" s="119" t="s">
        <v>22</v>
      </c>
      <c r="E51" s="119" t="s">
        <v>22</v>
      </c>
      <c r="F51" s="120" t="s">
        <v>112</v>
      </c>
      <c r="G51" s="119" t="s">
        <v>47</v>
      </c>
      <c r="H51" s="275" t="s">
        <v>122</v>
      </c>
      <c r="I51" s="315" t="s">
        <v>123</v>
      </c>
      <c r="J51" s="85" t="s">
        <v>116</v>
      </c>
      <c r="K51" s="69">
        <v>42</v>
      </c>
      <c r="L51" s="103">
        <v>254120000</v>
      </c>
      <c r="M51" s="69">
        <v>8</v>
      </c>
      <c r="N51" s="88">
        <v>40720000</v>
      </c>
      <c r="O51" s="69">
        <v>2</v>
      </c>
      <c r="P51" s="88">
        <v>17760000</v>
      </c>
      <c r="Q51" s="117"/>
      <c r="R51" s="88"/>
      <c r="S51" s="89"/>
      <c r="T51" s="91"/>
      <c r="U51" s="91"/>
      <c r="V51" s="91"/>
      <c r="W51" s="88">
        <v>2</v>
      </c>
      <c r="X51" s="88">
        <v>16400000</v>
      </c>
      <c r="Y51" s="114">
        <f t="shared" si="66"/>
        <v>2</v>
      </c>
      <c r="Z51" s="114">
        <f t="shared" si="70"/>
        <v>16400000</v>
      </c>
      <c r="AA51" s="93">
        <f t="shared" si="75"/>
        <v>100</v>
      </c>
      <c r="AB51" s="94">
        <f t="shared" si="76"/>
        <v>92.342342342342349</v>
      </c>
      <c r="AC51" s="90">
        <f t="shared" si="71"/>
        <v>10</v>
      </c>
      <c r="AD51" s="96">
        <f t="shared" si="72"/>
        <v>57120000</v>
      </c>
      <c r="AE51" s="93">
        <f t="shared" si="73"/>
        <v>23.809523809523807</v>
      </c>
      <c r="AF51" s="94">
        <f t="shared" si="74"/>
        <v>22.47756965213285</v>
      </c>
      <c r="AG51" s="412"/>
    </row>
    <row r="52" spans="1:33" ht="31.5" customHeight="1">
      <c r="A52" s="82"/>
      <c r="B52" s="82"/>
      <c r="C52" s="118">
        <v>8</v>
      </c>
      <c r="D52" s="119" t="s">
        <v>22</v>
      </c>
      <c r="E52" s="119" t="s">
        <v>22</v>
      </c>
      <c r="F52" s="120" t="s">
        <v>112</v>
      </c>
      <c r="G52" s="119" t="s">
        <v>106</v>
      </c>
      <c r="H52" s="307" t="s">
        <v>124</v>
      </c>
      <c r="I52" s="275" t="s">
        <v>125</v>
      </c>
      <c r="J52" s="85" t="s">
        <v>116</v>
      </c>
      <c r="K52" s="69">
        <v>5</v>
      </c>
      <c r="L52" s="103">
        <v>702980000</v>
      </c>
      <c r="M52" s="69">
        <v>2</v>
      </c>
      <c r="N52" s="87">
        <v>209480000</v>
      </c>
      <c r="O52" s="69">
        <v>1</v>
      </c>
      <c r="P52" s="88">
        <v>180680000</v>
      </c>
      <c r="Q52" s="69">
        <v>1</v>
      </c>
      <c r="R52" s="88">
        <v>119500000</v>
      </c>
      <c r="S52" s="89"/>
      <c r="T52" s="91"/>
      <c r="U52" s="91"/>
      <c r="V52" s="91"/>
      <c r="W52" s="88"/>
      <c r="X52" s="88">
        <v>60000000</v>
      </c>
      <c r="Y52" s="143">
        <f t="shared" si="66"/>
        <v>1</v>
      </c>
      <c r="Z52" s="143">
        <f t="shared" si="70"/>
        <v>179500000</v>
      </c>
      <c r="AA52" s="94">
        <f t="shared" si="75"/>
        <v>100</v>
      </c>
      <c r="AB52" s="94">
        <f t="shared" si="76"/>
        <v>99.346911667035641</v>
      </c>
      <c r="AC52" s="96">
        <f t="shared" si="71"/>
        <v>3</v>
      </c>
      <c r="AD52" s="96">
        <f t="shared" si="72"/>
        <v>388980000</v>
      </c>
      <c r="AE52" s="93">
        <f t="shared" si="73"/>
        <v>60</v>
      </c>
      <c r="AF52" s="94">
        <f t="shared" si="74"/>
        <v>55.333010896469318</v>
      </c>
      <c r="AG52" s="405"/>
    </row>
    <row r="53" spans="1:33" ht="42" customHeight="1">
      <c r="A53" s="216"/>
      <c r="B53" s="216"/>
      <c r="C53" s="243">
        <v>8</v>
      </c>
      <c r="D53" s="244" t="s">
        <v>22</v>
      </c>
      <c r="E53" s="244" t="s">
        <v>22</v>
      </c>
      <c r="F53" s="245" t="s">
        <v>126</v>
      </c>
      <c r="G53" s="245"/>
      <c r="H53" s="318" t="s">
        <v>127</v>
      </c>
      <c r="I53" s="319" t="s">
        <v>92</v>
      </c>
      <c r="J53" s="220" t="s">
        <v>25</v>
      </c>
      <c r="K53" s="220">
        <v>100</v>
      </c>
      <c r="L53" s="240">
        <f>SUM(L54:L62)</f>
        <v>1354730400</v>
      </c>
      <c r="M53" s="232">
        <v>100</v>
      </c>
      <c r="N53" s="240">
        <f>SUM(N54:N62)</f>
        <v>279130400</v>
      </c>
      <c r="O53" s="230">
        <v>100</v>
      </c>
      <c r="P53" s="241">
        <f>SUM(P54:P62)</f>
        <v>383773600</v>
      </c>
      <c r="Q53" s="116">
        <f>R53/P53*100</f>
        <v>10.540068415336542</v>
      </c>
      <c r="R53" s="129">
        <f>SUM(R54:R62)</f>
        <v>40450000</v>
      </c>
      <c r="S53" s="116">
        <f>T53/P53*100</f>
        <v>10.540068415336542</v>
      </c>
      <c r="T53" s="129">
        <f>SUM(T54:T62)</f>
        <v>40450000</v>
      </c>
      <c r="U53" s="104">
        <f>V53/P53*100</f>
        <v>10.540068415336542</v>
      </c>
      <c r="V53" s="129">
        <f>SUM(V54:V62)</f>
        <v>40450000</v>
      </c>
      <c r="W53" s="81">
        <f>X53/P53*100</f>
        <v>67.993994375850761</v>
      </c>
      <c r="X53" s="129">
        <f>SUM(X54:X62)</f>
        <v>260943000</v>
      </c>
      <c r="Y53" s="242">
        <f t="shared" si="66"/>
        <v>99.614199621860394</v>
      </c>
      <c r="Z53" s="246">
        <f>SUM(Z54:Z62)</f>
        <v>382293000</v>
      </c>
      <c r="AA53" s="227">
        <f>Y53/O53*100</f>
        <v>99.614199621860394</v>
      </c>
      <c r="AB53" s="224">
        <f t="shared" si="76"/>
        <v>99.614199621860394</v>
      </c>
      <c r="AC53" s="225">
        <f>AVERAGE(M53,AA53)</f>
        <v>99.807099810930197</v>
      </c>
      <c r="AD53" s="247">
        <f>N53+Z53</f>
        <v>661423400</v>
      </c>
      <c r="AE53" s="227">
        <f>AC53/K53*3/5*100</f>
        <v>59.884259886558119</v>
      </c>
      <c r="AF53" s="248">
        <f>AD53/L53*100</f>
        <v>48.823249260517073</v>
      </c>
      <c r="AG53" s="411" t="s">
        <v>30</v>
      </c>
    </row>
    <row r="54" spans="1:33" s="228" customFormat="1" ht="35.25" customHeight="1">
      <c r="A54" s="82"/>
      <c r="B54" s="82"/>
      <c r="C54" s="118">
        <v>8</v>
      </c>
      <c r="D54" s="119" t="s">
        <v>22</v>
      </c>
      <c r="E54" s="119" t="s">
        <v>22</v>
      </c>
      <c r="F54" s="120" t="s">
        <v>126</v>
      </c>
      <c r="G54" s="119" t="s">
        <v>106</v>
      </c>
      <c r="H54" s="316" t="s">
        <v>128</v>
      </c>
      <c r="I54" s="275" t="s">
        <v>129</v>
      </c>
      <c r="J54" s="85" t="s">
        <v>116</v>
      </c>
      <c r="K54" s="145">
        <v>5</v>
      </c>
      <c r="L54" s="146">
        <v>63500000</v>
      </c>
      <c r="M54" s="69">
        <v>2</v>
      </c>
      <c r="N54" s="87">
        <v>6000000</v>
      </c>
      <c r="O54" s="69">
        <v>1</v>
      </c>
      <c r="P54" s="88">
        <v>201670000</v>
      </c>
      <c r="Q54" s="117"/>
      <c r="R54" s="88"/>
      <c r="S54" s="89"/>
      <c r="T54" s="91"/>
      <c r="U54" s="91"/>
      <c r="V54" s="91"/>
      <c r="W54" s="88">
        <v>1</v>
      </c>
      <c r="X54" s="103">
        <v>200190000</v>
      </c>
      <c r="Y54" s="114">
        <f t="shared" si="66"/>
        <v>1</v>
      </c>
      <c r="Z54" s="114">
        <f t="shared" ref="Z54" si="77">R54+T54+V54+X54</f>
        <v>200190000</v>
      </c>
      <c r="AA54" s="147">
        <f>Y54/O54*100</f>
        <v>100</v>
      </c>
      <c r="AB54" s="94"/>
      <c r="AC54" s="90">
        <f t="shared" ref="AC54:AC62" si="78">M54+Y54</f>
        <v>3</v>
      </c>
      <c r="AD54" s="96">
        <f t="shared" ref="AD54:AD55" si="79">N54+Z54</f>
        <v>206190000</v>
      </c>
      <c r="AE54" s="93">
        <f t="shared" ref="AE54:AE62" si="80">AC54/K54*100</f>
        <v>60</v>
      </c>
      <c r="AF54" s="94">
        <f t="shared" ref="AF54:AF55" si="81">AD54/L54*100</f>
        <v>324.70866141732284</v>
      </c>
      <c r="AG54" s="412"/>
    </row>
    <row r="55" spans="1:33" ht="20.25" customHeight="1">
      <c r="A55" s="82"/>
      <c r="B55" s="82"/>
      <c r="C55" s="413">
        <v>8</v>
      </c>
      <c r="D55" s="414" t="s">
        <v>22</v>
      </c>
      <c r="E55" s="414" t="s">
        <v>22</v>
      </c>
      <c r="F55" s="413" t="s">
        <v>126</v>
      </c>
      <c r="G55" s="414" t="s">
        <v>34</v>
      </c>
      <c r="H55" s="404" t="s">
        <v>130</v>
      </c>
      <c r="I55" s="310" t="s">
        <v>131</v>
      </c>
      <c r="J55" s="85" t="s">
        <v>116</v>
      </c>
      <c r="K55" s="69">
        <v>37</v>
      </c>
      <c r="L55" s="406">
        <v>588151600</v>
      </c>
      <c r="M55" s="69">
        <v>16</v>
      </c>
      <c r="N55" s="406">
        <v>189351600</v>
      </c>
      <c r="O55" s="69">
        <v>9</v>
      </c>
      <c r="P55" s="407">
        <v>108303600</v>
      </c>
      <c r="Q55" s="69"/>
      <c r="R55" s="407">
        <v>22400000</v>
      </c>
      <c r="S55" s="69"/>
      <c r="T55" s="407">
        <v>22400000</v>
      </c>
      <c r="U55" s="69"/>
      <c r="V55" s="406">
        <v>22400000</v>
      </c>
      <c r="W55" s="69">
        <v>9</v>
      </c>
      <c r="X55" s="407">
        <f>38400000+2703000</f>
        <v>41103000</v>
      </c>
      <c r="Y55" s="114">
        <f t="shared" si="66"/>
        <v>9</v>
      </c>
      <c r="Z55" s="416">
        <f>R55+T55+V55+X55</f>
        <v>108303000</v>
      </c>
      <c r="AA55" s="147">
        <f>Y55/O55*100</f>
        <v>100</v>
      </c>
      <c r="AB55" s="425">
        <f>Z55/P55*100</f>
        <v>99.999446001794951</v>
      </c>
      <c r="AC55" s="90">
        <f t="shared" si="78"/>
        <v>25</v>
      </c>
      <c r="AD55" s="416">
        <f t="shared" si="79"/>
        <v>297654600</v>
      </c>
      <c r="AE55" s="93">
        <f t="shared" si="80"/>
        <v>67.567567567567565</v>
      </c>
      <c r="AF55" s="409">
        <f t="shared" si="81"/>
        <v>50.608482574900762</v>
      </c>
      <c r="AG55" s="412"/>
    </row>
    <row r="56" spans="1:33" ht="15.75" customHeight="1">
      <c r="A56" s="82"/>
      <c r="B56" s="82"/>
      <c r="C56" s="419"/>
      <c r="D56" s="419"/>
      <c r="E56" s="419"/>
      <c r="F56" s="419"/>
      <c r="G56" s="419"/>
      <c r="H56" s="412"/>
      <c r="I56" s="310" t="s">
        <v>132</v>
      </c>
      <c r="J56" s="85" t="s">
        <v>116</v>
      </c>
      <c r="K56" s="69">
        <v>10</v>
      </c>
      <c r="L56" s="419"/>
      <c r="M56" s="69"/>
      <c r="N56" s="419"/>
      <c r="O56" s="69">
        <v>9</v>
      </c>
      <c r="P56" s="419"/>
      <c r="Q56" s="69"/>
      <c r="R56" s="419"/>
      <c r="S56" s="69"/>
      <c r="T56" s="419"/>
      <c r="U56" s="69"/>
      <c r="V56" s="419"/>
      <c r="W56" s="69">
        <v>9</v>
      </c>
      <c r="X56" s="419"/>
      <c r="Y56" s="114">
        <f t="shared" si="66"/>
        <v>9</v>
      </c>
      <c r="Z56" s="419"/>
      <c r="AA56" s="147">
        <f t="shared" ref="AA56" si="82">Y56/O56*100</f>
        <v>100</v>
      </c>
      <c r="AB56" s="419"/>
      <c r="AC56" s="90">
        <f t="shared" si="78"/>
        <v>9</v>
      </c>
      <c r="AD56" s="419"/>
      <c r="AE56" s="93">
        <f t="shared" si="80"/>
        <v>90</v>
      </c>
      <c r="AF56" s="426"/>
      <c r="AG56" s="412"/>
    </row>
    <row r="57" spans="1:33" ht="15.75" customHeight="1">
      <c r="A57" s="82"/>
      <c r="B57" s="82"/>
      <c r="C57" s="402"/>
      <c r="D57" s="402"/>
      <c r="E57" s="402"/>
      <c r="F57" s="402"/>
      <c r="G57" s="402"/>
      <c r="H57" s="405"/>
      <c r="I57" s="310" t="s">
        <v>133</v>
      </c>
      <c r="J57" s="85" t="s">
        <v>116</v>
      </c>
      <c r="K57" s="69">
        <v>10</v>
      </c>
      <c r="L57" s="402"/>
      <c r="M57" s="69"/>
      <c r="N57" s="402"/>
      <c r="O57" s="69"/>
      <c r="P57" s="402"/>
      <c r="Q57" s="69"/>
      <c r="R57" s="402"/>
      <c r="S57" s="69"/>
      <c r="T57" s="402"/>
      <c r="U57" s="91"/>
      <c r="V57" s="402"/>
      <c r="W57" s="91"/>
      <c r="X57" s="402"/>
      <c r="Y57" s="114">
        <f t="shared" si="66"/>
        <v>0</v>
      </c>
      <c r="Z57" s="402"/>
      <c r="AA57" s="147"/>
      <c r="AB57" s="402"/>
      <c r="AC57" s="90">
        <f t="shared" si="78"/>
        <v>0</v>
      </c>
      <c r="AD57" s="402"/>
      <c r="AE57" s="93">
        <f t="shared" si="80"/>
        <v>0</v>
      </c>
      <c r="AF57" s="410"/>
      <c r="AG57" s="412"/>
    </row>
    <row r="58" spans="1:33" ht="15.75" customHeight="1">
      <c r="A58" s="82"/>
      <c r="B58" s="82"/>
      <c r="C58" s="413">
        <v>8</v>
      </c>
      <c r="D58" s="414" t="s">
        <v>22</v>
      </c>
      <c r="E58" s="414" t="s">
        <v>22</v>
      </c>
      <c r="F58" s="413" t="s">
        <v>126</v>
      </c>
      <c r="G58" s="414" t="s">
        <v>22</v>
      </c>
      <c r="H58" s="404" t="s">
        <v>134</v>
      </c>
      <c r="I58" s="310" t="s">
        <v>131</v>
      </c>
      <c r="J58" s="85" t="s">
        <v>116</v>
      </c>
      <c r="K58" s="69">
        <v>17</v>
      </c>
      <c r="L58" s="407">
        <v>490163603</v>
      </c>
      <c r="M58" s="69">
        <v>2</v>
      </c>
      <c r="N58" s="407">
        <v>59328800</v>
      </c>
      <c r="O58" s="69">
        <v>1</v>
      </c>
      <c r="P58" s="407">
        <v>61000000</v>
      </c>
      <c r="Q58" s="69"/>
      <c r="R58" s="407">
        <v>14850000</v>
      </c>
      <c r="S58" s="69"/>
      <c r="T58" s="407">
        <v>14850000</v>
      </c>
      <c r="U58" s="91"/>
      <c r="V58" s="406">
        <v>14850000</v>
      </c>
      <c r="W58" s="91">
        <v>1</v>
      </c>
      <c r="X58" s="407">
        <f>14850000+1600000</f>
        <v>16450000</v>
      </c>
      <c r="Y58" s="114">
        <f t="shared" si="66"/>
        <v>1</v>
      </c>
      <c r="Z58" s="416">
        <f>R58+T58+V58+X58</f>
        <v>61000000</v>
      </c>
      <c r="AA58" s="147">
        <f t="shared" ref="AA58" si="83">Y58/O58*100</f>
        <v>100</v>
      </c>
      <c r="AB58" s="425">
        <f t="shared" ref="AB58" si="84">Z58/P58*100</f>
        <v>100</v>
      </c>
      <c r="AC58" s="90">
        <f t="shared" si="78"/>
        <v>3</v>
      </c>
      <c r="AD58" s="416">
        <f>N58+Z58</f>
        <v>120328800</v>
      </c>
      <c r="AE58" s="93">
        <f t="shared" si="80"/>
        <v>17.647058823529413</v>
      </c>
      <c r="AF58" s="409">
        <f>AD58/L58*100</f>
        <v>24.548701548531746</v>
      </c>
      <c r="AG58" s="412"/>
    </row>
    <row r="59" spans="1:33" ht="15.75" customHeight="1">
      <c r="A59" s="82"/>
      <c r="B59" s="82"/>
      <c r="C59" s="419"/>
      <c r="D59" s="419"/>
      <c r="E59" s="419"/>
      <c r="F59" s="419"/>
      <c r="G59" s="419"/>
      <c r="H59" s="412"/>
      <c r="I59" s="310" t="s">
        <v>132</v>
      </c>
      <c r="J59" s="85" t="s">
        <v>116</v>
      </c>
      <c r="K59" s="69">
        <v>10</v>
      </c>
      <c r="L59" s="419"/>
      <c r="M59" s="69"/>
      <c r="N59" s="419"/>
      <c r="O59" s="69">
        <v>1</v>
      </c>
      <c r="P59" s="419"/>
      <c r="Q59" s="69"/>
      <c r="R59" s="419"/>
      <c r="S59" s="69"/>
      <c r="T59" s="419"/>
      <c r="U59" s="91"/>
      <c r="V59" s="419"/>
      <c r="W59" s="91">
        <v>1</v>
      </c>
      <c r="X59" s="419"/>
      <c r="Y59" s="114">
        <f t="shared" si="66"/>
        <v>1</v>
      </c>
      <c r="Z59" s="419"/>
      <c r="AA59" s="147">
        <f>Y59/O59*100</f>
        <v>100</v>
      </c>
      <c r="AB59" s="419"/>
      <c r="AC59" s="90">
        <f t="shared" si="78"/>
        <v>1</v>
      </c>
      <c r="AD59" s="419"/>
      <c r="AE59" s="93">
        <f t="shared" si="80"/>
        <v>10</v>
      </c>
      <c r="AF59" s="426"/>
      <c r="AG59" s="412"/>
    </row>
    <row r="60" spans="1:33" ht="22.5" customHeight="1">
      <c r="A60" s="82"/>
      <c r="B60" s="82"/>
      <c r="C60" s="402"/>
      <c r="D60" s="402"/>
      <c r="E60" s="402"/>
      <c r="F60" s="402"/>
      <c r="G60" s="402"/>
      <c r="H60" s="405"/>
      <c r="I60" s="310" t="s">
        <v>133</v>
      </c>
      <c r="J60" s="85" t="s">
        <v>116</v>
      </c>
      <c r="K60" s="69">
        <v>10</v>
      </c>
      <c r="L60" s="402"/>
      <c r="M60" s="69"/>
      <c r="N60" s="402"/>
      <c r="O60" s="69"/>
      <c r="P60" s="402"/>
      <c r="Q60" s="69"/>
      <c r="R60" s="402"/>
      <c r="S60" s="69"/>
      <c r="T60" s="402"/>
      <c r="U60" s="91"/>
      <c r="V60" s="402"/>
      <c r="W60" s="91"/>
      <c r="X60" s="402"/>
      <c r="Y60" s="114">
        <f t="shared" si="66"/>
        <v>0</v>
      </c>
      <c r="Z60" s="402"/>
      <c r="AA60" s="147"/>
      <c r="AB60" s="402"/>
      <c r="AC60" s="90">
        <f t="shared" si="78"/>
        <v>0</v>
      </c>
      <c r="AD60" s="402"/>
      <c r="AE60" s="93">
        <f t="shared" si="80"/>
        <v>0</v>
      </c>
      <c r="AF60" s="410"/>
      <c r="AG60" s="412"/>
    </row>
    <row r="61" spans="1:33" ht="30" customHeight="1">
      <c r="A61" s="82"/>
      <c r="B61" s="82"/>
      <c r="C61" s="118">
        <v>8</v>
      </c>
      <c r="D61" s="119" t="s">
        <v>22</v>
      </c>
      <c r="E61" s="119" t="s">
        <v>22</v>
      </c>
      <c r="F61" s="120" t="s">
        <v>126</v>
      </c>
      <c r="G61" s="119" t="s">
        <v>47</v>
      </c>
      <c r="H61" s="307" t="s">
        <v>135</v>
      </c>
      <c r="I61" s="312" t="s">
        <v>136</v>
      </c>
      <c r="J61" s="85" t="s">
        <v>59</v>
      </c>
      <c r="K61" s="69">
        <v>60</v>
      </c>
      <c r="L61" s="86">
        <v>172915197</v>
      </c>
      <c r="M61" s="69">
        <v>31</v>
      </c>
      <c r="N61" s="86">
        <v>24450000</v>
      </c>
      <c r="O61" s="69">
        <v>12</v>
      </c>
      <c r="P61" s="88">
        <v>12800000</v>
      </c>
      <c r="Q61" s="69">
        <v>3</v>
      </c>
      <c r="R61" s="88">
        <v>3200000</v>
      </c>
      <c r="S61" s="69">
        <v>3</v>
      </c>
      <c r="T61" s="88">
        <v>3200000</v>
      </c>
      <c r="U61" s="88">
        <v>3</v>
      </c>
      <c r="V61" s="87">
        <v>3200000</v>
      </c>
      <c r="W61" s="91">
        <v>3</v>
      </c>
      <c r="X61" s="103">
        <v>3200000</v>
      </c>
      <c r="Y61" s="114">
        <f t="shared" si="66"/>
        <v>12</v>
      </c>
      <c r="Z61" s="114">
        <f t="shared" ref="Z61:Z62" si="85">R61+T61+V61+X61</f>
        <v>12800000</v>
      </c>
      <c r="AA61" s="148">
        <f t="shared" ref="AA61" si="86">Y61/O61*100</f>
        <v>100</v>
      </c>
      <c r="AB61" s="149">
        <f t="shared" ref="AB61" si="87">Z61/P61*100</f>
        <v>100</v>
      </c>
      <c r="AC61" s="90">
        <f t="shared" si="78"/>
        <v>43</v>
      </c>
      <c r="AD61" s="96">
        <f t="shared" ref="AD61:AD65" si="88">N61+Z61</f>
        <v>37250000</v>
      </c>
      <c r="AE61" s="93">
        <f t="shared" si="80"/>
        <v>71.666666666666671</v>
      </c>
      <c r="AF61" s="94">
        <f t="shared" ref="AF61:AF65" si="89">AD61/L61*100</f>
        <v>21.542351769116046</v>
      </c>
      <c r="AG61" s="412"/>
    </row>
    <row r="62" spans="1:33" ht="26.25" customHeight="1">
      <c r="A62" s="82"/>
      <c r="B62" s="82"/>
      <c r="C62" s="118">
        <v>8</v>
      </c>
      <c r="D62" s="119" t="s">
        <v>22</v>
      </c>
      <c r="E62" s="119" t="s">
        <v>22</v>
      </c>
      <c r="F62" s="120" t="s">
        <v>126</v>
      </c>
      <c r="G62" s="119" t="s">
        <v>44</v>
      </c>
      <c r="H62" s="307" t="s">
        <v>137</v>
      </c>
      <c r="I62" s="312" t="s">
        <v>138</v>
      </c>
      <c r="J62" s="150" t="s">
        <v>59</v>
      </c>
      <c r="K62" s="69">
        <v>36</v>
      </c>
      <c r="L62" s="86">
        <v>40000000</v>
      </c>
      <c r="M62" s="69"/>
      <c r="N62" s="86"/>
      <c r="O62" s="145"/>
      <c r="P62" s="151" t="s">
        <v>119</v>
      </c>
      <c r="Q62" s="152"/>
      <c r="R62" s="153"/>
      <c r="S62" s="89"/>
      <c r="T62" s="91"/>
      <c r="U62" s="91"/>
      <c r="V62" s="91"/>
      <c r="W62" s="91"/>
      <c r="X62" s="91"/>
      <c r="Y62" s="114">
        <f t="shared" si="66"/>
        <v>0</v>
      </c>
      <c r="Z62" s="114">
        <f t="shared" si="85"/>
        <v>0</v>
      </c>
      <c r="AA62" s="93"/>
      <c r="AB62" s="94"/>
      <c r="AC62" s="90">
        <f t="shared" si="78"/>
        <v>0</v>
      </c>
      <c r="AD62" s="96">
        <f t="shared" si="88"/>
        <v>0</v>
      </c>
      <c r="AE62" s="93">
        <f t="shared" si="80"/>
        <v>0</v>
      </c>
      <c r="AF62" s="94">
        <f t="shared" si="89"/>
        <v>0</v>
      </c>
      <c r="AG62" s="405"/>
    </row>
    <row r="63" spans="1:33" ht="37.5" customHeight="1">
      <c r="A63" s="70"/>
      <c r="B63" s="70"/>
      <c r="C63" s="71" t="s">
        <v>21</v>
      </c>
      <c r="D63" s="71" t="s">
        <v>26</v>
      </c>
      <c r="E63" s="72" t="s">
        <v>34</v>
      </c>
      <c r="F63" s="71"/>
      <c r="G63" s="71"/>
      <c r="H63" s="304" t="s">
        <v>139</v>
      </c>
      <c r="I63" s="320" t="s">
        <v>140</v>
      </c>
      <c r="J63" s="74" t="s">
        <v>25</v>
      </c>
      <c r="K63" s="74">
        <v>100</v>
      </c>
      <c r="L63" s="154">
        <f>L64</f>
        <v>543618600</v>
      </c>
      <c r="M63" s="155">
        <v>85</v>
      </c>
      <c r="N63" s="212">
        <f>N64</f>
        <v>368830000</v>
      </c>
      <c r="O63" s="74">
        <v>95</v>
      </c>
      <c r="P63" s="213">
        <f>P64</f>
        <v>952015100</v>
      </c>
      <c r="Q63" s="73"/>
      <c r="R63" s="75"/>
      <c r="S63" s="73">
        <f t="shared" ref="S63:S64" si="90">T63/P63*100</f>
        <v>16.87420714230268</v>
      </c>
      <c r="T63" s="75">
        <f t="shared" ref="T63:T64" si="91">T64</f>
        <v>160645000</v>
      </c>
      <c r="U63" s="156">
        <f t="shared" ref="U63:U64" si="92">V63/P63*100</f>
        <v>64.258613124938876</v>
      </c>
      <c r="V63" s="157">
        <f t="shared" ref="V63:V64" si="93">V64</f>
        <v>611751700</v>
      </c>
      <c r="W63" s="74">
        <f t="shared" ref="W63:W64" si="94">X63/P63*100</f>
        <v>18.12121467401095</v>
      </c>
      <c r="X63" s="75">
        <f>X64</f>
        <v>172516700</v>
      </c>
      <c r="Y63" s="75">
        <f t="shared" ref="Y63:Y69" si="95">+Q63+S63+U63+W63</f>
        <v>99.254034941252513</v>
      </c>
      <c r="Z63" s="76">
        <f t="shared" ref="Z63:Z64" si="96">Z64</f>
        <v>944913400</v>
      </c>
      <c r="AA63" s="158">
        <f>Y63/O63*O63</f>
        <v>99.254034941252513</v>
      </c>
      <c r="AB63" s="77"/>
      <c r="AC63" s="78">
        <f t="shared" ref="AC63:AC64" si="97">AVERAGE(M63,AA63)</f>
        <v>92.127017470626257</v>
      </c>
      <c r="AD63" s="159">
        <f t="shared" si="88"/>
        <v>1313743400</v>
      </c>
      <c r="AE63" s="209">
        <f t="shared" ref="AE63:AE64" si="98">AC63/K63*3/5*100</f>
        <v>55.276210482375753</v>
      </c>
      <c r="AF63" s="210">
        <f t="shared" si="89"/>
        <v>241.66638154029312</v>
      </c>
      <c r="AG63" s="349"/>
    </row>
    <row r="64" spans="1:33" s="211" customFormat="1" ht="57.75" customHeight="1">
      <c r="A64" s="216"/>
      <c r="B64" s="216"/>
      <c r="C64" s="219" t="s">
        <v>21</v>
      </c>
      <c r="D64" s="219" t="s">
        <v>26</v>
      </c>
      <c r="E64" s="229" t="s">
        <v>34</v>
      </c>
      <c r="F64" s="219" t="s">
        <v>27</v>
      </c>
      <c r="G64" s="219"/>
      <c r="H64" s="321" t="s">
        <v>141</v>
      </c>
      <c r="I64" s="322" t="s">
        <v>142</v>
      </c>
      <c r="J64" s="230" t="s">
        <v>25</v>
      </c>
      <c r="K64" s="249">
        <v>100</v>
      </c>
      <c r="L64" s="250">
        <f>SUM(L65:L69)</f>
        <v>543618600</v>
      </c>
      <c r="M64" s="251">
        <v>85</v>
      </c>
      <c r="N64" s="250">
        <f>SUM(N65:N68)</f>
        <v>368830000</v>
      </c>
      <c r="O64" s="249">
        <v>95</v>
      </c>
      <c r="P64" s="252">
        <f>SUM(P65)</f>
        <v>952015100</v>
      </c>
      <c r="Q64" s="128"/>
      <c r="R64" s="161"/>
      <c r="S64" s="128">
        <f t="shared" si="90"/>
        <v>16.87420714230268</v>
      </c>
      <c r="T64" s="160">
        <f t="shared" si="91"/>
        <v>160645000</v>
      </c>
      <c r="U64" s="162">
        <f t="shared" si="92"/>
        <v>64.258613124938876</v>
      </c>
      <c r="V64" s="160">
        <f t="shared" si="93"/>
        <v>611751700</v>
      </c>
      <c r="W64" s="81">
        <f t="shared" si="94"/>
        <v>18.12121467401095</v>
      </c>
      <c r="X64" s="161">
        <f>SUM(X65)</f>
        <v>172516700</v>
      </c>
      <c r="Y64" s="252">
        <f t="shared" si="95"/>
        <v>99.254034941252513</v>
      </c>
      <c r="Z64" s="250">
        <f t="shared" si="96"/>
        <v>944913400</v>
      </c>
      <c r="AA64" s="220">
        <f t="shared" ref="AA64:AA69" si="99">Y64/O64*100</f>
        <v>104.47793151710792</v>
      </c>
      <c r="AB64" s="224">
        <f t="shared" ref="AB64:AB65" si="100">Z64/P64*100</f>
        <v>99.254034941252513</v>
      </c>
      <c r="AC64" s="225">
        <f t="shared" si="97"/>
        <v>94.73896575855396</v>
      </c>
      <c r="AD64" s="226">
        <f t="shared" si="88"/>
        <v>1313743400</v>
      </c>
      <c r="AE64" s="227">
        <f t="shared" si="98"/>
        <v>56.843379455132379</v>
      </c>
      <c r="AF64" s="224">
        <f t="shared" si="89"/>
        <v>241.66638154029312</v>
      </c>
      <c r="AG64" s="350"/>
    </row>
    <row r="65" spans="1:33" s="228" customFormat="1" ht="27" customHeight="1">
      <c r="A65" s="82"/>
      <c r="B65" s="163"/>
      <c r="C65" s="433" t="s">
        <v>21</v>
      </c>
      <c r="D65" s="433" t="s">
        <v>26</v>
      </c>
      <c r="E65" s="434" t="s">
        <v>34</v>
      </c>
      <c r="F65" s="433" t="s">
        <v>27</v>
      </c>
      <c r="G65" s="435" t="s">
        <v>41</v>
      </c>
      <c r="H65" s="404" t="s">
        <v>143</v>
      </c>
      <c r="I65" s="310" t="s">
        <v>144</v>
      </c>
      <c r="J65" s="85" t="s">
        <v>145</v>
      </c>
      <c r="K65" s="69">
        <v>41</v>
      </c>
      <c r="L65" s="406">
        <v>543618600</v>
      </c>
      <c r="M65" s="69">
        <v>11</v>
      </c>
      <c r="N65" s="406">
        <v>368830000</v>
      </c>
      <c r="O65" s="69">
        <v>6</v>
      </c>
      <c r="P65" s="407">
        <v>952015100</v>
      </c>
      <c r="Q65" s="89"/>
      <c r="R65" s="408"/>
      <c r="S65" s="69">
        <v>3</v>
      </c>
      <c r="T65" s="407">
        <v>160645000</v>
      </c>
      <c r="U65" s="103">
        <v>3</v>
      </c>
      <c r="V65" s="406">
        <v>611751700</v>
      </c>
      <c r="W65" s="91"/>
      <c r="X65" s="407">
        <v>172516700</v>
      </c>
      <c r="Y65" s="90">
        <f t="shared" si="95"/>
        <v>6</v>
      </c>
      <c r="Z65" s="416">
        <f>+R65+T65+V65+X65</f>
        <v>944913400</v>
      </c>
      <c r="AA65" s="93">
        <f t="shared" si="99"/>
        <v>100</v>
      </c>
      <c r="AB65" s="436">
        <f t="shared" si="100"/>
        <v>99.254034941252513</v>
      </c>
      <c r="AC65" s="90">
        <f t="shared" ref="AC65:AC69" si="101">M65+Y65</f>
        <v>17</v>
      </c>
      <c r="AD65" s="429">
        <f t="shared" si="88"/>
        <v>1313743400</v>
      </c>
      <c r="AE65" s="93">
        <f t="shared" ref="AE65:AE69" si="102">AC65/K65*100</f>
        <v>41.463414634146339</v>
      </c>
      <c r="AF65" s="431">
        <f t="shared" si="89"/>
        <v>241.66638154029312</v>
      </c>
      <c r="AG65" s="351"/>
    </row>
    <row r="66" spans="1:33" ht="31.5" customHeight="1">
      <c r="A66" s="82"/>
      <c r="B66" s="163"/>
      <c r="C66" s="419"/>
      <c r="D66" s="419"/>
      <c r="E66" s="419"/>
      <c r="F66" s="419"/>
      <c r="G66" s="419"/>
      <c r="H66" s="412"/>
      <c r="I66" s="310" t="s">
        <v>146</v>
      </c>
      <c r="J66" s="85" t="s">
        <v>147</v>
      </c>
      <c r="K66" s="69">
        <v>530</v>
      </c>
      <c r="L66" s="419"/>
      <c r="M66" s="69">
        <v>130</v>
      </c>
      <c r="N66" s="419"/>
      <c r="O66" s="69">
        <v>50</v>
      </c>
      <c r="P66" s="419"/>
      <c r="Q66" s="89"/>
      <c r="R66" s="419"/>
      <c r="S66" s="69">
        <v>50</v>
      </c>
      <c r="T66" s="419"/>
      <c r="U66" s="91"/>
      <c r="V66" s="419"/>
      <c r="W66" s="91"/>
      <c r="X66" s="419"/>
      <c r="Y66" s="90">
        <f t="shared" si="95"/>
        <v>50</v>
      </c>
      <c r="Z66" s="419"/>
      <c r="AA66" s="93">
        <f t="shared" si="99"/>
        <v>100</v>
      </c>
      <c r="AB66" s="437"/>
      <c r="AC66" s="90">
        <f t="shared" si="101"/>
        <v>180</v>
      </c>
      <c r="AD66" s="439"/>
      <c r="AE66" s="93">
        <f t="shared" si="102"/>
        <v>33.962264150943398</v>
      </c>
      <c r="AF66" s="440"/>
      <c r="AG66" s="351"/>
    </row>
    <row r="67" spans="1:33" ht="28.5" customHeight="1">
      <c r="A67" s="82"/>
      <c r="B67" s="163"/>
      <c r="C67" s="419"/>
      <c r="D67" s="419"/>
      <c r="E67" s="419"/>
      <c r="F67" s="419"/>
      <c r="G67" s="419"/>
      <c r="H67" s="412"/>
      <c r="I67" s="310" t="s">
        <v>148</v>
      </c>
      <c r="J67" s="85" t="s">
        <v>61</v>
      </c>
      <c r="K67" s="69">
        <v>470</v>
      </c>
      <c r="L67" s="419"/>
      <c r="M67" s="69">
        <v>190</v>
      </c>
      <c r="N67" s="419"/>
      <c r="O67" s="69">
        <v>60</v>
      </c>
      <c r="P67" s="419"/>
      <c r="Q67" s="89"/>
      <c r="R67" s="419"/>
      <c r="S67" s="69"/>
      <c r="T67" s="419"/>
      <c r="U67" s="88">
        <v>60</v>
      </c>
      <c r="V67" s="419"/>
      <c r="W67" s="91"/>
      <c r="X67" s="419"/>
      <c r="Y67" s="90">
        <f t="shared" si="95"/>
        <v>60</v>
      </c>
      <c r="Z67" s="419"/>
      <c r="AA67" s="93">
        <f t="shared" si="99"/>
        <v>100</v>
      </c>
      <c r="AB67" s="437"/>
      <c r="AC67" s="90">
        <f t="shared" si="101"/>
        <v>250</v>
      </c>
      <c r="AD67" s="439"/>
      <c r="AE67" s="93">
        <f t="shared" si="102"/>
        <v>53.191489361702125</v>
      </c>
      <c r="AF67" s="440"/>
      <c r="AG67" s="351"/>
    </row>
    <row r="68" spans="1:33" ht="30.75" customHeight="1">
      <c r="A68" s="82"/>
      <c r="B68" s="163"/>
      <c r="C68" s="419"/>
      <c r="D68" s="419"/>
      <c r="E68" s="419"/>
      <c r="F68" s="419"/>
      <c r="G68" s="419"/>
      <c r="H68" s="412"/>
      <c r="I68" s="310" t="s">
        <v>149</v>
      </c>
      <c r="J68" s="85" t="s">
        <v>61</v>
      </c>
      <c r="K68" s="69">
        <v>20</v>
      </c>
      <c r="L68" s="419"/>
      <c r="M68" s="69">
        <v>5</v>
      </c>
      <c r="N68" s="419"/>
      <c r="O68" s="69">
        <v>6</v>
      </c>
      <c r="P68" s="419"/>
      <c r="Q68" s="89"/>
      <c r="R68" s="419"/>
      <c r="S68" s="69">
        <v>1</v>
      </c>
      <c r="T68" s="419"/>
      <c r="U68" s="88">
        <v>2</v>
      </c>
      <c r="V68" s="419"/>
      <c r="W68" s="91">
        <v>3</v>
      </c>
      <c r="X68" s="419"/>
      <c r="Y68" s="90">
        <f t="shared" si="95"/>
        <v>6</v>
      </c>
      <c r="Z68" s="419"/>
      <c r="AA68" s="93">
        <f t="shared" si="99"/>
        <v>100</v>
      </c>
      <c r="AB68" s="437"/>
      <c r="AC68" s="90">
        <f t="shared" si="101"/>
        <v>11</v>
      </c>
      <c r="AD68" s="439"/>
      <c r="AE68" s="93">
        <f t="shared" si="102"/>
        <v>55.000000000000007</v>
      </c>
      <c r="AF68" s="440"/>
      <c r="AG68" s="351"/>
    </row>
    <row r="69" spans="1:33" ht="28.5" customHeight="1">
      <c r="A69" s="82"/>
      <c r="B69" s="163"/>
      <c r="C69" s="402"/>
      <c r="D69" s="402"/>
      <c r="E69" s="402"/>
      <c r="F69" s="402"/>
      <c r="G69" s="402"/>
      <c r="H69" s="405"/>
      <c r="I69" s="310" t="s">
        <v>150</v>
      </c>
      <c r="J69" s="85" t="s">
        <v>61</v>
      </c>
      <c r="K69" s="69">
        <v>600</v>
      </c>
      <c r="L69" s="402"/>
      <c r="M69" s="69"/>
      <c r="N69" s="402"/>
      <c r="O69" s="69">
        <v>80</v>
      </c>
      <c r="P69" s="402"/>
      <c r="Q69" s="89"/>
      <c r="R69" s="402"/>
      <c r="S69" s="69"/>
      <c r="T69" s="402"/>
      <c r="U69" s="91"/>
      <c r="V69" s="402"/>
      <c r="W69" s="91">
        <v>80</v>
      </c>
      <c r="X69" s="402"/>
      <c r="Y69" s="90">
        <f t="shared" si="95"/>
        <v>80</v>
      </c>
      <c r="Z69" s="402"/>
      <c r="AA69" s="93">
        <f t="shared" si="99"/>
        <v>100</v>
      </c>
      <c r="AB69" s="438"/>
      <c r="AC69" s="90">
        <f t="shared" si="101"/>
        <v>80</v>
      </c>
      <c r="AD69" s="430"/>
      <c r="AE69" s="93">
        <f t="shared" si="102"/>
        <v>13.333333333333334</v>
      </c>
      <c r="AF69" s="432"/>
      <c r="AG69" s="351"/>
    </row>
    <row r="70" spans="1:33" ht="59.25" customHeight="1">
      <c r="A70" s="70"/>
      <c r="B70" s="70"/>
      <c r="C70" s="71" t="s">
        <v>21</v>
      </c>
      <c r="D70" s="72" t="s">
        <v>22</v>
      </c>
      <c r="E70" s="72" t="s">
        <v>38</v>
      </c>
      <c r="F70" s="71"/>
      <c r="G70" s="71"/>
      <c r="H70" s="303" t="s">
        <v>151</v>
      </c>
      <c r="I70" s="323" t="s">
        <v>152</v>
      </c>
      <c r="J70" s="74" t="s">
        <v>25</v>
      </c>
      <c r="K70" s="74">
        <v>100</v>
      </c>
      <c r="L70" s="154">
        <f>L71</f>
        <v>11528418600</v>
      </c>
      <c r="M70" s="166">
        <v>90</v>
      </c>
      <c r="N70" s="154">
        <f>N71</f>
        <v>3387582180</v>
      </c>
      <c r="O70" s="74">
        <v>95</v>
      </c>
      <c r="P70" s="213">
        <f>SUM(P71)</f>
        <v>1826776000</v>
      </c>
      <c r="Q70" s="73">
        <f t="shared" ref="Q70:Q71" si="103">R70/P70*100</f>
        <v>8.5607102348618547</v>
      </c>
      <c r="R70" s="167">
        <f>R71</f>
        <v>156385000</v>
      </c>
      <c r="S70" s="73">
        <f t="shared" ref="S70:S71" si="104">T70/P70*100</f>
        <v>61.951742085510212</v>
      </c>
      <c r="T70" s="167">
        <f>T71</f>
        <v>1131719556</v>
      </c>
      <c r="U70" s="156">
        <f t="shared" ref="U70:U71" si="105">V70/P70*100</f>
        <v>11.416040226059462</v>
      </c>
      <c r="V70" s="156">
        <f>V71</f>
        <v>208545483</v>
      </c>
      <c r="W70" s="74">
        <f t="shared" ref="W70:W71" si="106">X70/P70*100</f>
        <v>12.696054962403711</v>
      </c>
      <c r="X70" s="75">
        <f>SUM(X71)</f>
        <v>231928485</v>
      </c>
      <c r="Y70" s="168">
        <f t="shared" ref="Y70:Y71" si="107">Q70+S70+U70+W70</f>
        <v>94.624547508835235</v>
      </c>
      <c r="Z70" s="169">
        <f t="shared" ref="Z70:AB70" si="108">Z71</f>
        <v>1728578524</v>
      </c>
      <c r="AA70" s="77">
        <f t="shared" si="108"/>
        <v>99.604786851405507</v>
      </c>
      <c r="AB70" s="77">
        <f t="shared" si="108"/>
        <v>94.624547508835235</v>
      </c>
      <c r="AC70" s="78">
        <f t="shared" ref="AC70:AC71" si="109">AVERAGE(M70,AA70)</f>
        <v>94.802393425702746</v>
      </c>
      <c r="AD70" s="75">
        <f>AD71</f>
        <v>5116160704</v>
      </c>
      <c r="AE70" s="209">
        <f t="shared" ref="AE70:AE71" si="110">AC70/K70*3/5*100</f>
        <v>56.881436055421652</v>
      </c>
      <c r="AF70" s="77">
        <f>AF71</f>
        <v>44.378686110513023</v>
      </c>
      <c r="AG70" s="441" t="s">
        <v>153</v>
      </c>
    </row>
    <row r="71" spans="1:33" s="211" customFormat="1" ht="127.5" customHeight="1">
      <c r="A71" s="216"/>
      <c r="B71" s="216"/>
      <c r="C71" s="219" t="s">
        <v>21</v>
      </c>
      <c r="D71" s="219" t="s">
        <v>26</v>
      </c>
      <c r="E71" s="229" t="s">
        <v>38</v>
      </c>
      <c r="F71" s="219" t="s">
        <v>27</v>
      </c>
      <c r="G71" s="219"/>
      <c r="H71" s="305" t="s">
        <v>154</v>
      </c>
      <c r="I71" s="324" t="s">
        <v>155</v>
      </c>
      <c r="J71" s="230" t="s">
        <v>25</v>
      </c>
      <c r="K71" s="220">
        <v>100</v>
      </c>
      <c r="L71" s="231">
        <f>SUM(L72:L81)</f>
        <v>11528418600</v>
      </c>
      <c r="M71" s="232">
        <v>90</v>
      </c>
      <c r="N71" s="231">
        <f>SUM(N72:N81)</f>
        <v>3387582180</v>
      </c>
      <c r="O71" s="249">
        <v>95</v>
      </c>
      <c r="P71" s="233">
        <f>SUM(P72:P81)</f>
        <v>1826776000</v>
      </c>
      <c r="Q71" s="81">
        <f t="shared" si="103"/>
        <v>8.5607102348618547</v>
      </c>
      <c r="R71" s="144">
        <f>SUM(R72:R81)</f>
        <v>156385000</v>
      </c>
      <c r="S71" s="116">
        <f t="shared" si="104"/>
        <v>61.951742085510212</v>
      </c>
      <c r="T71" s="144">
        <f>SUM(T72:T81)</f>
        <v>1131719556</v>
      </c>
      <c r="U71" s="104">
        <f t="shared" si="105"/>
        <v>11.416040226059462</v>
      </c>
      <c r="V71" s="144">
        <f>SUM(V72:V81)</f>
        <v>208545483</v>
      </c>
      <c r="W71" s="81">
        <f t="shared" si="106"/>
        <v>12.696054962403711</v>
      </c>
      <c r="X71" s="115">
        <f>SUM(X72:X81)</f>
        <v>231928485</v>
      </c>
      <c r="Y71" s="253">
        <f t="shared" si="107"/>
        <v>94.624547508835235</v>
      </c>
      <c r="Z71" s="246">
        <f>SUM(Z72:Z81)</f>
        <v>1728578524</v>
      </c>
      <c r="AA71" s="220">
        <f t="shared" ref="AA71:AA76" si="111">Y71/O71*100</f>
        <v>99.604786851405507</v>
      </c>
      <c r="AB71" s="224">
        <f t="shared" ref="AB71:AB72" si="112">Z71/P71*100</f>
        <v>94.624547508835235</v>
      </c>
      <c r="AC71" s="225">
        <f t="shared" si="109"/>
        <v>94.802393425702746</v>
      </c>
      <c r="AD71" s="226">
        <f>N71+Z71</f>
        <v>5116160704</v>
      </c>
      <c r="AE71" s="227">
        <f t="shared" si="110"/>
        <v>56.881436055421652</v>
      </c>
      <c r="AF71" s="224">
        <f>AD71/L71*100</f>
        <v>44.378686110513023</v>
      </c>
      <c r="AG71" s="442"/>
    </row>
    <row r="72" spans="1:33" s="228" customFormat="1" ht="29.25" customHeight="1">
      <c r="A72" s="82"/>
      <c r="B72" s="82"/>
      <c r="C72" s="433" t="s">
        <v>21</v>
      </c>
      <c r="D72" s="433" t="s">
        <v>26</v>
      </c>
      <c r="E72" s="434" t="s">
        <v>38</v>
      </c>
      <c r="F72" s="433" t="s">
        <v>27</v>
      </c>
      <c r="G72" s="434" t="s">
        <v>38</v>
      </c>
      <c r="H72" s="404" t="s">
        <v>156</v>
      </c>
      <c r="I72" s="310" t="s">
        <v>157</v>
      </c>
      <c r="J72" s="85" t="s">
        <v>61</v>
      </c>
      <c r="K72" s="69">
        <v>1950</v>
      </c>
      <c r="L72" s="406">
        <v>4966514000</v>
      </c>
      <c r="M72" s="69">
        <v>1000</v>
      </c>
      <c r="N72" s="443">
        <v>966980000</v>
      </c>
      <c r="O72" s="69">
        <v>300</v>
      </c>
      <c r="P72" s="407">
        <v>389534000</v>
      </c>
      <c r="Q72" s="69">
        <v>200</v>
      </c>
      <c r="R72" s="407">
        <v>156385000</v>
      </c>
      <c r="S72" s="69">
        <v>100</v>
      </c>
      <c r="T72" s="407">
        <v>168967000</v>
      </c>
      <c r="U72" s="91"/>
      <c r="V72" s="406">
        <v>53182000</v>
      </c>
      <c r="W72" s="91"/>
      <c r="X72" s="407">
        <f>11000000-8350000</f>
        <v>2650000</v>
      </c>
      <c r="Y72" s="114">
        <f t="shared" ref="Y72:Y82" si="113">+Q72+S72+U72+W72</f>
        <v>300</v>
      </c>
      <c r="Z72" s="416">
        <f t="shared" ref="Z72" si="114">+R72+T72+V72+X72</f>
        <v>381184000</v>
      </c>
      <c r="AA72" s="170">
        <f t="shared" si="111"/>
        <v>100</v>
      </c>
      <c r="AB72" s="425">
        <f t="shared" si="112"/>
        <v>97.856413047384834</v>
      </c>
      <c r="AC72" s="90">
        <f t="shared" ref="AC72:AC81" si="115">M72+Y72</f>
        <v>1300</v>
      </c>
      <c r="AD72" s="408">
        <f t="shared" ref="AD72" si="116">N72+Z72</f>
        <v>1348164000</v>
      </c>
      <c r="AE72" s="93">
        <f t="shared" ref="AE72:AE81" si="117">AC72/K72*100</f>
        <v>66.666666666666657</v>
      </c>
      <c r="AF72" s="409">
        <f t="shared" ref="AF72" si="118">AD72/L72*100</f>
        <v>27.14507600300734</v>
      </c>
      <c r="AG72" s="412"/>
    </row>
    <row r="73" spans="1:33" ht="32.25" customHeight="1">
      <c r="A73" s="82"/>
      <c r="B73" s="82"/>
      <c r="C73" s="419"/>
      <c r="D73" s="419"/>
      <c r="E73" s="419"/>
      <c r="F73" s="419"/>
      <c r="G73" s="419"/>
      <c r="H73" s="412"/>
      <c r="I73" s="310" t="s">
        <v>158</v>
      </c>
      <c r="J73" s="85" t="s">
        <v>61</v>
      </c>
      <c r="K73" s="69">
        <v>1010</v>
      </c>
      <c r="L73" s="419"/>
      <c r="M73" s="69">
        <v>280</v>
      </c>
      <c r="N73" s="419"/>
      <c r="O73" s="69">
        <v>180</v>
      </c>
      <c r="P73" s="419"/>
      <c r="Q73" s="69"/>
      <c r="R73" s="419"/>
      <c r="S73" s="108">
        <v>90</v>
      </c>
      <c r="T73" s="419"/>
      <c r="U73" s="86">
        <v>90</v>
      </c>
      <c r="V73" s="419"/>
      <c r="W73" s="102"/>
      <c r="X73" s="419"/>
      <c r="Y73" s="114">
        <f t="shared" si="113"/>
        <v>180</v>
      </c>
      <c r="Z73" s="419"/>
      <c r="AA73" s="170">
        <f t="shared" si="111"/>
        <v>100</v>
      </c>
      <c r="AB73" s="419"/>
      <c r="AC73" s="90">
        <f t="shared" si="115"/>
        <v>460</v>
      </c>
      <c r="AD73" s="419"/>
      <c r="AE73" s="93">
        <f t="shared" si="117"/>
        <v>45.544554455445549</v>
      </c>
      <c r="AF73" s="426"/>
      <c r="AG73" s="412"/>
    </row>
    <row r="74" spans="1:33" ht="31.5" customHeight="1">
      <c r="A74" s="82"/>
      <c r="B74" s="82"/>
      <c r="C74" s="402"/>
      <c r="D74" s="402"/>
      <c r="E74" s="402"/>
      <c r="F74" s="402"/>
      <c r="G74" s="402"/>
      <c r="H74" s="405"/>
      <c r="I74" s="325" t="s">
        <v>159</v>
      </c>
      <c r="J74" s="85" t="s">
        <v>61</v>
      </c>
      <c r="K74" s="69">
        <v>880</v>
      </c>
      <c r="L74" s="402"/>
      <c r="M74" s="69">
        <v>200</v>
      </c>
      <c r="N74" s="402"/>
      <c r="O74" s="69">
        <v>200</v>
      </c>
      <c r="P74" s="402"/>
      <c r="Q74" s="117"/>
      <c r="R74" s="402"/>
      <c r="S74" s="171">
        <v>200</v>
      </c>
      <c r="T74" s="402"/>
      <c r="U74" s="91"/>
      <c r="V74" s="402"/>
      <c r="W74" s="91"/>
      <c r="X74" s="402"/>
      <c r="Y74" s="114">
        <f t="shared" si="113"/>
        <v>200</v>
      </c>
      <c r="Z74" s="402"/>
      <c r="AA74" s="170">
        <f t="shared" si="111"/>
        <v>100</v>
      </c>
      <c r="AB74" s="402"/>
      <c r="AC74" s="90">
        <f t="shared" si="115"/>
        <v>400</v>
      </c>
      <c r="AD74" s="402"/>
      <c r="AE74" s="93">
        <f t="shared" si="117"/>
        <v>45.454545454545453</v>
      </c>
      <c r="AF74" s="410"/>
      <c r="AG74" s="412"/>
    </row>
    <row r="75" spans="1:33" ht="30" customHeight="1">
      <c r="A75" s="82"/>
      <c r="B75" s="82"/>
      <c r="C75" s="413">
        <v>8</v>
      </c>
      <c r="D75" s="414" t="s">
        <v>22</v>
      </c>
      <c r="E75" s="414" t="s">
        <v>38</v>
      </c>
      <c r="F75" s="413" t="s">
        <v>27</v>
      </c>
      <c r="G75" s="414" t="s">
        <v>41</v>
      </c>
      <c r="H75" s="404" t="s">
        <v>160</v>
      </c>
      <c r="I75" s="310" t="s">
        <v>161</v>
      </c>
      <c r="J75" s="85" t="s">
        <v>37</v>
      </c>
      <c r="K75" s="69">
        <v>45</v>
      </c>
      <c r="L75" s="406">
        <v>5566644600</v>
      </c>
      <c r="M75" s="69">
        <v>13</v>
      </c>
      <c r="N75" s="406">
        <f>38425000+2258317180</f>
        <v>2296742180</v>
      </c>
      <c r="O75" s="69">
        <v>12</v>
      </c>
      <c r="P75" s="407">
        <v>1377972000</v>
      </c>
      <c r="Q75" s="89"/>
      <c r="R75" s="408"/>
      <c r="S75" s="69">
        <v>3</v>
      </c>
      <c r="T75" s="407">
        <v>924858556</v>
      </c>
      <c r="U75" s="103">
        <v>3</v>
      </c>
      <c r="V75" s="406">
        <v>140913488</v>
      </c>
      <c r="W75" s="103">
        <v>6</v>
      </c>
      <c r="X75" s="407">
        <f>9906000+212446480</f>
        <v>222352480</v>
      </c>
      <c r="Y75" s="90">
        <f t="shared" si="113"/>
        <v>12</v>
      </c>
      <c r="Z75" s="416">
        <f>+R75+T75+V75+X75</f>
        <v>1288124524</v>
      </c>
      <c r="AA75" s="93">
        <f t="shared" si="111"/>
        <v>100</v>
      </c>
      <c r="AB75" s="409">
        <f>Z75/P75*100</f>
        <v>93.479731373351555</v>
      </c>
      <c r="AC75" s="90">
        <f t="shared" si="115"/>
        <v>25</v>
      </c>
      <c r="AD75" s="408">
        <f>N75+Z75</f>
        <v>3584866704</v>
      </c>
      <c r="AE75" s="93">
        <f t="shared" si="117"/>
        <v>55.555555555555557</v>
      </c>
      <c r="AF75" s="409">
        <f>AD75/L75*100</f>
        <v>64.399058348363042</v>
      </c>
      <c r="AG75" s="412"/>
    </row>
    <row r="76" spans="1:33" ht="31.5" customHeight="1">
      <c r="A76" s="82"/>
      <c r="B76" s="82"/>
      <c r="C76" s="419"/>
      <c r="D76" s="419"/>
      <c r="E76" s="419"/>
      <c r="F76" s="419"/>
      <c r="G76" s="419"/>
      <c r="H76" s="412"/>
      <c r="I76" s="310" t="s">
        <v>162</v>
      </c>
      <c r="J76" s="85" t="s">
        <v>163</v>
      </c>
      <c r="K76" s="69">
        <v>14000</v>
      </c>
      <c r="L76" s="419"/>
      <c r="M76" s="69"/>
      <c r="N76" s="419"/>
      <c r="O76" s="69">
        <v>3548</v>
      </c>
      <c r="P76" s="419"/>
      <c r="Q76" s="89"/>
      <c r="R76" s="419"/>
      <c r="S76" s="103"/>
      <c r="T76" s="419"/>
      <c r="U76" s="88"/>
      <c r="V76" s="419"/>
      <c r="W76" s="103">
        <v>3548</v>
      </c>
      <c r="X76" s="419"/>
      <c r="Y76" s="90">
        <f t="shared" si="113"/>
        <v>3548</v>
      </c>
      <c r="Z76" s="419"/>
      <c r="AA76" s="106">
        <f t="shared" si="111"/>
        <v>100</v>
      </c>
      <c r="AB76" s="419"/>
      <c r="AC76" s="90">
        <f t="shared" si="115"/>
        <v>3548</v>
      </c>
      <c r="AD76" s="419"/>
      <c r="AE76" s="93">
        <f t="shared" si="117"/>
        <v>25.342857142857145</v>
      </c>
      <c r="AF76" s="426"/>
      <c r="AG76" s="412"/>
    </row>
    <row r="77" spans="1:33" ht="30" customHeight="1">
      <c r="A77" s="82"/>
      <c r="B77" s="163"/>
      <c r="C77" s="402"/>
      <c r="D77" s="402"/>
      <c r="E77" s="402"/>
      <c r="F77" s="402"/>
      <c r="G77" s="402"/>
      <c r="H77" s="405"/>
      <c r="I77" s="326" t="s">
        <v>164</v>
      </c>
      <c r="J77" s="85" t="s">
        <v>37</v>
      </c>
      <c r="K77" s="69">
        <v>24</v>
      </c>
      <c r="L77" s="402"/>
      <c r="M77" s="69"/>
      <c r="N77" s="402"/>
      <c r="O77" s="69"/>
      <c r="P77" s="402"/>
      <c r="Q77" s="89"/>
      <c r="R77" s="402"/>
      <c r="S77" s="89"/>
      <c r="T77" s="402"/>
      <c r="U77" s="91"/>
      <c r="V77" s="402"/>
      <c r="W77" s="91"/>
      <c r="X77" s="402"/>
      <c r="Y77" s="90">
        <f t="shared" si="113"/>
        <v>0</v>
      </c>
      <c r="Z77" s="402"/>
      <c r="AA77" s="106"/>
      <c r="AB77" s="402"/>
      <c r="AC77" s="90">
        <f t="shared" si="115"/>
        <v>0</v>
      </c>
      <c r="AD77" s="402"/>
      <c r="AE77" s="93">
        <f t="shared" si="117"/>
        <v>0</v>
      </c>
      <c r="AF77" s="410"/>
      <c r="AG77" s="412"/>
    </row>
    <row r="78" spans="1:33" ht="30" customHeight="1">
      <c r="A78" s="82"/>
      <c r="B78" s="163"/>
      <c r="C78" s="444">
        <v>8</v>
      </c>
      <c r="D78" s="435" t="s">
        <v>22</v>
      </c>
      <c r="E78" s="435" t="s">
        <v>38</v>
      </c>
      <c r="F78" s="444" t="s">
        <v>27</v>
      </c>
      <c r="G78" s="435" t="s">
        <v>44</v>
      </c>
      <c r="H78" s="404" t="s">
        <v>165</v>
      </c>
      <c r="I78" s="326" t="s">
        <v>166</v>
      </c>
      <c r="J78" s="85" t="s">
        <v>37</v>
      </c>
      <c r="K78" s="69">
        <v>14</v>
      </c>
      <c r="L78" s="406">
        <v>995260000</v>
      </c>
      <c r="M78" s="69">
        <v>4</v>
      </c>
      <c r="N78" s="406">
        <v>123860000</v>
      </c>
      <c r="O78" s="69"/>
      <c r="P78" s="407">
        <v>59270000</v>
      </c>
      <c r="Q78" s="89"/>
      <c r="R78" s="428"/>
      <c r="S78" s="89"/>
      <c r="T78" s="407">
        <v>37894000</v>
      </c>
      <c r="U78" s="91"/>
      <c r="V78" s="406">
        <v>14449995</v>
      </c>
      <c r="W78" s="91"/>
      <c r="X78" s="407">
        <v>6926005</v>
      </c>
      <c r="Y78" s="90">
        <f t="shared" si="113"/>
        <v>0</v>
      </c>
      <c r="Z78" s="416">
        <f>+R78+T78+V78+X78</f>
        <v>59270000</v>
      </c>
      <c r="AA78" s="106"/>
      <c r="AB78" s="409">
        <f>Z78/P78*100</f>
        <v>100</v>
      </c>
      <c r="AC78" s="90">
        <f t="shared" si="115"/>
        <v>4</v>
      </c>
      <c r="AD78" s="408">
        <f>N78+Z78</f>
        <v>183130000</v>
      </c>
      <c r="AE78" s="93">
        <f t="shared" si="117"/>
        <v>28.571428571428569</v>
      </c>
      <c r="AF78" s="409">
        <f>AD78/L78*100</f>
        <v>18.400217028716114</v>
      </c>
      <c r="AG78" s="412"/>
    </row>
    <row r="79" spans="1:33" ht="33.75" customHeight="1">
      <c r="A79" s="82"/>
      <c r="B79" s="163"/>
      <c r="C79" s="419"/>
      <c r="D79" s="419"/>
      <c r="E79" s="419"/>
      <c r="F79" s="419"/>
      <c r="G79" s="419"/>
      <c r="H79" s="412"/>
      <c r="I79" s="326" t="s">
        <v>167</v>
      </c>
      <c r="J79" s="85" t="s">
        <v>145</v>
      </c>
      <c r="K79" s="69">
        <v>18</v>
      </c>
      <c r="L79" s="419"/>
      <c r="M79" s="69">
        <v>8</v>
      </c>
      <c r="N79" s="419"/>
      <c r="O79" s="69">
        <v>1</v>
      </c>
      <c r="P79" s="419"/>
      <c r="Q79" s="89"/>
      <c r="R79" s="419"/>
      <c r="S79" s="69">
        <v>1</v>
      </c>
      <c r="T79" s="419"/>
      <c r="U79" s="91"/>
      <c r="V79" s="419"/>
      <c r="W79" s="91"/>
      <c r="X79" s="419"/>
      <c r="Y79" s="90">
        <f t="shared" si="113"/>
        <v>1</v>
      </c>
      <c r="Z79" s="419"/>
      <c r="AA79" s="106">
        <f t="shared" ref="AA79:AA81" si="119">Y79/O79*100</f>
        <v>100</v>
      </c>
      <c r="AB79" s="419"/>
      <c r="AC79" s="90">
        <f t="shared" si="115"/>
        <v>9</v>
      </c>
      <c r="AD79" s="419"/>
      <c r="AE79" s="93">
        <f t="shared" si="117"/>
        <v>50</v>
      </c>
      <c r="AF79" s="426"/>
      <c r="AG79" s="412"/>
    </row>
    <row r="80" spans="1:33" ht="29.25" customHeight="1">
      <c r="A80" s="82"/>
      <c r="B80" s="163"/>
      <c r="C80" s="419"/>
      <c r="D80" s="419"/>
      <c r="E80" s="419"/>
      <c r="F80" s="419"/>
      <c r="G80" s="419"/>
      <c r="H80" s="412"/>
      <c r="I80" s="326" t="s">
        <v>168</v>
      </c>
      <c r="J80" s="85" t="s">
        <v>145</v>
      </c>
      <c r="K80" s="69">
        <v>8</v>
      </c>
      <c r="L80" s="419"/>
      <c r="M80" s="69"/>
      <c r="N80" s="419"/>
      <c r="O80" s="69">
        <v>1</v>
      </c>
      <c r="P80" s="419"/>
      <c r="Q80" s="100"/>
      <c r="R80" s="419"/>
      <c r="S80" s="100"/>
      <c r="T80" s="419"/>
      <c r="U80" s="87">
        <v>1</v>
      </c>
      <c r="V80" s="419"/>
      <c r="W80" s="102"/>
      <c r="X80" s="419"/>
      <c r="Y80" s="90">
        <f t="shared" si="113"/>
        <v>1</v>
      </c>
      <c r="Z80" s="419"/>
      <c r="AA80" s="106">
        <f t="shared" si="119"/>
        <v>100</v>
      </c>
      <c r="AB80" s="419"/>
      <c r="AC80" s="90">
        <f t="shared" si="115"/>
        <v>1</v>
      </c>
      <c r="AD80" s="419"/>
      <c r="AE80" s="93">
        <f t="shared" si="117"/>
        <v>12.5</v>
      </c>
      <c r="AF80" s="426"/>
      <c r="AG80" s="412"/>
    </row>
    <row r="81" spans="1:33" ht="22.5" customHeight="1">
      <c r="A81" s="82"/>
      <c r="B81" s="163"/>
      <c r="C81" s="402"/>
      <c r="D81" s="402"/>
      <c r="E81" s="402"/>
      <c r="F81" s="402"/>
      <c r="G81" s="402"/>
      <c r="H81" s="405"/>
      <c r="I81" s="326" t="s">
        <v>169</v>
      </c>
      <c r="J81" s="85" t="s">
        <v>37</v>
      </c>
      <c r="K81" s="69">
        <v>5</v>
      </c>
      <c r="L81" s="402"/>
      <c r="M81" s="69">
        <v>2</v>
      </c>
      <c r="N81" s="402"/>
      <c r="O81" s="69">
        <v>1</v>
      </c>
      <c r="P81" s="402"/>
      <c r="Q81" s="89"/>
      <c r="R81" s="402"/>
      <c r="S81" s="89"/>
      <c r="T81" s="402"/>
      <c r="U81" s="91"/>
      <c r="V81" s="402"/>
      <c r="W81" s="91">
        <v>1</v>
      </c>
      <c r="X81" s="402"/>
      <c r="Y81" s="90">
        <f t="shared" si="113"/>
        <v>1</v>
      </c>
      <c r="Z81" s="402"/>
      <c r="AA81" s="106">
        <f t="shared" si="119"/>
        <v>100</v>
      </c>
      <c r="AB81" s="402"/>
      <c r="AC81" s="90">
        <f t="shared" si="115"/>
        <v>3</v>
      </c>
      <c r="AD81" s="402"/>
      <c r="AE81" s="93">
        <f t="shared" si="117"/>
        <v>60</v>
      </c>
      <c r="AF81" s="410"/>
      <c r="AG81" s="405"/>
    </row>
    <row r="82" spans="1:33" ht="42.75" customHeight="1">
      <c r="A82" s="172"/>
      <c r="B82" s="172"/>
      <c r="C82" s="71" t="s">
        <v>21</v>
      </c>
      <c r="D82" s="71" t="s">
        <v>26</v>
      </c>
      <c r="E82" s="72" t="s">
        <v>44</v>
      </c>
      <c r="F82" s="71"/>
      <c r="G82" s="71"/>
      <c r="H82" s="303" t="s">
        <v>170</v>
      </c>
      <c r="I82" s="323" t="s">
        <v>171</v>
      </c>
      <c r="J82" s="74" t="s">
        <v>25</v>
      </c>
      <c r="K82" s="74">
        <v>100</v>
      </c>
      <c r="L82" s="154">
        <f>L83</f>
        <v>1278840000</v>
      </c>
      <c r="M82" s="173">
        <v>95</v>
      </c>
      <c r="N82" s="154">
        <f>N83</f>
        <v>271680000</v>
      </c>
      <c r="O82" s="173">
        <v>100</v>
      </c>
      <c r="P82" s="212">
        <f>P83</f>
        <v>102735000</v>
      </c>
      <c r="Q82" s="73"/>
      <c r="R82" s="157">
        <f>R83</f>
        <v>0</v>
      </c>
      <c r="S82" s="73"/>
      <c r="T82" s="157">
        <f>T83</f>
        <v>0</v>
      </c>
      <c r="U82" s="174">
        <f t="shared" ref="U82:U83" si="120">V82/P82*100</f>
        <v>43.022339027595265</v>
      </c>
      <c r="V82" s="157">
        <f>V83</f>
        <v>44199000</v>
      </c>
      <c r="W82" s="74">
        <f t="shared" ref="W82:W83" si="121">X82/P82*100</f>
        <v>54.285297123667689</v>
      </c>
      <c r="X82" s="157">
        <f>X83</f>
        <v>55770000</v>
      </c>
      <c r="Y82" s="75">
        <f t="shared" si="113"/>
        <v>97.307636151262955</v>
      </c>
      <c r="Z82" s="154">
        <f>Z83</f>
        <v>99969000</v>
      </c>
      <c r="AA82" s="77">
        <f>Y82/O82*O82</f>
        <v>97.307636151262955</v>
      </c>
      <c r="AB82" s="175">
        <f>Z82/P82*100</f>
        <v>97.307636151262955</v>
      </c>
      <c r="AC82" s="78">
        <f t="shared" ref="AC82:AC83" si="122">AVERAGE(M82,AA82)</f>
        <v>96.153818075631477</v>
      </c>
      <c r="AD82" s="176">
        <f t="shared" ref="AD82:AD85" si="123">N82+Z82</f>
        <v>371649000</v>
      </c>
      <c r="AE82" s="209">
        <f t="shared" ref="AE82:AE83" si="124">AC82/K82*3/5*100</f>
        <v>57.692290845378892</v>
      </c>
      <c r="AF82" s="175">
        <f t="shared" ref="AF82:AF85" si="125">AD82/L82*100</f>
        <v>29.061415032373088</v>
      </c>
      <c r="AG82" s="352" t="s">
        <v>172</v>
      </c>
    </row>
    <row r="83" spans="1:33" s="211" customFormat="1" ht="56.25" customHeight="1">
      <c r="A83" s="254"/>
      <c r="B83" s="254"/>
      <c r="C83" s="219" t="s">
        <v>21</v>
      </c>
      <c r="D83" s="219" t="s">
        <v>26</v>
      </c>
      <c r="E83" s="229" t="s">
        <v>44</v>
      </c>
      <c r="F83" s="219" t="s">
        <v>27</v>
      </c>
      <c r="G83" s="219"/>
      <c r="H83" s="305" t="s">
        <v>173</v>
      </c>
      <c r="I83" s="324" t="s">
        <v>174</v>
      </c>
      <c r="J83" s="230" t="s">
        <v>25</v>
      </c>
      <c r="K83" s="230">
        <v>100</v>
      </c>
      <c r="L83" s="231">
        <f>SUM(L84:L86)</f>
        <v>1278840000</v>
      </c>
      <c r="M83" s="232">
        <v>95</v>
      </c>
      <c r="N83" s="231">
        <f>SUM(N84:N86)</f>
        <v>271680000</v>
      </c>
      <c r="O83" s="230">
        <v>100</v>
      </c>
      <c r="P83" s="231">
        <f>SUM(P84:P86)</f>
        <v>102735000</v>
      </c>
      <c r="Q83" s="116"/>
      <c r="R83" s="104">
        <f>SUM(R84:R86)</f>
        <v>0</v>
      </c>
      <c r="S83" s="116"/>
      <c r="T83" s="104">
        <f>SUM(T84:T86)</f>
        <v>0</v>
      </c>
      <c r="U83" s="104">
        <f t="shared" si="120"/>
        <v>43.022339027595265</v>
      </c>
      <c r="V83" s="104">
        <f>SUM(V84:V86)</f>
        <v>44199000</v>
      </c>
      <c r="W83" s="81">
        <f t="shared" si="121"/>
        <v>54.285297123667689</v>
      </c>
      <c r="X83" s="104">
        <f>SUM(X84:X86)</f>
        <v>55770000</v>
      </c>
      <c r="Y83" s="233">
        <v>97</v>
      </c>
      <c r="Z83" s="231">
        <f>SUM(Z84:Z86)</f>
        <v>99969000</v>
      </c>
      <c r="AA83" s="242">
        <f>Y83/O83*O83</f>
        <v>97</v>
      </c>
      <c r="AB83" s="224">
        <f t="shared" ref="AB83:AB85" si="126">Z83/P83*100</f>
        <v>97.307636151262955</v>
      </c>
      <c r="AC83" s="225">
        <f t="shared" si="122"/>
        <v>96</v>
      </c>
      <c r="AD83" s="226">
        <f t="shared" si="123"/>
        <v>371649000</v>
      </c>
      <c r="AE83" s="227">
        <f t="shared" si="124"/>
        <v>57.599999999999994</v>
      </c>
      <c r="AF83" s="224">
        <f t="shared" si="125"/>
        <v>29.061415032373088</v>
      </c>
      <c r="AG83" s="350"/>
    </row>
    <row r="84" spans="1:33" s="228" customFormat="1" ht="81.75" customHeight="1">
      <c r="A84" s="177"/>
      <c r="B84" s="177"/>
      <c r="C84" s="178" t="s">
        <v>21</v>
      </c>
      <c r="D84" s="178" t="s">
        <v>26</v>
      </c>
      <c r="E84" s="179" t="s">
        <v>44</v>
      </c>
      <c r="F84" s="178" t="s">
        <v>27</v>
      </c>
      <c r="G84" s="179" t="s">
        <v>38</v>
      </c>
      <c r="H84" s="275" t="s">
        <v>175</v>
      </c>
      <c r="I84" s="308" t="s">
        <v>176</v>
      </c>
      <c r="J84" s="69" t="s">
        <v>177</v>
      </c>
      <c r="K84" s="69">
        <v>940</v>
      </c>
      <c r="L84" s="86">
        <v>364720000</v>
      </c>
      <c r="M84" s="69">
        <v>440</v>
      </c>
      <c r="N84" s="87">
        <v>84540000</v>
      </c>
      <c r="O84" s="69">
        <v>90</v>
      </c>
      <c r="P84" s="88">
        <v>54120000</v>
      </c>
      <c r="Q84" s="89"/>
      <c r="R84" s="90"/>
      <c r="S84" s="89"/>
      <c r="T84" s="91"/>
      <c r="U84" s="91"/>
      <c r="V84" s="86"/>
      <c r="W84" s="88">
        <v>90</v>
      </c>
      <c r="X84" s="103">
        <v>52270000</v>
      </c>
      <c r="Y84" s="180">
        <f t="shared" ref="Y84:Y87" si="127">+Q84+S84+U84+W84</f>
        <v>90</v>
      </c>
      <c r="Z84" s="180">
        <f t="shared" ref="Z84:Z85" si="128">+R84+T84+V84+X84</f>
        <v>52270000</v>
      </c>
      <c r="AA84" s="93">
        <f t="shared" ref="AA84:AA85" si="129">Y84/O84*100</f>
        <v>100</v>
      </c>
      <c r="AB84" s="94">
        <f t="shared" si="126"/>
        <v>96.581670362158164</v>
      </c>
      <c r="AC84" s="90">
        <f t="shared" ref="AC84:AC85" si="130">M84+Y84</f>
        <v>530</v>
      </c>
      <c r="AD84" s="96">
        <f t="shared" si="123"/>
        <v>136810000</v>
      </c>
      <c r="AE84" s="93">
        <f t="shared" ref="AE84:AE85" si="131">AC84/K84*100</f>
        <v>56.38297872340425</v>
      </c>
      <c r="AF84" s="94">
        <f t="shared" si="125"/>
        <v>37.510967317394169</v>
      </c>
      <c r="AG84" s="351"/>
    </row>
    <row r="85" spans="1:33" ht="33" customHeight="1">
      <c r="A85" s="177"/>
      <c r="B85" s="177"/>
      <c r="C85" s="181">
        <v>8</v>
      </c>
      <c r="D85" s="182" t="s">
        <v>22</v>
      </c>
      <c r="E85" s="182" t="s">
        <v>44</v>
      </c>
      <c r="F85" s="181" t="s">
        <v>27</v>
      </c>
      <c r="G85" s="182" t="s">
        <v>41</v>
      </c>
      <c r="H85" s="404" t="s">
        <v>178</v>
      </c>
      <c r="I85" s="310" t="s">
        <v>179</v>
      </c>
      <c r="J85" s="85" t="s">
        <v>145</v>
      </c>
      <c r="K85" s="69">
        <v>41</v>
      </c>
      <c r="L85" s="183">
        <v>914120000</v>
      </c>
      <c r="M85" s="69">
        <v>11</v>
      </c>
      <c r="N85" s="406">
        <f>147180000+39960000</f>
        <v>187140000</v>
      </c>
      <c r="O85" s="69">
        <v>6</v>
      </c>
      <c r="P85" s="407">
        <v>48615000</v>
      </c>
      <c r="Q85" s="89"/>
      <c r="R85" s="408"/>
      <c r="S85" s="89"/>
      <c r="T85" s="428"/>
      <c r="U85" s="88">
        <v>3</v>
      </c>
      <c r="V85" s="406">
        <f>37255000+6944000</f>
        <v>44199000</v>
      </c>
      <c r="W85" s="103">
        <v>3</v>
      </c>
      <c r="X85" s="407">
        <f>4400000-900000</f>
        <v>3500000</v>
      </c>
      <c r="Y85" s="95">
        <f t="shared" si="127"/>
        <v>6</v>
      </c>
      <c r="Z85" s="416">
        <f t="shared" si="128"/>
        <v>47699000</v>
      </c>
      <c r="AA85" s="106">
        <f t="shared" si="129"/>
        <v>100</v>
      </c>
      <c r="AB85" s="184">
        <f t="shared" si="126"/>
        <v>98.115807878226875</v>
      </c>
      <c r="AC85" s="90">
        <f t="shared" si="130"/>
        <v>17</v>
      </c>
      <c r="AD85" s="164">
        <f t="shared" si="123"/>
        <v>234839000</v>
      </c>
      <c r="AE85" s="93">
        <f t="shared" si="131"/>
        <v>41.463414634146339</v>
      </c>
      <c r="AF85" s="184">
        <f t="shared" si="125"/>
        <v>25.690171968669322</v>
      </c>
      <c r="AG85" s="351"/>
    </row>
    <row r="86" spans="1:33" ht="48.75" customHeight="1">
      <c r="A86" s="177"/>
      <c r="B86" s="177"/>
      <c r="C86" s="185"/>
      <c r="D86" s="185"/>
      <c r="E86" s="185"/>
      <c r="F86" s="185"/>
      <c r="G86" s="185"/>
      <c r="H86" s="405"/>
      <c r="I86" s="308" t="s">
        <v>180</v>
      </c>
      <c r="J86" s="85" t="s">
        <v>177</v>
      </c>
      <c r="K86" s="69">
        <v>820</v>
      </c>
      <c r="L86" s="134"/>
      <c r="M86" s="69">
        <v>280</v>
      </c>
      <c r="N86" s="402"/>
      <c r="O86" s="69">
        <v>60</v>
      </c>
      <c r="P86" s="402"/>
      <c r="Q86" s="89"/>
      <c r="R86" s="402"/>
      <c r="S86" s="186"/>
      <c r="T86" s="402"/>
      <c r="U86" s="153">
        <v>60</v>
      </c>
      <c r="V86" s="445"/>
      <c r="W86" s="187"/>
      <c r="X86" s="402"/>
      <c r="Y86" s="95">
        <f t="shared" si="127"/>
        <v>60</v>
      </c>
      <c r="Z86" s="402"/>
      <c r="AA86" s="106">
        <f>Y86/O86*100</f>
        <v>100</v>
      </c>
      <c r="AB86" s="188"/>
      <c r="AC86" s="90">
        <f>M86+Y86</f>
        <v>340</v>
      </c>
      <c r="AD86" s="165"/>
      <c r="AE86" s="93">
        <f>AC86/K86*100</f>
        <v>41.463414634146339</v>
      </c>
      <c r="AF86" s="188"/>
      <c r="AG86" s="351"/>
    </row>
    <row r="87" spans="1:33" ht="53.25" customHeight="1">
      <c r="A87" s="70"/>
      <c r="B87" s="70"/>
      <c r="C87" s="189" t="s">
        <v>21</v>
      </c>
      <c r="D87" s="190" t="s">
        <v>22</v>
      </c>
      <c r="E87" s="190" t="s">
        <v>47</v>
      </c>
      <c r="F87" s="189"/>
      <c r="G87" s="189"/>
      <c r="H87" s="327" t="s">
        <v>181</v>
      </c>
      <c r="I87" s="328" t="s">
        <v>182</v>
      </c>
      <c r="J87" s="191" t="s">
        <v>25</v>
      </c>
      <c r="K87" s="74">
        <v>100</v>
      </c>
      <c r="L87" s="192">
        <f>SUM(L88)</f>
        <v>4867202300</v>
      </c>
      <c r="M87" s="193">
        <v>90</v>
      </c>
      <c r="N87" s="214">
        <f>N88</f>
        <v>389320000</v>
      </c>
      <c r="O87" s="74">
        <v>95</v>
      </c>
      <c r="P87" s="215">
        <f>P88</f>
        <v>160745000</v>
      </c>
      <c r="Q87" s="194"/>
      <c r="R87" s="75"/>
      <c r="S87" s="73">
        <f t="shared" ref="S87:S88" si="132">T87/P87*100</f>
        <v>63.482534448971975</v>
      </c>
      <c r="T87" s="195">
        <f>T88</f>
        <v>102045000</v>
      </c>
      <c r="U87" s="196">
        <f t="shared" ref="U87:U88" si="133">V87/P87*100</f>
        <v>25.512457619210551</v>
      </c>
      <c r="V87" s="75">
        <f>V88</f>
        <v>41010000</v>
      </c>
      <c r="W87" s="74">
        <f t="shared" ref="W87:W88" si="134">X87/P87*100</f>
        <v>11.005007931817474</v>
      </c>
      <c r="X87" s="195">
        <f>X88</f>
        <v>17690000</v>
      </c>
      <c r="Y87" s="75">
        <f t="shared" si="127"/>
        <v>100</v>
      </c>
      <c r="Z87" s="215">
        <f>Z88</f>
        <v>160745000</v>
      </c>
      <c r="AA87" s="197">
        <f>+Y87/O87*O87</f>
        <v>100</v>
      </c>
      <c r="AB87" s="198">
        <f>Z87/P87*100</f>
        <v>100</v>
      </c>
      <c r="AC87" s="78">
        <f t="shared" ref="AC87:AC88" si="135">AVERAGE(M87,AA87)</f>
        <v>95</v>
      </c>
      <c r="AD87" s="159">
        <f t="shared" ref="AD87:AD89" si="136">N87+Z87</f>
        <v>550065000</v>
      </c>
      <c r="AE87" s="209">
        <f t="shared" ref="AE87:AE88" si="137">AC87/K87*3/5*100</f>
        <v>56.999999999999993</v>
      </c>
      <c r="AF87" s="210">
        <f t="shared" ref="AF87:AF89" si="138">AD87/L87*100</f>
        <v>11.30146162200819</v>
      </c>
      <c r="AG87" s="446" t="s">
        <v>183</v>
      </c>
    </row>
    <row r="88" spans="1:33" s="211" customFormat="1" ht="42" customHeight="1">
      <c r="A88" s="216"/>
      <c r="B88" s="216"/>
      <c r="C88" s="219" t="s">
        <v>21</v>
      </c>
      <c r="D88" s="219" t="s">
        <v>26</v>
      </c>
      <c r="E88" s="229" t="s">
        <v>47</v>
      </c>
      <c r="F88" s="219" t="s">
        <v>27</v>
      </c>
      <c r="G88" s="219"/>
      <c r="H88" s="305" t="s">
        <v>184</v>
      </c>
      <c r="I88" s="305" t="s">
        <v>185</v>
      </c>
      <c r="J88" s="230" t="s">
        <v>25</v>
      </c>
      <c r="K88" s="220">
        <v>100</v>
      </c>
      <c r="L88" s="231">
        <f>SUM(L89:L94)</f>
        <v>4867202300</v>
      </c>
      <c r="M88" s="232">
        <v>90</v>
      </c>
      <c r="N88" s="231">
        <f>SUM(N89:N93)</f>
        <v>389320000</v>
      </c>
      <c r="O88" s="249">
        <v>95</v>
      </c>
      <c r="P88" s="231">
        <f>SUM(P89:P93)</f>
        <v>160745000</v>
      </c>
      <c r="Q88" s="116"/>
      <c r="R88" s="115"/>
      <c r="S88" s="128">
        <f t="shared" si="132"/>
        <v>63.482534448971975</v>
      </c>
      <c r="T88" s="104">
        <f>SUM(T89:T93)</f>
        <v>102045000</v>
      </c>
      <c r="U88" s="128">
        <f t="shared" si="133"/>
        <v>25.512457619210551</v>
      </c>
      <c r="V88" s="104">
        <f>SUM(V89:V93)</f>
        <v>41010000</v>
      </c>
      <c r="W88" s="81">
        <f t="shared" si="134"/>
        <v>11.005007931817474</v>
      </c>
      <c r="X88" s="104">
        <f>SUM(X89:X93)</f>
        <v>17690000</v>
      </c>
      <c r="Y88" s="233">
        <f>+Q88+S88+U88+W88</f>
        <v>100</v>
      </c>
      <c r="Z88" s="231">
        <f>SUM(Z89:Z93)</f>
        <v>160745000</v>
      </c>
      <c r="AA88" s="220">
        <f t="shared" ref="AA88:AA89" si="139">Y88/O88*100</f>
        <v>105.26315789473684</v>
      </c>
      <c r="AB88" s="224">
        <f t="shared" ref="AB88:AB89" si="140">Z88/P88*100</f>
        <v>100</v>
      </c>
      <c r="AC88" s="225">
        <f t="shared" si="135"/>
        <v>97.631578947368411</v>
      </c>
      <c r="AD88" s="226">
        <f t="shared" si="136"/>
        <v>550065000</v>
      </c>
      <c r="AE88" s="227">
        <f t="shared" si="137"/>
        <v>58.578947368421041</v>
      </c>
      <c r="AF88" s="224">
        <f t="shared" si="138"/>
        <v>11.30146162200819</v>
      </c>
      <c r="AG88" s="442"/>
    </row>
    <row r="89" spans="1:33" s="228" customFormat="1" ht="27.75" customHeight="1">
      <c r="A89" s="82"/>
      <c r="B89" s="82"/>
      <c r="C89" s="433" t="s">
        <v>21</v>
      </c>
      <c r="D89" s="433" t="s">
        <v>26</v>
      </c>
      <c r="E89" s="434" t="s">
        <v>47</v>
      </c>
      <c r="F89" s="433" t="s">
        <v>27</v>
      </c>
      <c r="G89" s="434" t="s">
        <v>41</v>
      </c>
      <c r="H89" s="404" t="s">
        <v>186</v>
      </c>
      <c r="I89" s="310" t="s">
        <v>187</v>
      </c>
      <c r="J89" s="85" t="s">
        <v>145</v>
      </c>
      <c r="K89" s="69">
        <v>52</v>
      </c>
      <c r="L89" s="406">
        <v>2167202300</v>
      </c>
      <c r="M89" s="69">
        <v>20</v>
      </c>
      <c r="N89" s="443">
        <v>389320000</v>
      </c>
      <c r="O89" s="69">
        <v>6</v>
      </c>
      <c r="P89" s="407">
        <v>160745000</v>
      </c>
      <c r="Q89" s="89"/>
      <c r="R89" s="408"/>
      <c r="S89" s="69">
        <v>3</v>
      </c>
      <c r="T89" s="407">
        <v>102045000</v>
      </c>
      <c r="U89" s="88">
        <v>3</v>
      </c>
      <c r="V89" s="406">
        <v>41010000</v>
      </c>
      <c r="W89" s="91"/>
      <c r="X89" s="407">
        <v>17690000</v>
      </c>
      <c r="Y89" s="90">
        <f t="shared" ref="Y89:Y94" si="141">+Q89+S89+U89+W89</f>
        <v>6</v>
      </c>
      <c r="Z89" s="416">
        <f>+R89+T89+V89+X89</f>
        <v>160745000</v>
      </c>
      <c r="AA89" s="93">
        <f t="shared" si="139"/>
        <v>100</v>
      </c>
      <c r="AB89" s="425">
        <f t="shared" si="140"/>
        <v>100</v>
      </c>
      <c r="AC89" s="90">
        <f t="shared" ref="AC89:AC94" si="142">M89+Y89</f>
        <v>26</v>
      </c>
      <c r="AD89" s="408">
        <f t="shared" si="136"/>
        <v>550065000</v>
      </c>
      <c r="AE89" s="93">
        <f t="shared" ref="AE89:AE94" si="143">AC89/K89*100</f>
        <v>50</v>
      </c>
      <c r="AF89" s="409">
        <f t="shared" si="138"/>
        <v>25.381340726705577</v>
      </c>
      <c r="AG89" s="412"/>
    </row>
    <row r="90" spans="1:33" ht="27" customHeight="1">
      <c r="A90" s="82"/>
      <c r="B90" s="82"/>
      <c r="C90" s="419"/>
      <c r="D90" s="419"/>
      <c r="E90" s="419"/>
      <c r="F90" s="419"/>
      <c r="G90" s="419"/>
      <c r="H90" s="412"/>
      <c r="I90" s="310" t="s">
        <v>188</v>
      </c>
      <c r="J90" s="85" t="s">
        <v>145</v>
      </c>
      <c r="K90" s="69">
        <v>10</v>
      </c>
      <c r="L90" s="419"/>
      <c r="M90" s="69"/>
      <c r="N90" s="419"/>
      <c r="O90" s="69">
        <v>2</v>
      </c>
      <c r="P90" s="419"/>
      <c r="Q90" s="100"/>
      <c r="R90" s="419"/>
      <c r="S90" s="108">
        <v>1</v>
      </c>
      <c r="T90" s="419"/>
      <c r="U90" s="199">
        <v>1</v>
      </c>
      <c r="V90" s="419"/>
      <c r="W90" s="102"/>
      <c r="X90" s="419"/>
      <c r="Y90" s="90">
        <f t="shared" si="141"/>
        <v>2</v>
      </c>
      <c r="Z90" s="419"/>
      <c r="AA90" s="93">
        <f>Y90/O90*100</f>
        <v>100</v>
      </c>
      <c r="AB90" s="419"/>
      <c r="AC90" s="90">
        <f t="shared" si="142"/>
        <v>2</v>
      </c>
      <c r="AD90" s="419"/>
      <c r="AE90" s="93">
        <f t="shared" si="143"/>
        <v>20</v>
      </c>
      <c r="AF90" s="426"/>
      <c r="AG90" s="412"/>
    </row>
    <row r="91" spans="1:33" ht="23.25" customHeight="1">
      <c r="A91" s="82"/>
      <c r="B91" s="82"/>
      <c r="C91" s="419"/>
      <c r="D91" s="419"/>
      <c r="E91" s="419"/>
      <c r="F91" s="419"/>
      <c r="G91" s="419"/>
      <c r="H91" s="412"/>
      <c r="I91" s="310" t="s">
        <v>189</v>
      </c>
      <c r="J91" s="85" t="s">
        <v>145</v>
      </c>
      <c r="K91" s="69">
        <v>5</v>
      </c>
      <c r="L91" s="419"/>
      <c r="M91" s="69">
        <v>1</v>
      </c>
      <c r="N91" s="419"/>
      <c r="O91" s="107"/>
      <c r="P91" s="419"/>
      <c r="Q91" s="89"/>
      <c r="R91" s="419"/>
      <c r="S91" s="69"/>
      <c r="T91" s="419"/>
      <c r="U91" s="88"/>
      <c r="V91" s="419"/>
      <c r="W91" s="91"/>
      <c r="X91" s="419"/>
      <c r="Y91" s="95">
        <f t="shared" si="141"/>
        <v>0</v>
      </c>
      <c r="Z91" s="419"/>
      <c r="AA91" s="89"/>
      <c r="AB91" s="419"/>
      <c r="AC91" s="90">
        <f t="shared" si="142"/>
        <v>1</v>
      </c>
      <c r="AD91" s="419"/>
      <c r="AE91" s="93">
        <f t="shared" si="143"/>
        <v>20</v>
      </c>
      <c r="AF91" s="426"/>
      <c r="AG91" s="412"/>
    </row>
    <row r="92" spans="1:33" ht="21.75" customHeight="1">
      <c r="A92" s="82"/>
      <c r="B92" s="82"/>
      <c r="C92" s="419"/>
      <c r="D92" s="419"/>
      <c r="E92" s="419"/>
      <c r="F92" s="419"/>
      <c r="G92" s="419"/>
      <c r="H92" s="412"/>
      <c r="I92" s="310" t="s">
        <v>190</v>
      </c>
      <c r="J92" s="85" t="s">
        <v>145</v>
      </c>
      <c r="K92" s="69">
        <v>36</v>
      </c>
      <c r="L92" s="419"/>
      <c r="M92" s="69">
        <v>12</v>
      </c>
      <c r="N92" s="419"/>
      <c r="O92" s="88">
        <v>6</v>
      </c>
      <c r="P92" s="419"/>
      <c r="Q92" s="89"/>
      <c r="R92" s="419"/>
      <c r="S92" s="69">
        <v>3</v>
      </c>
      <c r="T92" s="419"/>
      <c r="U92" s="88">
        <v>3</v>
      </c>
      <c r="V92" s="419"/>
      <c r="W92" s="91"/>
      <c r="X92" s="419"/>
      <c r="Y92" s="90">
        <f t="shared" si="141"/>
        <v>6</v>
      </c>
      <c r="Z92" s="419"/>
      <c r="AA92" s="93">
        <f t="shared" ref="AA92:AA93" si="144">Y92/O92*100</f>
        <v>100</v>
      </c>
      <c r="AB92" s="419"/>
      <c r="AC92" s="90">
        <f t="shared" si="142"/>
        <v>18</v>
      </c>
      <c r="AD92" s="419"/>
      <c r="AE92" s="93">
        <f t="shared" si="143"/>
        <v>50</v>
      </c>
      <c r="AF92" s="426"/>
      <c r="AG92" s="412"/>
    </row>
    <row r="93" spans="1:33" ht="26.25" customHeight="1">
      <c r="A93" s="82"/>
      <c r="B93" s="82"/>
      <c r="C93" s="402"/>
      <c r="D93" s="402"/>
      <c r="E93" s="402"/>
      <c r="F93" s="402"/>
      <c r="G93" s="402"/>
      <c r="H93" s="405"/>
      <c r="I93" s="310" t="s">
        <v>191</v>
      </c>
      <c r="J93" s="85" t="s">
        <v>61</v>
      </c>
      <c r="K93" s="69">
        <v>642</v>
      </c>
      <c r="L93" s="402"/>
      <c r="M93" s="69">
        <v>82</v>
      </c>
      <c r="N93" s="402"/>
      <c r="O93" s="88">
        <v>100</v>
      </c>
      <c r="P93" s="402"/>
      <c r="Q93" s="89"/>
      <c r="R93" s="402"/>
      <c r="S93" s="69">
        <v>100</v>
      </c>
      <c r="T93" s="402"/>
      <c r="U93" s="88"/>
      <c r="V93" s="402"/>
      <c r="W93" s="91"/>
      <c r="X93" s="402"/>
      <c r="Y93" s="90">
        <f t="shared" si="141"/>
        <v>100</v>
      </c>
      <c r="Z93" s="402"/>
      <c r="AA93" s="93">
        <f t="shared" si="144"/>
        <v>100</v>
      </c>
      <c r="AB93" s="402"/>
      <c r="AC93" s="90">
        <f t="shared" si="142"/>
        <v>182</v>
      </c>
      <c r="AD93" s="402"/>
      <c r="AE93" s="93">
        <f t="shared" si="143"/>
        <v>28.348909657320871</v>
      </c>
      <c r="AF93" s="410"/>
      <c r="AG93" s="412"/>
    </row>
    <row r="94" spans="1:33" ht="32.25" customHeight="1">
      <c r="A94" s="163"/>
      <c r="B94" s="200"/>
      <c r="C94" s="201" t="s">
        <v>21</v>
      </c>
      <c r="D94" s="201" t="s">
        <v>26</v>
      </c>
      <c r="E94" s="202" t="s">
        <v>47</v>
      </c>
      <c r="F94" s="201" t="s">
        <v>27</v>
      </c>
      <c r="G94" s="202" t="s">
        <v>47</v>
      </c>
      <c r="H94" s="275" t="s">
        <v>192</v>
      </c>
      <c r="I94" s="310" t="s">
        <v>193</v>
      </c>
      <c r="J94" s="85" t="s">
        <v>37</v>
      </c>
      <c r="K94" s="69">
        <v>24</v>
      </c>
      <c r="L94" s="86">
        <v>2700000000</v>
      </c>
      <c r="M94" s="69"/>
      <c r="N94" s="87"/>
      <c r="O94" s="88"/>
      <c r="P94" s="88"/>
      <c r="Q94" s="89"/>
      <c r="R94" s="90"/>
      <c r="S94" s="69"/>
      <c r="T94" s="91"/>
      <c r="U94" s="91"/>
      <c r="V94" s="91"/>
      <c r="W94" s="91"/>
      <c r="X94" s="91"/>
      <c r="Y94" s="90">
        <f t="shared" si="141"/>
        <v>0</v>
      </c>
      <c r="Z94" s="90">
        <f>+R94+T94+V94+X94</f>
        <v>0</v>
      </c>
      <c r="AA94" s="93"/>
      <c r="AB94" s="94"/>
      <c r="AC94" s="90">
        <f t="shared" si="142"/>
        <v>0</v>
      </c>
      <c r="AD94" s="96">
        <f>N94+Z94</f>
        <v>0</v>
      </c>
      <c r="AE94" s="93">
        <f t="shared" si="143"/>
        <v>0</v>
      </c>
      <c r="AF94" s="94">
        <f>AD94/L94*100</f>
        <v>0</v>
      </c>
      <c r="AG94" s="405"/>
    </row>
    <row r="95" spans="1:33" ht="15.75" customHeight="1">
      <c r="A95" s="255" t="s">
        <v>194</v>
      </c>
      <c r="B95" s="256"/>
      <c r="C95" s="256"/>
      <c r="D95" s="256"/>
      <c r="E95" s="256"/>
      <c r="F95" s="256"/>
      <c r="G95" s="256"/>
      <c r="H95" s="329"/>
      <c r="I95" s="329"/>
      <c r="J95" s="256"/>
      <c r="K95" s="256"/>
      <c r="L95" s="256"/>
      <c r="M95" s="256"/>
      <c r="N95" s="256"/>
      <c r="O95" s="256"/>
      <c r="P95" s="256"/>
      <c r="Q95" s="203"/>
      <c r="R95" s="203"/>
      <c r="S95" s="203"/>
      <c r="T95" s="203"/>
      <c r="U95" s="204"/>
      <c r="V95" s="204"/>
      <c r="W95" s="204"/>
      <c r="X95" s="204"/>
      <c r="Y95" s="256"/>
      <c r="Z95" s="257"/>
      <c r="AA95" s="258">
        <f>AVERAGE(AA89:AA94,AA84:AA86,AA72:AA81,AA65:AA69,AA54:AA62,AA48:AA52,AA39:AA46,AA37,AA35,AA28:AA33,AA23:AA26,AA14:AA21)</f>
        <v>97.535151515151512</v>
      </c>
      <c r="AB95" s="259"/>
      <c r="AC95" s="260"/>
      <c r="AD95" s="260"/>
      <c r="AE95" s="258">
        <f>AVERAGE(AE89:AE94,AE84:AE86,AE72:AE81,AE65:AE69,AE54:AE62,AE48:AE52,AE39:AE46,AE37,AE35,AE28:AE33,AE23:AE26,AE14:AE21)</f>
        <v>44.168274401463421</v>
      </c>
      <c r="AF95" s="259"/>
      <c r="AG95" s="353"/>
    </row>
    <row r="96" spans="1:33" s="261" customFormat="1" ht="15.75" customHeight="1">
      <c r="A96" s="262" t="s">
        <v>195</v>
      </c>
      <c r="B96" s="263"/>
      <c r="C96" s="263"/>
      <c r="D96" s="263"/>
      <c r="E96" s="263"/>
      <c r="F96" s="263"/>
      <c r="G96" s="263"/>
      <c r="H96" s="330"/>
      <c r="I96" s="330"/>
      <c r="J96" s="264"/>
      <c r="K96" s="265"/>
      <c r="L96" s="266"/>
      <c r="M96" s="265"/>
      <c r="N96" s="265"/>
      <c r="O96" s="265"/>
      <c r="P96" s="265"/>
      <c r="Q96" s="205"/>
      <c r="R96" s="205"/>
      <c r="S96" s="205"/>
      <c r="T96" s="207"/>
      <c r="U96" s="207"/>
      <c r="V96" s="207"/>
      <c r="W96" s="207"/>
      <c r="X96" s="207"/>
      <c r="Y96" s="265"/>
      <c r="Z96" s="268"/>
      <c r="AA96" s="269">
        <f>AVERAGE(AA88,AA83,AA71,AA64,AA53,AA47,AA38,AA36,AA34,AA27,AA22,AA13)</f>
        <v>97.195479788281048</v>
      </c>
      <c r="AB96" s="269"/>
      <c r="AC96" s="270"/>
      <c r="AD96" s="270"/>
      <c r="AE96" s="269">
        <f>AVERAGE(AE88,AE83,AE71,AE64,AE53,AE47,AE38,AE36,AE34,AE27,AE22,AE13)</f>
        <v>57.991977269817653</v>
      </c>
      <c r="AF96" s="269"/>
      <c r="AG96" s="354"/>
    </row>
    <row r="97" spans="1:33" s="261" customFormat="1" ht="15.75" customHeight="1">
      <c r="A97" s="262" t="s">
        <v>196</v>
      </c>
      <c r="B97" s="263"/>
      <c r="C97" s="263"/>
      <c r="D97" s="263"/>
      <c r="E97" s="263"/>
      <c r="F97" s="263"/>
      <c r="G97" s="263"/>
      <c r="H97" s="330"/>
      <c r="I97" s="330"/>
      <c r="J97" s="264"/>
      <c r="K97" s="266"/>
      <c r="L97" s="267">
        <f>L87+L82+L70+L63+L12</f>
        <v>38583164874</v>
      </c>
      <c r="M97" s="266"/>
      <c r="N97" s="267">
        <f>N87+N82+N70+N63+N12</f>
        <v>7609272443</v>
      </c>
      <c r="O97" s="266"/>
      <c r="P97" s="267">
        <f>P87+P82+P70+P63+P12</f>
        <v>6286690080</v>
      </c>
      <c r="Q97" s="206"/>
      <c r="R97" s="208">
        <f>R87+R82+R70+R63+R12</f>
        <v>823653913</v>
      </c>
      <c r="S97" s="206"/>
      <c r="T97" s="208">
        <f>T87+T82+T70+T63+T12</f>
        <v>1963775040</v>
      </c>
      <c r="U97" s="208"/>
      <c r="V97" s="208">
        <f>V87+V82+V70+V63+V12</f>
        <v>1665472063</v>
      </c>
      <c r="W97" s="208"/>
      <c r="X97" s="208">
        <f>X87+X82+X70+X63+X12</f>
        <v>1637028680</v>
      </c>
      <c r="Y97" s="267">
        <f>AVERAGE(Y87,Y82,Y70,Y63,Y12)</f>
        <v>97.690488146796085</v>
      </c>
      <c r="Z97" s="267">
        <f>Z87+Z82+Z70+Z63+Z12</f>
        <v>6089929696</v>
      </c>
      <c r="AA97" s="271">
        <f>AVERAGE(AA87,AA82,AA70,AA63,AA12)</f>
        <v>98.686536015310139</v>
      </c>
      <c r="AB97" s="269">
        <f>Z97/P97*100</f>
        <v>96.870207032696612</v>
      </c>
      <c r="AC97" s="267"/>
      <c r="AD97" s="267">
        <f>AD12</f>
        <v>6347584035</v>
      </c>
      <c r="AE97" s="272">
        <f>AVERAGE(AE87,AE82,AE70,AE63,AE12)</f>
        <v>57.20596080459304</v>
      </c>
      <c r="AF97" s="269">
        <f>+AD97/L97*100</f>
        <v>16.451693518997558</v>
      </c>
      <c r="AG97" s="355">
        <f>AG12</f>
        <v>0</v>
      </c>
    </row>
    <row r="98" spans="1:33" s="261" customFormat="1" ht="15.75" customHeight="1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5"/>
      <c r="V98" s="65"/>
      <c r="W98" s="65"/>
      <c r="X98" s="65"/>
      <c r="Y98" s="66"/>
      <c r="Z98" s="66"/>
      <c r="AA98" s="66"/>
      <c r="AB98" s="66"/>
      <c r="AC98" s="66"/>
      <c r="AD98" s="66"/>
      <c r="AE98" s="66"/>
      <c r="AF98" s="66"/>
      <c r="AG98" s="66"/>
    </row>
    <row r="99" spans="1:33" ht="15.75" customHeight="1">
      <c r="U99" s="65"/>
      <c r="V99" s="65"/>
      <c r="W99" s="65"/>
      <c r="X99" s="65"/>
    </row>
    <row r="100" spans="1:33" ht="15.75" customHeight="1">
      <c r="U100" s="65"/>
      <c r="V100" s="65"/>
      <c r="W100" s="65"/>
      <c r="X100" s="65"/>
    </row>
    <row r="101" spans="1:33" ht="15.75" customHeight="1">
      <c r="U101" s="65"/>
      <c r="V101" s="65"/>
      <c r="W101" s="65"/>
      <c r="X101" s="65"/>
    </row>
    <row r="102" spans="1:33" ht="15.75" customHeight="1">
      <c r="U102" s="65"/>
      <c r="V102" s="65"/>
      <c r="W102" s="65"/>
      <c r="X102" s="65"/>
    </row>
    <row r="103" spans="1:33" ht="15.75" customHeight="1">
      <c r="U103" s="65"/>
      <c r="V103" s="65"/>
      <c r="W103" s="65"/>
      <c r="X103" s="65"/>
    </row>
    <row r="104" spans="1:33" ht="15.75" customHeight="1">
      <c r="U104" s="65"/>
      <c r="V104" s="65"/>
      <c r="W104" s="65"/>
      <c r="X104" s="65"/>
    </row>
    <row r="105" spans="1:33" ht="15.75" customHeight="1">
      <c r="U105" s="65"/>
      <c r="V105" s="65"/>
      <c r="W105" s="65"/>
      <c r="X105" s="65"/>
    </row>
    <row r="106" spans="1:33" ht="15.75" customHeight="1">
      <c r="U106" s="65"/>
      <c r="V106" s="65"/>
      <c r="W106" s="65"/>
      <c r="X106" s="65"/>
    </row>
    <row r="107" spans="1:33" ht="15.75" customHeight="1">
      <c r="U107" s="65"/>
      <c r="V107" s="65"/>
      <c r="W107" s="65"/>
      <c r="X107" s="65"/>
    </row>
    <row r="108" spans="1:33" ht="15.75" customHeight="1">
      <c r="U108" s="65"/>
      <c r="V108" s="65"/>
      <c r="W108" s="65"/>
      <c r="X108" s="65"/>
    </row>
    <row r="109" spans="1:33" ht="15.75" customHeight="1">
      <c r="U109" s="65"/>
      <c r="V109" s="65"/>
      <c r="W109" s="65"/>
      <c r="X109" s="65"/>
    </row>
    <row r="110" spans="1:33" ht="15.75" customHeight="1">
      <c r="U110" s="65"/>
      <c r="V110" s="65"/>
      <c r="W110" s="65"/>
      <c r="X110" s="65"/>
    </row>
    <row r="111" spans="1:33" ht="15.75" customHeight="1">
      <c r="U111" s="65"/>
      <c r="V111" s="65"/>
      <c r="W111" s="65"/>
      <c r="X111" s="65"/>
    </row>
    <row r="112" spans="1:33" ht="15.75" customHeight="1">
      <c r="U112" s="65"/>
      <c r="V112" s="65"/>
      <c r="W112" s="65"/>
      <c r="X112" s="65"/>
    </row>
    <row r="113" spans="21:24" ht="15.75" customHeight="1">
      <c r="U113" s="65"/>
      <c r="V113" s="65"/>
      <c r="W113" s="65"/>
      <c r="X113" s="65"/>
    </row>
    <row r="114" spans="21:24" ht="15.75" customHeight="1">
      <c r="U114" s="65"/>
      <c r="V114" s="65"/>
      <c r="W114" s="65"/>
      <c r="X114" s="65"/>
    </row>
    <row r="115" spans="21:24" ht="15.75" customHeight="1">
      <c r="U115" s="65"/>
      <c r="V115" s="65"/>
      <c r="W115" s="65"/>
      <c r="X115" s="65"/>
    </row>
    <row r="116" spans="21:24" ht="15.75" customHeight="1">
      <c r="U116" s="65"/>
      <c r="V116" s="65"/>
      <c r="W116" s="65"/>
      <c r="X116" s="65"/>
    </row>
    <row r="117" spans="21:24" ht="15.75" customHeight="1">
      <c r="U117" s="65"/>
      <c r="V117" s="65"/>
      <c r="W117" s="65"/>
      <c r="X117" s="65"/>
    </row>
    <row r="118" spans="21:24" ht="15.75" customHeight="1">
      <c r="U118" s="65"/>
      <c r="V118" s="65"/>
      <c r="W118" s="65"/>
      <c r="X118" s="65"/>
    </row>
    <row r="119" spans="21:24" ht="15.75" customHeight="1">
      <c r="U119" s="65"/>
      <c r="V119" s="65"/>
      <c r="W119" s="65"/>
      <c r="X119" s="65"/>
    </row>
    <row r="120" spans="21:24" ht="15.75" customHeight="1">
      <c r="U120" s="65"/>
      <c r="V120" s="65"/>
      <c r="W120" s="65"/>
      <c r="X120" s="65"/>
    </row>
    <row r="121" spans="21:24" ht="15.75" customHeight="1">
      <c r="U121" s="65"/>
      <c r="V121" s="65"/>
      <c r="W121" s="65"/>
      <c r="X121" s="65"/>
    </row>
    <row r="122" spans="21:24" ht="15.75" customHeight="1">
      <c r="U122" s="65"/>
      <c r="V122" s="65"/>
      <c r="W122" s="65"/>
      <c r="X122" s="65"/>
    </row>
    <row r="123" spans="21:24" ht="15.75" customHeight="1">
      <c r="U123" s="65"/>
      <c r="V123" s="65"/>
      <c r="W123" s="65"/>
      <c r="X123" s="65"/>
    </row>
    <row r="124" spans="21:24" ht="15.75" customHeight="1">
      <c r="U124" s="65"/>
      <c r="V124" s="65"/>
      <c r="W124" s="65"/>
      <c r="X124" s="65"/>
    </row>
    <row r="125" spans="21:24" ht="15.75" customHeight="1">
      <c r="U125" s="65"/>
      <c r="V125" s="65"/>
      <c r="W125" s="65"/>
      <c r="X125" s="65"/>
    </row>
    <row r="126" spans="21:24" ht="15.75" customHeight="1">
      <c r="U126" s="65"/>
      <c r="V126" s="65"/>
      <c r="W126" s="65"/>
      <c r="X126" s="65"/>
    </row>
    <row r="127" spans="21:24" ht="15.75" customHeight="1">
      <c r="U127" s="65"/>
      <c r="V127" s="65"/>
      <c r="W127" s="65"/>
      <c r="X127" s="65"/>
    </row>
    <row r="128" spans="21:24" ht="15.75" customHeight="1">
      <c r="U128" s="65"/>
      <c r="V128" s="65"/>
      <c r="W128" s="65"/>
      <c r="X128" s="65"/>
    </row>
    <row r="129" spans="21:24" ht="15.75" customHeight="1">
      <c r="U129" s="65"/>
      <c r="V129" s="65"/>
      <c r="W129" s="65"/>
      <c r="X129" s="65"/>
    </row>
    <row r="130" spans="21:24" ht="15.75" customHeight="1">
      <c r="U130" s="65"/>
      <c r="V130" s="65"/>
      <c r="W130" s="65"/>
      <c r="X130" s="65"/>
    </row>
    <row r="131" spans="21:24" ht="15.75" customHeight="1">
      <c r="U131" s="65"/>
      <c r="V131" s="65"/>
      <c r="W131" s="65"/>
      <c r="X131" s="65"/>
    </row>
    <row r="132" spans="21:24" ht="15.75" customHeight="1">
      <c r="U132" s="65"/>
      <c r="V132" s="65"/>
      <c r="W132" s="65"/>
      <c r="X132" s="65"/>
    </row>
    <row r="133" spans="21:24" ht="15.75" customHeight="1">
      <c r="U133" s="65"/>
      <c r="V133" s="65"/>
      <c r="W133" s="65"/>
      <c r="X133" s="65"/>
    </row>
    <row r="134" spans="21:24" ht="15.75" customHeight="1">
      <c r="U134" s="65"/>
      <c r="V134" s="65"/>
      <c r="W134" s="65"/>
      <c r="X134" s="65"/>
    </row>
    <row r="135" spans="21:24" ht="15.75" customHeight="1">
      <c r="U135" s="65"/>
      <c r="V135" s="65"/>
      <c r="W135" s="65"/>
      <c r="X135" s="65"/>
    </row>
    <row r="136" spans="21:24" ht="15.75" customHeight="1">
      <c r="U136" s="65"/>
      <c r="V136" s="65"/>
      <c r="W136" s="65"/>
      <c r="X136" s="65"/>
    </row>
    <row r="137" spans="21:24" ht="15.75" customHeight="1">
      <c r="U137" s="65"/>
      <c r="V137" s="65"/>
      <c r="W137" s="65"/>
      <c r="X137" s="65"/>
    </row>
    <row r="138" spans="21:24" ht="15.75" customHeight="1">
      <c r="U138" s="65"/>
      <c r="V138" s="65"/>
      <c r="W138" s="65"/>
      <c r="X138" s="65"/>
    </row>
    <row r="139" spans="21:24" ht="15.75" customHeight="1">
      <c r="U139" s="65"/>
      <c r="V139" s="65"/>
      <c r="W139" s="65"/>
      <c r="X139" s="65"/>
    </row>
    <row r="140" spans="21:24" ht="15.75" customHeight="1">
      <c r="U140" s="65"/>
      <c r="V140" s="65"/>
      <c r="W140" s="65"/>
      <c r="X140" s="65"/>
    </row>
    <row r="141" spans="21:24" ht="15.75" customHeight="1">
      <c r="U141" s="65"/>
      <c r="V141" s="65"/>
      <c r="W141" s="65"/>
      <c r="X141" s="65"/>
    </row>
    <row r="142" spans="21:24" ht="15.75" customHeight="1">
      <c r="U142" s="65"/>
      <c r="V142" s="65"/>
      <c r="W142" s="65"/>
      <c r="X142" s="65"/>
    </row>
    <row r="143" spans="21:24" ht="15.75" customHeight="1">
      <c r="U143" s="65"/>
      <c r="V143" s="65"/>
      <c r="W143" s="65"/>
      <c r="X143" s="65"/>
    </row>
    <row r="144" spans="21:24" ht="15.75" customHeight="1">
      <c r="U144" s="65"/>
      <c r="V144" s="65"/>
      <c r="W144" s="65"/>
      <c r="X144" s="65"/>
    </row>
    <row r="145" spans="21:24" ht="15.75" customHeight="1">
      <c r="U145" s="65"/>
      <c r="V145" s="65"/>
      <c r="W145" s="65"/>
      <c r="X145" s="65"/>
    </row>
    <row r="146" spans="21:24" ht="15.75" customHeight="1">
      <c r="U146" s="65"/>
      <c r="V146" s="65"/>
      <c r="W146" s="65"/>
      <c r="X146" s="65"/>
    </row>
    <row r="147" spans="21:24" ht="15.75" customHeight="1">
      <c r="U147" s="65"/>
      <c r="V147" s="65"/>
      <c r="W147" s="65"/>
      <c r="X147" s="65"/>
    </row>
    <row r="148" spans="21:24" ht="15.75" customHeight="1">
      <c r="U148" s="65"/>
      <c r="V148" s="65"/>
      <c r="W148" s="65"/>
      <c r="X148" s="65"/>
    </row>
    <row r="149" spans="21:24" ht="15.75" customHeight="1">
      <c r="U149" s="65"/>
      <c r="V149" s="65"/>
      <c r="W149" s="65"/>
      <c r="X149" s="65"/>
    </row>
    <row r="150" spans="21:24" ht="15.75" customHeight="1">
      <c r="U150" s="65"/>
      <c r="V150" s="65"/>
      <c r="W150" s="65"/>
      <c r="X150" s="65"/>
    </row>
    <row r="151" spans="21:24" ht="15.75" customHeight="1">
      <c r="U151" s="65"/>
      <c r="V151" s="65"/>
      <c r="W151" s="65"/>
      <c r="X151" s="65"/>
    </row>
    <row r="152" spans="21:24" ht="15.75" customHeight="1">
      <c r="U152" s="65"/>
      <c r="V152" s="65"/>
      <c r="W152" s="65"/>
      <c r="X152" s="65"/>
    </row>
    <row r="153" spans="21:24" ht="15.75" customHeight="1">
      <c r="U153" s="65"/>
      <c r="V153" s="65"/>
      <c r="W153" s="65"/>
      <c r="X153" s="65"/>
    </row>
    <row r="154" spans="21:24" ht="15.75" customHeight="1">
      <c r="U154" s="65"/>
      <c r="V154" s="65"/>
      <c r="W154" s="65"/>
      <c r="X154" s="65"/>
    </row>
    <row r="155" spans="21:24" ht="15.75" customHeight="1">
      <c r="U155" s="65"/>
      <c r="V155" s="65"/>
      <c r="W155" s="65"/>
      <c r="X155" s="65"/>
    </row>
    <row r="156" spans="21:24" ht="15.75" customHeight="1">
      <c r="U156" s="65"/>
      <c r="V156" s="65"/>
      <c r="W156" s="65"/>
      <c r="X156" s="65"/>
    </row>
    <row r="157" spans="21:24" ht="15.75" customHeight="1">
      <c r="U157" s="65"/>
      <c r="V157" s="65"/>
      <c r="W157" s="65"/>
      <c r="X157" s="65"/>
    </row>
    <row r="158" spans="21:24" ht="15.75" customHeight="1">
      <c r="U158" s="65"/>
      <c r="V158" s="65"/>
      <c r="W158" s="65"/>
      <c r="X158" s="65"/>
    </row>
    <row r="159" spans="21:24" ht="15.75" customHeight="1">
      <c r="U159" s="65"/>
      <c r="V159" s="65"/>
      <c r="W159" s="65"/>
      <c r="X159" s="65"/>
    </row>
    <row r="160" spans="21:24" ht="15.75" customHeight="1">
      <c r="U160" s="65"/>
      <c r="V160" s="65"/>
      <c r="W160" s="65"/>
      <c r="X160" s="65"/>
    </row>
    <row r="161" spans="21:24" ht="15.75" customHeight="1">
      <c r="U161" s="65"/>
      <c r="V161" s="65"/>
      <c r="W161" s="65"/>
      <c r="X161" s="65"/>
    </row>
    <row r="162" spans="21:24" ht="15.75" customHeight="1">
      <c r="U162" s="65"/>
      <c r="V162" s="65"/>
      <c r="W162" s="65"/>
      <c r="X162" s="65"/>
    </row>
    <row r="163" spans="21:24" ht="15.75" customHeight="1">
      <c r="U163" s="65"/>
      <c r="V163" s="65"/>
      <c r="W163" s="65"/>
      <c r="X163" s="65"/>
    </row>
    <row r="164" spans="21:24" ht="15.75" customHeight="1">
      <c r="U164" s="65"/>
      <c r="V164" s="65"/>
      <c r="W164" s="65"/>
      <c r="X164" s="65"/>
    </row>
    <row r="165" spans="21:24" ht="15.75" customHeight="1">
      <c r="U165" s="65"/>
      <c r="V165" s="65"/>
      <c r="W165" s="65"/>
      <c r="X165" s="65"/>
    </row>
    <row r="166" spans="21:24" ht="15.75" customHeight="1">
      <c r="U166" s="65"/>
      <c r="V166" s="65"/>
      <c r="W166" s="65"/>
      <c r="X166" s="65"/>
    </row>
    <row r="167" spans="21:24" ht="15.75" customHeight="1">
      <c r="U167" s="65"/>
      <c r="V167" s="65"/>
      <c r="W167" s="65"/>
      <c r="X167" s="65"/>
    </row>
    <row r="168" spans="21:24" ht="15.75" customHeight="1">
      <c r="U168" s="65"/>
      <c r="V168" s="65"/>
      <c r="W168" s="65"/>
      <c r="X168" s="65"/>
    </row>
    <row r="169" spans="21:24" ht="15.75" customHeight="1">
      <c r="U169" s="65"/>
      <c r="V169" s="65"/>
      <c r="W169" s="65"/>
      <c r="X169" s="65"/>
    </row>
    <row r="170" spans="21:24" ht="15.75" customHeight="1">
      <c r="U170" s="65"/>
      <c r="V170" s="65"/>
      <c r="W170" s="65"/>
      <c r="X170" s="65"/>
    </row>
    <row r="171" spans="21:24" ht="15.75" customHeight="1">
      <c r="U171" s="65"/>
      <c r="V171" s="65"/>
      <c r="W171" s="65"/>
      <c r="X171" s="65"/>
    </row>
    <row r="172" spans="21:24" ht="15.75" customHeight="1">
      <c r="U172" s="65"/>
      <c r="V172" s="65"/>
      <c r="W172" s="65"/>
      <c r="X172" s="65"/>
    </row>
    <row r="173" spans="21:24" ht="15.75" customHeight="1">
      <c r="U173" s="65"/>
      <c r="V173" s="65"/>
      <c r="W173" s="65"/>
      <c r="X173" s="65"/>
    </row>
    <row r="174" spans="21:24" ht="15.75" customHeight="1">
      <c r="U174" s="65"/>
      <c r="V174" s="65"/>
      <c r="W174" s="65"/>
      <c r="X174" s="65"/>
    </row>
    <row r="175" spans="21:24" ht="15.75" customHeight="1">
      <c r="U175" s="65"/>
      <c r="V175" s="65"/>
      <c r="W175" s="65"/>
      <c r="X175" s="65"/>
    </row>
    <row r="176" spans="21:24" ht="15.75" customHeight="1">
      <c r="U176" s="65"/>
      <c r="V176" s="65"/>
      <c r="W176" s="65"/>
      <c r="X176" s="65"/>
    </row>
    <row r="177" spans="21:24" ht="15.75" customHeight="1">
      <c r="U177" s="65"/>
      <c r="V177" s="65"/>
      <c r="W177" s="65"/>
      <c r="X177" s="65"/>
    </row>
    <row r="178" spans="21:24" ht="15.75" customHeight="1">
      <c r="U178" s="65"/>
      <c r="V178" s="65"/>
      <c r="W178" s="65"/>
      <c r="X178" s="65"/>
    </row>
    <row r="179" spans="21:24" ht="15.75" customHeight="1">
      <c r="U179" s="65"/>
      <c r="V179" s="65"/>
      <c r="W179" s="65"/>
      <c r="X179" s="65"/>
    </row>
    <row r="180" spans="21:24" ht="15.75" customHeight="1">
      <c r="U180" s="65"/>
      <c r="V180" s="65"/>
      <c r="W180" s="65"/>
      <c r="X180" s="65"/>
    </row>
    <row r="181" spans="21:24" ht="15.75" customHeight="1">
      <c r="U181" s="65"/>
      <c r="V181" s="65"/>
      <c r="W181" s="65"/>
      <c r="X181" s="65"/>
    </row>
    <row r="182" spans="21:24" ht="15.75" customHeight="1">
      <c r="U182" s="65"/>
      <c r="V182" s="65"/>
      <c r="W182" s="65"/>
      <c r="X182" s="65"/>
    </row>
    <row r="183" spans="21:24" ht="15.75" customHeight="1">
      <c r="U183" s="65"/>
      <c r="V183" s="65"/>
      <c r="W183" s="65"/>
      <c r="X183" s="65"/>
    </row>
    <row r="184" spans="21:24" ht="15.75" customHeight="1">
      <c r="U184" s="65"/>
      <c r="V184" s="65"/>
      <c r="W184" s="65"/>
      <c r="X184" s="65"/>
    </row>
    <row r="185" spans="21:24" ht="15.75" customHeight="1">
      <c r="U185" s="65"/>
      <c r="V185" s="65"/>
      <c r="W185" s="65"/>
      <c r="X185" s="65"/>
    </row>
    <row r="186" spans="21:24" ht="15.75" customHeight="1">
      <c r="U186" s="65"/>
      <c r="V186" s="65"/>
      <c r="W186" s="65"/>
      <c r="X186" s="65"/>
    </row>
    <row r="187" spans="21:24" ht="15.75" customHeight="1">
      <c r="U187" s="65"/>
      <c r="V187" s="65"/>
      <c r="W187" s="65"/>
      <c r="X187" s="65"/>
    </row>
    <row r="188" spans="21:24" ht="15.75" customHeight="1">
      <c r="U188" s="65"/>
      <c r="V188" s="65"/>
      <c r="W188" s="65"/>
      <c r="X188" s="65"/>
    </row>
    <row r="189" spans="21:24" ht="15.75" customHeight="1">
      <c r="U189" s="65"/>
      <c r="V189" s="65"/>
      <c r="W189" s="65"/>
      <c r="X189" s="65"/>
    </row>
    <row r="190" spans="21:24" ht="15.75" customHeight="1">
      <c r="U190" s="65"/>
      <c r="V190" s="65"/>
      <c r="W190" s="65"/>
      <c r="X190" s="65"/>
    </row>
    <row r="191" spans="21:24" ht="15.75" customHeight="1">
      <c r="U191" s="65"/>
      <c r="V191" s="65"/>
      <c r="W191" s="65"/>
      <c r="X191" s="65"/>
    </row>
    <row r="192" spans="21:24" ht="15.75" customHeight="1">
      <c r="U192" s="65"/>
      <c r="V192" s="65"/>
      <c r="W192" s="65"/>
      <c r="X192" s="65"/>
    </row>
    <row r="193" spans="21:24" ht="15.75" customHeight="1">
      <c r="U193" s="65"/>
      <c r="V193" s="65"/>
      <c r="W193" s="65"/>
      <c r="X193" s="65"/>
    </row>
    <row r="194" spans="21:24" ht="15.75" customHeight="1">
      <c r="U194" s="65"/>
      <c r="V194" s="65"/>
      <c r="W194" s="65"/>
      <c r="X194" s="65"/>
    </row>
    <row r="195" spans="21:24" ht="15.75" customHeight="1">
      <c r="U195" s="65"/>
      <c r="V195" s="65"/>
      <c r="W195" s="65"/>
      <c r="X195" s="65"/>
    </row>
    <row r="196" spans="21:24" ht="15.75" customHeight="1">
      <c r="U196" s="65"/>
      <c r="V196" s="65"/>
      <c r="W196" s="65"/>
      <c r="X196" s="65"/>
    </row>
    <row r="197" spans="21:24" ht="15.75" customHeight="1">
      <c r="U197" s="65"/>
      <c r="V197" s="65"/>
      <c r="W197" s="65"/>
      <c r="X197" s="65"/>
    </row>
    <row r="198" spans="21:24" ht="15.75" customHeight="1">
      <c r="U198" s="65"/>
      <c r="V198" s="65"/>
      <c r="W198" s="65"/>
      <c r="X198" s="65"/>
    </row>
    <row r="199" spans="21:24" ht="15.75" customHeight="1">
      <c r="U199" s="65"/>
      <c r="V199" s="65"/>
      <c r="W199" s="65"/>
      <c r="X199" s="65"/>
    </row>
    <row r="200" spans="21:24" ht="15.75" customHeight="1">
      <c r="U200" s="65"/>
      <c r="V200" s="65"/>
      <c r="W200" s="65"/>
      <c r="X200" s="65"/>
    </row>
    <row r="201" spans="21:24" ht="15.75" customHeight="1">
      <c r="U201" s="65"/>
      <c r="V201" s="65"/>
      <c r="W201" s="65"/>
      <c r="X201" s="65"/>
    </row>
    <row r="202" spans="21:24" ht="15.75" customHeight="1">
      <c r="U202" s="65"/>
      <c r="V202" s="65"/>
      <c r="W202" s="65"/>
      <c r="X202" s="65"/>
    </row>
    <row r="203" spans="21:24" ht="15.75" customHeight="1">
      <c r="U203" s="65"/>
      <c r="V203" s="65"/>
      <c r="W203" s="65"/>
      <c r="X203" s="65"/>
    </row>
    <row r="204" spans="21:24" ht="15.75" customHeight="1">
      <c r="U204" s="65"/>
      <c r="V204" s="65"/>
      <c r="W204" s="65"/>
      <c r="X204" s="65"/>
    </row>
    <row r="205" spans="21:24" ht="15.75" customHeight="1">
      <c r="U205" s="65"/>
      <c r="V205" s="65"/>
      <c r="W205" s="65"/>
      <c r="X205" s="65"/>
    </row>
    <row r="206" spans="21:24" ht="15.75" customHeight="1">
      <c r="U206" s="65"/>
      <c r="V206" s="65"/>
      <c r="W206" s="65"/>
      <c r="X206" s="65"/>
    </row>
    <row r="207" spans="21:24" ht="15.75" customHeight="1">
      <c r="U207" s="65"/>
      <c r="V207" s="65"/>
      <c r="W207" s="65"/>
      <c r="X207" s="65"/>
    </row>
    <row r="208" spans="21:24" ht="15.75" customHeight="1">
      <c r="U208" s="65"/>
      <c r="V208" s="65"/>
      <c r="W208" s="65"/>
      <c r="X208" s="65"/>
    </row>
    <row r="209" spans="21:24" ht="15.75" customHeight="1">
      <c r="U209" s="65"/>
      <c r="V209" s="65"/>
      <c r="W209" s="65"/>
      <c r="X209" s="65"/>
    </row>
    <row r="210" spans="21:24" ht="15.75" customHeight="1">
      <c r="U210" s="65"/>
      <c r="V210" s="65"/>
      <c r="W210" s="65"/>
      <c r="X210" s="65"/>
    </row>
    <row r="211" spans="21:24" ht="15.75" customHeight="1">
      <c r="U211" s="65"/>
      <c r="V211" s="65"/>
      <c r="W211" s="65"/>
      <c r="X211" s="65"/>
    </row>
    <row r="212" spans="21:24" ht="15.75" customHeight="1">
      <c r="U212" s="65"/>
      <c r="V212" s="65"/>
      <c r="W212" s="65"/>
      <c r="X212" s="65"/>
    </row>
    <row r="213" spans="21:24" ht="15.75" customHeight="1">
      <c r="U213" s="65"/>
      <c r="V213" s="65"/>
      <c r="W213" s="65"/>
      <c r="X213" s="65"/>
    </row>
    <row r="214" spans="21:24" ht="15.75" customHeight="1">
      <c r="U214" s="65"/>
      <c r="V214" s="65"/>
      <c r="W214" s="65"/>
      <c r="X214" s="65"/>
    </row>
    <row r="215" spans="21:24" ht="15.75" customHeight="1">
      <c r="U215" s="65"/>
      <c r="V215" s="65"/>
      <c r="W215" s="65"/>
      <c r="X215" s="65"/>
    </row>
    <row r="216" spans="21:24" ht="15.75" customHeight="1">
      <c r="U216" s="65"/>
      <c r="V216" s="65"/>
      <c r="W216" s="65"/>
      <c r="X216" s="65"/>
    </row>
    <row r="217" spans="21:24" ht="15.75" customHeight="1">
      <c r="U217" s="65"/>
      <c r="V217" s="65"/>
      <c r="W217" s="65"/>
      <c r="X217" s="65"/>
    </row>
    <row r="218" spans="21:24" ht="15.75" customHeight="1">
      <c r="U218" s="65"/>
      <c r="V218" s="65"/>
      <c r="W218" s="65"/>
      <c r="X218" s="65"/>
    </row>
    <row r="219" spans="21:24" ht="15.75" customHeight="1">
      <c r="U219" s="65"/>
      <c r="V219" s="65"/>
      <c r="W219" s="65"/>
      <c r="X219" s="65"/>
    </row>
    <row r="220" spans="21:24" ht="15.75" customHeight="1">
      <c r="U220" s="65"/>
      <c r="V220" s="65"/>
      <c r="W220" s="65"/>
      <c r="X220" s="65"/>
    </row>
    <row r="221" spans="21:24" ht="15.75" customHeight="1">
      <c r="U221" s="65"/>
      <c r="V221" s="65"/>
      <c r="W221" s="65"/>
      <c r="X221" s="65"/>
    </row>
    <row r="222" spans="21:24" ht="15.75" customHeight="1">
      <c r="U222" s="65"/>
      <c r="V222" s="65"/>
      <c r="W222" s="65"/>
      <c r="X222" s="65"/>
    </row>
    <row r="223" spans="21:24" ht="15.75" customHeight="1">
      <c r="U223" s="65"/>
      <c r="V223" s="65"/>
      <c r="W223" s="65"/>
      <c r="X223" s="65"/>
    </row>
    <row r="224" spans="21:24" ht="15.75" customHeight="1">
      <c r="U224" s="65"/>
      <c r="V224" s="65"/>
      <c r="W224" s="65"/>
      <c r="X224" s="65"/>
    </row>
    <row r="225" spans="21:24" ht="15.75" customHeight="1">
      <c r="U225" s="65"/>
      <c r="V225" s="65"/>
      <c r="W225" s="65"/>
      <c r="X225" s="65"/>
    </row>
    <row r="226" spans="21:24" ht="15.75" customHeight="1">
      <c r="U226" s="65"/>
      <c r="V226" s="65"/>
      <c r="W226" s="65"/>
      <c r="X226" s="65"/>
    </row>
    <row r="227" spans="21:24" ht="15.75" customHeight="1">
      <c r="U227" s="65"/>
      <c r="V227" s="65"/>
      <c r="W227" s="65"/>
      <c r="X227" s="65"/>
    </row>
    <row r="228" spans="21:24" ht="15.75" customHeight="1">
      <c r="U228" s="65"/>
      <c r="V228" s="65"/>
      <c r="W228" s="65"/>
      <c r="X228" s="65"/>
    </row>
    <row r="229" spans="21:24" ht="15.75" customHeight="1">
      <c r="U229" s="65"/>
      <c r="V229" s="65"/>
      <c r="W229" s="65"/>
      <c r="X229" s="65"/>
    </row>
    <row r="230" spans="21:24" ht="15.75" customHeight="1">
      <c r="U230" s="65"/>
      <c r="V230" s="65"/>
      <c r="W230" s="65"/>
      <c r="X230" s="65"/>
    </row>
    <row r="231" spans="21:24" ht="15.75" customHeight="1">
      <c r="U231" s="65"/>
      <c r="V231" s="65"/>
      <c r="W231" s="65"/>
      <c r="X231" s="65"/>
    </row>
    <row r="232" spans="21:24" ht="15.75" customHeight="1">
      <c r="U232" s="65"/>
      <c r="V232" s="65"/>
      <c r="W232" s="65"/>
      <c r="X232" s="65"/>
    </row>
    <row r="233" spans="21:24" ht="15.75" customHeight="1">
      <c r="U233" s="65"/>
      <c r="V233" s="65"/>
      <c r="W233" s="65"/>
      <c r="X233" s="65"/>
    </row>
    <row r="234" spans="21:24" ht="15.75" customHeight="1">
      <c r="U234" s="65"/>
      <c r="V234" s="65"/>
      <c r="W234" s="65"/>
      <c r="X234" s="65"/>
    </row>
    <row r="235" spans="21:24" ht="15.75" customHeight="1">
      <c r="U235" s="65"/>
      <c r="V235" s="65"/>
      <c r="W235" s="65"/>
      <c r="X235" s="65"/>
    </row>
    <row r="236" spans="21:24" ht="15.75" customHeight="1">
      <c r="U236" s="65"/>
      <c r="V236" s="65"/>
      <c r="W236" s="65"/>
      <c r="X236" s="65"/>
    </row>
    <row r="237" spans="21:24" ht="15.75" customHeight="1">
      <c r="U237" s="65"/>
      <c r="V237" s="65"/>
      <c r="W237" s="65"/>
      <c r="X237" s="65"/>
    </row>
    <row r="238" spans="21:24" ht="15.75" customHeight="1">
      <c r="U238" s="65"/>
      <c r="V238" s="65"/>
      <c r="W238" s="65"/>
      <c r="X238" s="65"/>
    </row>
    <row r="239" spans="21:24" ht="15.75" customHeight="1">
      <c r="U239" s="65"/>
      <c r="V239" s="65"/>
      <c r="W239" s="65"/>
      <c r="X239" s="65"/>
    </row>
    <row r="240" spans="21:24" ht="15.75" customHeight="1">
      <c r="U240" s="65"/>
      <c r="V240" s="65"/>
      <c r="W240" s="65"/>
      <c r="X240" s="65"/>
    </row>
    <row r="241" spans="21:24" ht="15.75" customHeight="1">
      <c r="U241" s="65"/>
      <c r="V241" s="65"/>
      <c r="W241" s="65"/>
      <c r="X241" s="65"/>
    </row>
    <row r="242" spans="21:24" ht="15.75" customHeight="1">
      <c r="U242" s="65"/>
      <c r="V242" s="65"/>
      <c r="W242" s="65"/>
      <c r="X242" s="65"/>
    </row>
    <row r="243" spans="21:24" ht="15.75" customHeight="1">
      <c r="U243" s="65"/>
      <c r="V243" s="65"/>
      <c r="W243" s="65"/>
      <c r="X243" s="65"/>
    </row>
    <row r="244" spans="21:24" ht="15.75" customHeight="1">
      <c r="U244" s="65"/>
      <c r="V244" s="65"/>
      <c r="W244" s="65"/>
      <c r="X244" s="65"/>
    </row>
    <row r="245" spans="21:24" ht="15.75" customHeight="1">
      <c r="U245" s="65"/>
      <c r="V245" s="65"/>
      <c r="W245" s="65"/>
      <c r="X245" s="65"/>
    </row>
    <row r="246" spans="21:24" ht="15.75" customHeight="1">
      <c r="U246" s="65"/>
      <c r="V246" s="65"/>
      <c r="W246" s="65"/>
      <c r="X246" s="65"/>
    </row>
    <row r="247" spans="21:24" ht="15.75" customHeight="1">
      <c r="U247" s="65"/>
      <c r="V247" s="65"/>
      <c r="W247" s="65"/>
      <c r="X247" s="65"/>
    </row>
    <row r="248" spans="21:24" ht="15.75" customHeight="1">
      <c r="U248" s="65"/>
      <c r="V248" s="65"/>
      <c r="W248" s="65"/>
      <c r="X248" s="65"/>
    </row>
    <row r="249" spans="21:24" ht="15.75" customHeight="1">
      <c r="U249" s="65"/>
      <c r="V249" s="65"/>
      <c r="W249" s="65"/>
      <c r="X249" s="65"/>
    </row>
    <row r="250" spans="21:24" ht="15.75" customHeight="1">
      <c r="U250" s="65"/>
      <c r="V250" s="65"/>
      <c r="W250" s="65"/>
      <c r="X250" s="65"/>
    </row>
    <row r="251" spans="21:24" ht="15.75" customHeight="1">
      <c r="U251" s="65"/>
      <c r="V251" s="65"/>
      <c r="W251" s="65"/>
      <c r="X251" s="65"/>
    </row>
    <row r="252" spans="21:24" ht="15.75" customHeight="1">
      <c r="U252" s="65"/>
      <c r="V252" s="65"/>
      <c r="W252" s="65"/>
      <c r="X252" s="65"/>
    </row>
    <row r="253" spans="21:24" ht="15.75" customHeight="1">
      <c r="U253" s="65"/>
      <c r="V253" s="65"/>
      <c r="W253" s="65"/>
      <c r="X253" s="65"/>
    </row>
    <row r="254" spans="21:24" ht="15.75" customHeight="1">
      <c r="U254" s="65"/>
      <c r="V254" s="65"/>
      <c r="W254" s="65"/>
      <c r="X254" s="65"/>
    </row>
    <row r="255" spans="21:24" ht="15.75" customHeight="1">
      <c r="U255" s="65"/>
      <c r="V255" s="65"/>
      <c r="W255" s="65"/>
      <c r="X255" s="65"/>
    </row>
    <row r="256" spans="21:24" ht="15.75" customHeight="1">
      <c r="U256" s="65"/>
      <c r="V256" s="65"/>
      <c r="W256" s="65"/>
      <c r="X256" s="65"/>
    </row>
    <row r="257" spans="21:24" ht="15.75" customHeight="1">
      <c r="U257" s="65"/>
      <c r="V257" s="65"/>
      <c r="W257" s="65"/>
      <c r="X257" s="65"/>
    </row>
    <row r="258" spans="21:24" ht="15.75" customHeight="1">
      <c r="U258" s="65"/>
      <c r="V258" s="65"/>
      <c r="W258" s="65"/>
      <c r="X258" s="65"/>
    </row>
    <row r="259" spans="21:24" ht="15.75" customHeight="1">
      <c r="U259" s="65"/>
      <c r="V259" s="65"/>
      <c r="W259" s="65"/>
      <c r="X259" s="65"/>
    </row>
    <row r="260" spans="21:24" ht="15.75" customHeight="1">
      <c r="U260" s="65"/>
      <c r="V260" s="65"/>
      <c r="W260" s="65"/>
      <c r="X260" s="65"/>
    </row>
    <row r="261" spans="21:24" ht="15.75" customHeight="1">
      <c r="U261" s="65"/>
      <c r="V261" s="65"/>
      <c r="W261" s="65"/>
      <c r="X261" s="65"/>
    </row>
    <row r="262" spans="21:24" ht="15.75" customHeight="1">
      <c r="U262" s="65"/>
      <c r="V262" s="65"/>
      <c r="W262" s="65"/>
      <c r="X262" s="65"/>
    </row>
    <row r="263" spans="21:24" ht="15.75" customHeight="1">
      <c r="U263" s="65"/>
      <c r="V263" s="65"/>
      <c r="W263" s="65"/>
      <c r="X263" s="65"/>
    </row>
    <row r="264" spans="21:24" ht="15.75" customHeight="1">
      <c r="U264" s="65"/>
      <c r="V264" s="65"/>
      <c r="W264" s="65"/>
      <c r="X264" s="65"/>
    </row>
    <row r="265" spans="21:24" ht="15.75" customHeight="1">
      <c r="U265" s="65"/>
      <c r="V265" s="65"/>
      <c r="W265" s="65"/>
      <c r="X265" s="65"/>
    </row>
    <row r="266" spans="21:24" ht="15.75" customHeight="1">
      <c r="U266" s="65"/>
      <c r="V266" s="65"/>
      <c r="W266" s="65"/>
      <c r="X266" s="65"/>
    </row>
    <row r="267" spans="21:24" ht="15.75" customHeight="1">
      <c r="U267" s="65"/>
      <c r="V267" s="65"/>
      <c r="W267" s="65"/>
      <c r="X267" s="65"/>
    </row>
    <row r="268" spans="21:24" ht="15.75" customHeight="1">
      <c r="U268" s="65"/>
      <c r="V268" s="65"/>
      <c r="W268" s="65"/>
      <c r="X268" s="65"/>
    </row>
    <row r="269" spans="21:24" ht="15.75" customHeight="1">
      <c r="U269" s="65"/>
      <c r="V269" s="65"/>
      <c r="W269" s="65"/>
      <c r="X269" s="65"/>
    </row>
    <row r="270" spans="21:24" ht="15.75" customHeight="1">
      <c r="U270" s="65"/>
      <c r="V270" s="65"/>
      <c r="W270" s="65"/>
      <c r="X270" s="65"/>
    </row>
    <row r="271" spans="21:24" ht="15.75" customHeight="1">
      <c r="U271" s="65"/>
      <c r="V271" s="65"/>
      <c r="W271" s="65"/>
      <c r="X271" s="65"/>
    </row>
    <row r="272" spans="21:24" ht="15.75" customHeight="1">
      <c r="U272" s="65"/>
      <c r="V272" s="65"/>
      <c r="W272" s="65"/>
      <c r="X272" s="65"/>
    </row>
    <row r="273" spans="21:24" ht="15.75" customHeight="1">
      <c r="U273" s="65"/>
      <c r="V273" s="65"/>
      <c r="W273" s="65"/>
      <c r="X273" s="65"/>
    </row>
    <row r="274" spans="21:24" ht="15.75" customHeight="1">
      <c r="U274" s="65"/>
      <c r="V274" s="65"/>
      <c r="W274" s="65"/>
      <c r="X274" s="65"/>
    </row>
    <row r="275" spans="21:24" ht="15.75" customHeight="1">
      <c r="U275" s="65"/>
      <c r="V275" s="65"/>
      <c r="W275" s="65"/>
      <c r="X275" s="65"/>
    </row>
    <row r="276" spans="21:24" ht="15.75" customHeight="1">
      <c r="U276" s="65"/>
      <c r="V276" s="65"/>
      <c r="W276" s="65"/>
      <c r="X276" s="65"/>
    </row>
    <row r="277" spans="21:24" ht="15.75" customHeight="1">
      <c r="U277" s="65"/>
      <c r="V277" s="65"/>
      <c r="W277" s="65"/>
      <c r="X277" s="65"/>
    </row>
    <row r="278" spans="21:24" ht="15.75" customHeight="1">
      <c r="U278" s="65"/>
      <c r="V278" s="65"/>
      <c r="W278" s="65"/>
      <c r="X278" s="65"/>
    </row>
    <row r="279" spans="21:24" ht="15.75" customHeight="1">
      <c r="U279" s="65"/>
      <c r="V279" s="65"/>
      <c r="W279" s="65"/>
      <c r="X279" s="65"/>
    </row>
    <row r="280" spans="21:24" ht="15.75" customHeight="1">
      <c r="U280" s="65"/>
      <c r="V280" s="65"/>
      <c r="W280" s="65"/>
      <c r="X280" s="65"/>
    </row>
    <row r="281" spans="21:24" ht="15.75" customHeight="1">
      <c r="U281" s="65"/>
      <c r="V281" s="65"/>
      <c r="W281" s="65"/>
      <c r="X281" s="65"/>
    </row>
    <row r="282" spans="21:24" ht="15.75" customHeight="1">
      <c r="U282" s="65"/>
      <c r="V282" s="65"/>
      <c r="W282" s="65"/>
      <c r="X282" s="65"/>
    </row>
    <row r="283" spans="21:24" ht="15.75" customHeight="1">
      <c r="U283" s="65"/>
      <c r="V283" s="65"/>
      <c r="W283" s="65"/>
      <c r="X283" s="65"/>
    </row>
    <row r="284" spans="21:24" ht="15.75" customHeight="1">
      <c r="U284" s="65"/>
      <c r="V284" s="65"/>
      <c r="W284" s="65"/>
      <c r="X284" s="65"/>
    </row>
    <row r="285" spans="21:24" ht="15.75" customHeight="1">
      <c r="U285" s="65"/>
      <c r="V285" s="65"/>
      <c r="W285" s="65"/>
      <c r="X285" s="65"/>
    </row>
    <row r="286" spans="21:24" ht="15.75" customHeight="1">
      <c r="U286" s="65"/>
      <c r="V286" s="65"/>
      <c r="W286" s="65"/>
      <c r="X286" s="65"/>
    </row>
    <row r="287" spans="21:24" ht="15.75" customHeight="1">
      <c r="U287" s="65"/>
      <c r="V287" s="65"/>
      <c r="W287" s="65"/>
      <c r="X287" s="65"/>
    </row>
    <row r="288" spans="21:24" ht="15.75" customHeight="1">
      <c r="U288" s="65"/>
      <c r="V288" s="65"/>
      <c r="W288" s="65"/>
      <c r="X288" s="65"/>
    </row>
    <row r="289" spans="21:24" ht="15.75" customHeight="1">
      <c r="U289" s="65"/>
      <c r="V289" s="65"/>
      <c r="W289" s="65"/>
      <c r="X289" s="65"/>
    </row>
    <row r="290" spans="21:24" ht="15.75" customHeight="1">
      <c r="U290" s="65"/>
      <c r="V290" s="65"/>
      <c r="W290" s="65"/>
      <c r="X290" s="65"/>
    </row>
    <row r="291" spans="21:24" ht="15.75" customHeight="1">
      <c r="U291" s="65"/>
      <c r="V291" s="65"/>
      <c r="W291" s="65"/>
      <c r="X291" s="65"/>
    </row>
    <row r="292" spans="21:24" ht="15.75" customHeight="1">
      <c r="U292" s="65"/>
      <c r="V292" s="65"/>
      <c r="W292" s="65"/>
      <c r="X292" s="65"/>
    </row>
    <row r="293" spans="21:24" ht="15.75" customHeight="1">
      <c r="U293" s="65"/>
      <c r="V293" s="65"/>
      <c r="W293" s="65"/>
      <c r="X293" s="65"/>
    </row>
    <row r="294" spans="21:24" ht="15.75" customHeight="1">
      <c r="U294" s="65"/>
      <c r="V294" s="65"/>
      <c r="W294" s="65"/>
      <c r="X294" s="65"/>
    </row>
    <row r="295" spans="21:24" ht="15.75" customHeight="1">
      <c r="U295" s="65"/>
      <c r="V295" s="65"/>
      <c r="W295" s="65"/>
      <c r="X295" s="65"/>
    </row>
    <row r="296" spans="21:24" ht="15.75" customHeight="1">
      <c r="U296" s="65"/>
      <c r="V296" s="65"/>
      <c r="W296" s="65"/>
      <c r="X296" s="65"/>
    </row>
    <row r="297" spans="21:24" ht="15.75" customHeight="1">
      <c r="U297" s="65"/>
      <c r="V297" s="65"/>
      <c r="W297" s="65"/>
      <c r="X297" s="65"/>
    </row>
    <row r="298" spans="21:24" ht="15.75" customHeight="1">
      <c r="U298" s="65"/>
      <c r="V298" s="65"/>
      <c r="W298" s="65"/>
      <c r="X298" s="65"/>
    </row>
    <row r="299" spans="21:24" ht="15.75" customHeight="1">
      <c r="U299" s="65"/>
      <c r="V299" s="65"/>
      <c r="W299" s="65"/>
      <c r="X299" s="65"/>
    </row>
    <row r="300" spans="21:24" ht="15.75" customHeight="1">
      <c r="U300" s="65"/>
      <c r="V300" s="65"/>
      <c r="W300" s="65"/>
      <c r="X300" s="65"/>
    </row>
    <row r="301" spans="21:24" ht="15.75" customHeight="1">
      <c r="U301" s="65"/>
      <c r="V301" s="65"/>
      <c r="W301" s="65"/>
      <c r="X301" s="65"/>
    </row>
    <row r="302" spans="21:24" ht="15.75" customHeight="1">
      <c r="U302" s="65"/>
      <c r="V302" s="65"/>
      <c r="W302" s="65"/>
      <c r="X302" s="65"/>
    </row>
    <row r="303" spans="21:24" ht="15.75" customHeight="1">
      <c r="U303" s="65"/>
      <c r="V303" s="65"/>
      <c r="W303" s="65"/>
      <c r="X303" s="65"/>
    </row>
    <row r="304" spans="21:24" ht="15.75" customHeight="1">
      <c r="U304" s="65"/>
      <c r="V304" s="65"/>
      <c r="W304" s="65"/>
      <c r="X304" s="65"/>
    </row>
    <row r="305" spans="21:24" ht="15.75" customHeight="1">
      <c r="U305" s="65"/>
      <c r="V305" s="65"/>
      <c r="W305" s="65"/>
      <c r="X305" s="65"/>
    </row>
    <row r="306" spans="21:24" ht="15.75" customHeight="1">
      <c r="U306" s="65"/>
      <c r="V306" s="65"/>
      <c r="W306" s="65"/>
      <c r="X306" s="65"/>
    </row>
    <row r="307" spans="21:24" ht="15.75" customHeight="1">
      <c r="U307" s="65"/>
      <c r="V307" s="65"/>
      <c r="W307" s="65"/>
      <c r="X307" s="65"/>
    </row>
    <row r="308" spans="21:24" ht="15.75" customHeight="1">
      <c r="U308" s="65"/>
      <c r="V308" s="65"/>
      <c r="W308" s="65"/>
      <c r="X308" s="65"/>
    </row>
    <row r="309" spans="21:24" ht="15.75" customHeight="1">
      <c r="U309" s="65"/>
      <c r="V309" s="65"/>
      <c r="W309" s="65"/>
      <c r="X309" s="65"/>
    </row>
    <row r="310" spans="21:24" ht="15.75" customHeight="1">
      <c r="U310" s="65"/>
      <c r="V310" s="65"/>
      <c r="W310" s="65"/>
      <c r="X310" s="65"/>
    </row>
    <row r="311" spans="21:24" ht="15.75" customHeight="1">
      <c r="U311" s="65"/>
      <c r="V311" s="65"/>
      <c r="W311" s="65"/>
      <c r="X311" s="65"/>
    </row>
    <row r="312" spans="21:24" ht="15.75" customHeight="1">
      <c r="U312" s="65"/>
      <c r="V312" s="65"/>
      <c r="W312" s="65"/>
      <c r="X312" s="65"/>
    </row>
    <row r="313" spans="21:24" ht="15.75" customHeight="1">
      <c r="U313" s="65"/>
      <c r="V313" s="65"/>
      <c r="W313" s="65"/>
      <c r="X313" s="65"/>
    </row>
    <row r="314" spans="21:24" ht="15.75" customHeight="1">
      <c r="U314" s="65"/>
      <c r="V314" s="65"/>
      <c r="W314" s="65"/>
      <c r="X314" s="65"/>
    </row>
    <row r="315" spans="21:24" ht="15.75" customHeight="1">
      <c r="U315" s="65"/>
      <c r="V315" s="65"/>
      <c r="W315" s="65"/>
      <c r="X315" s="65"/>
    </row>
    <row r="316" spans="21:24" ht="15.75" customHeight="1">
      <c r="U316" s="65"/>
      <c r="V316" s="65"/>
      <c r="W316" s="65"/>
      <c r="X316" s="65"/>
    </row>
    <row r="317" spans="21:24" ht="15.75" customHeight="1">
      <c r="U317" s="65"/>
      <c r="V317" s="65"/>
      <c r="W317" s="65"/>
      <c r="X317" s="65"/>
    </row>
    <row r="318" spans="21:24" ht="15.75" customHeight="1">
      <c r="U318" s="65"/>
      <c r="V318" s="65"/>
      <c r="W318" s="65"/>
      <c r="X318" s="65"/>
    </row>
    <row r="319" spans="21:24" ht="15.75" customHeight="1">
      <c r="U319" s="65"/>
      <c r="V319" s="65"/>
      <c r="W319" s="65"/>
      <c r="X319" s="65"/>
    </row>
    <row r="320" spans="21:24" ht="15.75" customHeight="1">
      <c r="U320" s="65"/>
      <c r="V320" s="65"/>
      <c r="W320" s="65"/>
      <c r="X320" s="65"/>
    </row>
    <row r="321" spans="21:24" ht="15.75" customHeight="1">
      <c r="U321" s="65"/>
      <c r="V321" s="65"/>
      <c r="W321" s="65"/>
      <c r="X321" s="65"/>
    </row>
    <row r="322" spans="21:24" ht="15.75" customHeight="1">
      <c r="U322" s="65"/>
      <c r="V322" s="65"/>
      <c r="W322" s="65"/>
      <c r="X322" s="65"/>
    </row>
    <row r="323" spans="21:24" ht="15.75" customHeight="1">
      <c r="U323" s="65"/>
      <c r="V323" s="65"/>
      <c r="W323" s="65"/>
      <c r="X323" s="65"/>
    </row>
    <row r="324" spans="21:24" ht="15.75" customHeight="1">
      <c r="U324" s="65"/>
      <c r="V324" s="65"/>
      <c r="W324" s="65"/>
      <c r="X324" s="65"/>
    </row>
    <row r="325" spans="21:24" ht="15.75" customHeight="1">
      <c r="U325" s="65"/>
      <c r="V325" s="65"/>
      <c r="W325" s="65"/>
      <c r="X325" s="65"/>
    </row>
    <row r="326" spans="21:24" ht="15.75" customHeight="1">
      <c r="U326" s="65"/>
      <c r="V326" s="65"/>
      <c r="W326" s="65"/>
      <c r="X326" s="65"/>
    </row>
    <row r="327" spans="21:24" ht="15.75" customHeight="1">
      <c r="U327" s="65"/>
      <c r="V327" s="65"/>
      <c r="W327" s="65"/>
      <c r="X327" s="65"/>
    </row>
    <row r="328" spans="21:24" ht="15.75" customHeight="1">
      <c r="U328" s="65"/>
      <c r="V328" s="65"/>
      <c r="W328" s="65"/>
      <c r="X328" s="65"/>
    </row>
    <row r="329" spans="21:24" ht="15.75" customHeight="1">
      <c r="U329" s="65"/>
      <c r="V329" s="65"/>
      <c r="W329" s="65"/>
      <c r="X329" s="65"/>
    </row>
    <row r="330" spans="21:24" ht="15.75" customHeight="1">
      <c r="U330" s="65"/>
      <c r="V330" s="65"/>
      <c r="W330" s="65"/>
      <c r="X330" s="65"/>
    </row>
    <row r="331" spans="21:24" ht="15.75" customHeight="1">
      <c r="U331" s="65"/>
      <c r="V331" s="65"/>
      <c r="W331" s="65"/>
      <c r="X331" s="65"/>
    </row>
    <row r="332" spans="21:24" ht="15.75" customHeight="1">
      <c r="U332" s="65"/>
      <c r="V332" s="65"/>
      <c r="W332" s="65"/>
      <c r="X332" s="65"/>
    </row>
    <row r="333" spans="21:24" ht="15.75" customHeight="1">
      <c r="U333" s="65"/>
      <c r="V333" s="65"/>
      <c r="W333" s="65"/>
      <c r="X333" s="65"/>
    </row>
    <row r="334" spans="21:24" ht="15.75" customHeight="1">
      <c r="U334" s="65"/>
      <c r="V334" s="65"/>
      <c r="W334" s="65"/>
      <c r="X334" s="65"/>
    </row>
    <row r="335" spans="21:24" ht="15.75" customHeight="1">
      <c r="U335" s="65"/>
      <c r="V335" s="65"/>
      <c r="W335" s="65"/>
      <c r="X335" s="65"/>
    </row>
    <row r="336" spans="21:24" ht="15.75" customHeight="1">
      <c r="U336" s="65"/>
      <c r="V336" s="65"/>
      <c r="W336" s="65"/>
      <c r="X336" s="65"/>
    </row>
    <row r="337" spans="21:24" ht="15.75" customHeight="1">
      <c r="U337" s="65"/>
      <c r="V337" s="65"/>
      <c r="W337" s="65"/>
      <c r="X337" s="65"/>
    </row>
    <row r="338" spans="21:24" ht="15.75" customHeight="1">
      <c r="U338" s="65"/>
      <c r="V338" s="65"/>
      <c r="W338" s="65"/>
      <c r="X338" s="65"/>
    </row>
    <row r="339" spans="21:24" ht="15.75" customHeight="1">
      <c r="U339" s="65"/>
      <c r="V339" s="65"/>
      <c r="W339" s="65"/>
      <c r="X339" s="65"/>
    </row>
    <row r="340" spans="21:24" ht="15.75" customHeight="1">
      <c r="U340" s="65"/>
      <c r="V340" s="65"/>
      <c r="W340" s="65"/>
      <c r="X340" s="65"/>
    </row>
    <row r="341" spans="21:24" ht="15.75" customHeight="1">
      <c r="U341" s="65"/>
      <c r="V341" s="65"/>
      <c r="W341" s="65"/>
      <c r="X341" s="65"/>
    </row>
    <row r="342" spans="21:24" ht="15.75" customHeight="1">
      <c r="U342" s="65"/>
      <c r="V342" s="65"/>
      <c r="W342" s="65"/>
      <c r="X342" s="65"/>
    </row>
    <row r="343" spans="21:24" ht="15.75" customHeight="1">
      <c r="U343" s="65"/>
      <c r="V343" s="65"/>
      <c r="W343" s="65"/>
      <c r="X343" s="65"/>
    </row>
    <row r="344" spans="21:24" ht="15.75" customHeight="1">
      <c r="U344" s="65"/>
      <c r="V344" s="65"/>
      <c r="W344" s="65"/>
      <c r="X344" s="65"/>
    </row>
    <row r="345" spans="21:24" ht="15.75" customHeight="1">
      <c r="U345" s="65"/>
      <c r="V345" s="65"/>
      <c r="W345" s="65"/>
      <c r="X345" s="65"/>
    </row>
    <row r="346" spans="21:24" ht="15.75" customHeight="1">
      <c r="U346" s="65"/>
      <c r="V346" s="65"/>
      <c r="W346" s="65"/>
      <c r="X346" s="65"/>
    </row>
    <row r="347" spans="21:24" ht="15.75" customHeight="1">
      <c r="U347" s="65"/>
      <c r="V347" s="65"/>
      <c r="W347" s="65"/>
      <c r="X347" s="65"/>
    </row>
    <row r="348" spans="21:24" ht="15.75" customHeight="1">
      <c r="U348" s="65"/>
      <c r="V348" s="65"/>
      <c r="W348" s="65"/>
      <c r="X348" s="65"/>
    </row>
    <row r="349" spans="21:24" ht="15.75" customHeight="1">
      <c r="U349" s="65"/>
      <c r="V349" s="65"/>
      <c r="W349" s="65"/>
      <c r="X349" s="65"/>
    </row>
    <row r="350" spans="21:24" ht="15.75" customHeight="1">
      <c r="U350" s="65"/>
      <c r="V350" s="65"/>
      <c r="W350" s="65"/>
      <c r="X350" s="65"/>
    </row>
    <row r="351" spans="21:24" ht="15.75" customHeight="1">
      <c r="U351" s="65"/>
      <c r="V351" s="65"/>
      <c r="W351" s="65"/>
      <c r="X351" s="65"/>
    </row>
    <row r="352" spans="21:24" ht="15.75" customHeight="1">
      <c r="U352" s="65"/>
      <c r="V352" s="65"/>
      <c r="W352" s="65"/>
      <c r="X352" s="65"/>
    </row>
    <row r="353" spans="21:24" ht="15.75" customHeight="1">
      <c r="U353" s="65"/>
      <c r="V353" s="65"/>
      <c r="W353" s="65"/>
      <c r="X353" s="65"/>
    </row>
    <row r="354" spans="21:24" ht="15.75" customHeight="1">
      <c r="U354" s="65"/>
      <c r="V354" s="65"/>
      <c r="W354" s="65"/>
      <c r="X354" s="65"/>
    </row>
    <row r="355" spans="21:24" ht="15.75" customHeight="1">
      <c r="U355" s="65"/>
      <c r="V355" s="65"/>
      <c r="W355" s="65"/>
      <c r="X355" s="65"/>
    </row>
    <row r="356" spans="21:24" ht="15.75" customHeight="1">
      <c r="U356" s="65"/>
      <c r="V356" s="65"/>
      <c r="W356" s="65"/>
      <c r="X356" s="65"/>
    </row>
    <row r="357" spans="21:24" ht="15.75" customHeight="1">
      <c r="U357" s="65"/>
      <c r="V357" s="65"/>
      <c r="W357" s="65"/>
      <c r="X357" s="65"/>
    </row>
    <row r="358" spans="21:24" ht="15.75" customHeight="1">
      <c r="U358" s="65"/>
      <c r="V358" s="65"/>
      <c r="W358" s="65"/>
      <c r="X358" s="65"/>
    </row>
    <row r="359" spans="21:24" ht="15.75" customHeight="1">
      <c r="U359" s="65"/>
      <c r="V359" s="65"/>
      <c r="W359" s="65"/>
      <c r="X359" s="65"/>
    </row>
    <row r="360" spans="21:24" ht="15.75" customHeight="1">
      <c r="U360" s="65"/>
      <c r="V360" s="65"/>
      <c r="W360" s="65"/>
      <c r="X360" s="65"/>
    </row>
    <row r="361" spans="21:24" ht="15.75" customHeight="1">
      <c r="U361" s="65"/>
      <c r="V361" s="65"/>
      <c r="W361" s="65"/>
      <c r="X361" s="65"/>
    </row>
    <row r="362" spans="21:24" ht="15.75" customHeight="1">
      <c r="U362" s="65"/>
      <c r="V362" s="65"/>
      <c r="W362" s="65"/>
      <c r="X362" s="65"/>
    </row>
    <row r="363" spans="21:24" ht="15.75" customHeight="1">
      <c r="U363" s="65"/>
      <c r="V363" s="65"/>
      <c r="W363" s="65"/>
      <c r="X363" s="65"/>
    </row>
    <row r="364" spans="21:24" ht="15.75" customHeight="1">
      <c r="U364" s="65"/>
      <c r="V364" s="65"/>
      <c r="W364" s="65"/>
      <c r="X364" s="65"/>
    </row>
    <row r="365" spans="21:24" ht="15.75" customHeight="1">
      <c r="U365" s="65"/>
      <c r="V365" s="65"/>
      <c r="W365" s="65"/>
      <c r="X365" s="65"/>
    </row>
    <row r="366" spans="21:24" ht="15.75" customHeight="1">
      <c r="U366" s="65"/>
      <c r="V366" s="65"/>
      <c r="W366" s="65"/>
      <c r="X366" s="65"/>
    </row>
    <row r="367" spans="21:24" ht="15.75" customHeight="1">
      <c r="U367" s="65"/>
      <c r="V367" s="65"/>
      <c r="W367" s="65"/>
      <c r="X367" s="65"/>
    </row>
    <row r="368" spans="21:24" ht="15.75" customHeight="1">
      <c r="U368" s="65"/>
      <c r="V368" s="65"/>
      <c r="W368" s="65"/>
      <c r="X368" s="65"/>
    </row>
    <row r="369" spans="21:24" ht="15.75" customHeight="1">
      <c r="U369" s="65"/>
      <c r="V369" s="65"/>
      <c r="W369" s="65"/>
      <c r="X369" s="65"/>
    </row>
    <row r="370" spans="21:24" ht="15.75" customHeight="1">
      <c r="U370" s="65"/>
      <c r="V370" s="65"/>
      <c r="W370" s="65"/>
      <c r="X370" s="65"/>
    </row>
    <row r="371" spans="21:24" ht="15.75" customHeight="1">
      <c r="U371" s="65"/>
      <c r="V371" s="65"/>
      <c r="W371" s="65"/>
      <c r="X371" s="65"/>
    </row>
    <row r="372" spans="21:24" ht="15.75" customHeight="1">
      <c r="U372" s="65"/>
      <c r="V372" s="65"/>
      <c r="W372" s="65"/>
      <c r="X372" s="65"/>
    </row>
    <row r="373" spans="21:24" ht="15.75" customHeight="1">
      <c r="U373" s="65"/>
      <c r="V373" s="65"/>
      <c r="W373" s="65"/>
      <c r="X373" s="65"/>
    </row>
    <row r="374" spans="21:24" ht="15.75" customHeight="1">
      <c r="U374" s="65"/>
      <c r="V374" s="65"/>
      <c r="W374" s="65"/>
      <c r="X374" s="65"/>
    </row>
    <row r="375" spans="21:24" ht="15.75" customHeight="1">
      <c r="U375" s="65"/>
      <c r="V375" s="65"/>
      <c r="W375" s="65"/>
      <c r="X375" s="65"/>
    </row>
    <row r="376" spans="21:24" ht="15.75" customHeight="1">
      <c r="U376" s="65"/>
      <c r="V376" s="65"/>
      <c r="W376" s="65"/>
      <c r="X376" s="65"/>
    </row>
    <row r="377" spans="21:24" ht="15.75" customHeight="1">
      <c r="U377" s="65"/>
      <c r="V377" s="65"/>
      <c r="W377" s="65"/>
      <c r="X377" s="65"/>
    </row>
    <row r="378" spans="21:24" ht="15.75" customHeight="1">
      <c r="U378" s="65"/>
      <c r="V378" s="65"/>
      <c r="W378" s="65"/>
      <c r="X378" s="65"/>
    </row>
    <row r="379" spans="21:24" ht="15.75" customHeight="1">
      <c r="U379" s="65"/>
      <c r="V379" s="65"/>
      <c r="W379" s="65"/>
      <c r="X379" s="65"/>
    </row>
    <row r="380" spans="21:24" ht="15.75" customHeight="1">
      <c r="U380" s="65"/>
      <c r="V380" s="65"/>
      <c r="W380" s="65"/>
      <c r="X380" s="65"/>
    </row>
    <row r="381" spans="21:24" ht="15.75" customHeight="1">
      <c r="U381" s="65"/>
      <c r="V381" s="65"/>
      <c r="W381" s="65"/>
      <c r="X381" s="65"/>
    </row>
    <row r="382" spans="21:24" ht="15.75" customHeight="1">
      <c r="U382" s="65"/>
      <c r="V382" s="65"/>
      <c r="W382" s="65"/>
      <c r="X382" s="65"/>
    </row>
    <row r="383" spans="21:24" ht="15.75" customHeight="1">
      <c r="U383" s="65"/>
      <c r="V383" s="65"/>
      <c r="W383" s="65"/>
      <c r="X383" s="65"/>
    </row>
    <row r="384" spans="21:24" ht="15.75" customHeight="1">
      <c r="U384" s="65"/>
      <c r="V384" s="65"/>
      <c r="W384" s="65"/>
      <c r="X384" s="65"/>
    </row>
    <row r="385" spans="21:24" ht="15.75" customHeight="1">
      <c r="U385" s="65"/>
      <c r="V385" s="65"/>
      <c r="W385" s="65"/>
      <c r="X385" s="65"/>
    </row>
    <row r="386" spans="21:24" ht="15.75" customHeight="1">
      <c r="U386" s="65"/>
      <c r="V386" s="65"/>
      <c r="W386" s="65"/>
      <c r="X386" s="65"/>
    </row>
    <row r="387" spans="21:24" ht="15.75" customHeight="1">
      <c r="U387" s="65"/>
      <c r="V387" s="65"/>
      <c r="W387" s="65"/>
      <c r="X387" s="65"/>
    </row>
    <row r="388" spans="21:24" ht="15.75" customHeight="1">
      <c r="U388" s="65"/>
      <c r="V388" s="65"/>
      <c r="W388" s="65"/>
      <c r="X388" s="65"/>
    </row>
    <row r="389" spans="21:24" ht="15.75" customHeight="1">
      <c r="U389" s="65"/>
      <c r="V389" s="65"/>
      <c r="W389" s="65"/>
      <c r="X389" s="65"/>
    </row>
    <row r="390" spans="21:24" ht="15.75" customHeight="1">
      <c r="U390" s="65"/>
      <c r="V390" s="65"/>
      <c r="W390" s="65"/>
      <c r="X390" s="65"/>
    </row>
    <row r="391" spans="21:24" ht="15.75" customHeight="1">
      <c r="U391" s="65"/>
      <c r="V391" s="65"/>
      <c r="W391" s="65"/>
      <c r="X391" s="65"/>
    </row>
    <row r="392" spans="21:24" ht="15.75" customHeight="1">
      <c r="U392" s="65"/>
      <c r="V392" s="65"/>
      <c r="W392" s="65"/>
      <c r="X392" s="65"/>
    </row>
    <row r="393" spans="21:24" ht="15.75" customHeight="1">
      <c r="U393" s="65"/>
      <c r="V393" s="65"/>
      <c r="W393" s="65"/>
      <c r="X393" s="65"/>
    </row>
    <row r="394" spans="21:24" ht="15.75" customHeight="1">
      <c r="U394" s="65"/>
      <c r="V394" s="65"/>
      <c r="W394" s="65"/>
      <c r="X394" s="65"/>
    </row>
    <row r="395" spans="21:24" ht="15.75" customHeight="1">
      <c r="U395" s="65"/>
      <c r="V395" s="65"/>
      <c r="W395" s="65"/>
      <c r="X395" s="65"/>
    </row>
    <row r="396" spans="21:24" ht="15.75" customHeight="1">
      <c r="U396" s="65"/>
      <c r="V396" s="65"/>
      <c r="W396" s="65"/>
      <c r="X396" s="65"/>
    </row>
    <row r="397" spans="21:24" ht="15.75" customHeight="1">
      <c r="U397" s="65"/>
      <c r="V397" s="65"/>
      <c r="W397" s="65"/>
      <c r="X397" s="65"/>
    </row>
    <row r="398" spans="21:24" ht="15.75" customHeight="1">
      <c r="U398" s="65"/>
      <c r="V398" s="65"/>
      <c r="W398" s="65"/>
      <c r="X398" s="65"/>
    </row>
    <row r="399" spans="21:24" ht="15.75" customHeight="1">
      <c r="U399" s="65"/>
      <c r="V399" s="65"/>
      <c r="W399" s="65"/>
      <c r="X399" s="65"/>
    </row>
    <row r="400" spans="21:24" ht="15.75" customHeight="1">
      <c r="U400" s="65"/>
      <c r="V400" s="65"/>
      <c r="W400" s="65"/>
      <c r="X400" s="65"/>
    </row>
    <row r="401" spans="21:24" ht="15.75" customHeight="1">
      <c r="U401" s="65"/>
      <c r="V401" s="65"/>
      <c r="W401" s="65"/>
      <c r="X401" s="65"/>
    </row>
    <row r="402" spans="21:24" ht="15.75" customHeight="1">
      <c r="U402" s="65"/>
      <c r="V402" s="65"/>
      <c r="W402" s="65"/>
      <c r="X402" s="65"/>
    </row>
    <row r="403" spans="21:24" ht="15.75" customHeight="1">
      <c r="U403" s="65"/>
      <c r="V403" s="65"/>
      <c r="W403" s="65"/>
      <c r="X403" s="65"/>
    </row>
    <row r="404" spans="21:24" ht="15.75" customHeight="1">
      <c r="U404" s="65"/>
      <c r="V404" s="65"/>
      <c r="W404" s="65"/>
      <c r="X404" s="65"/>
    </row>
    <row r="405" spans="21:24" ht="15.75" customHeight="1">
      <c r="U405" s="65"/>
      <c r="V405" s="65"/>
      <c r="W405" s="65"/>
      <c r="X405" s="65"/>
    </row>
    <row r="406" spans="21:24" ht="15.75" customHeight="1">
      <c r="U406" s="65"/>
      <c r="V406" s="65"/>
      <c r="W406" s="65"/>
      <c r="X406" s="65"/>
    </row>
    <row r="407" spans="21:24" ht="15.75" customHeight="1">
      <c r="U407" s="65"/>
      <c r="V407" s="65"/>
      <c r="W407" s="65"/>
      <c r="X407" s="65"/>
    </row>
    <row r="408" spans="21:24" ht="15.75" customHeight="1">
      <c r="U408" s="65"/>
      <c r="V408" s="65"/>
      <c r="W408" s="65"/>
      <c r="X408" s="65"/>
    </row>
    <row r="409" spans="21:24" ht="15.75" customHeight="1">
      <c r="U409" s="65"/>
      <c r="V409" s="65"/>
      <c r="W409" s="65"/>
      <c r="X409" s="65"/>
    </row>
    <row r="410" spans="21:24" ht="15.75" customHeight="1">
      <c r="U410" s="65"/>
      <c r="V410" s="65"/>
      <c r="W410" s="65"/>
      <c r="X410" s="65"/>
    </row>
    <row r="411" spans="21:24" ht="15.75" customHeight="1">
      <c r="U411" s="65"/>
      <c r="V411" s="65"/>
      <c r="W411" s="65"/>
      <c r="X411" s="65"/>
    </row>
    <row r="412" spans="21:24" ht="15.75" customHeight="1">
      <c r="U412" s="65"/>
      <c r="V412" s="65"/>
      <c r="W412" s="65"/>
      <c r="X412" s="65"/>
    </row>
    <row r="413" spans="21:24" ht="15.75" customHeight="1">
      <c r="U413" s="65"/>
      <c r="V413" s="65"/>
      <c r="W413" s="65"/>
      <c r="X413" s="65"/>
    </row>
    <row r="414" spans="21:24" ht="15.75" customHeight="1">
      <c r="U414" s="65"/>
      <c r="V414" s="65"/>
      <c r="W414" s="65"/>
      <c r="X414" s="65"/>
    </row>
    <row r="415" spans="21:24" ht="15.75" customHeight="1">
      <c r="U415" s="65"/>
      <c r="V415" s="65"/>
      <c r="W415" s="65"/>
      <c r="X415" s="65"/>
    </row>
    <row r="416" spans="21:24" ht="15.75" customHeight="1">
      <c r="U416" s="65"/>
      <c r="V416" s="65"/>
      <c r="W416" s="65"/>
      <c r="X416" s="65"/>
    </row>
    <row r="417" spans="21:24" ht="15.75" customHeight="1">
      <c r="U417" s="65"/>
      <c r="V417" s="65"/>
      <c r="W417" s="65"/>
      <c r="X417" s="65"/>
    </row>
    <row r="418" spans="21:24" ht="15.75" customHeight="1">
      <c r="U418" s="65"/>
      <c r="V418" s="65"/>
      <c r="W418" s="65"/>
      <c r="X418" s="65"/>
    </row>
    <row r="419" spans="21:24" ht="15.75" customHeight="1">
      <c r="U419" s="65"/>
      <c r="V419" s="65"/>
      <c r="W419" s="65"/>
      <c r="X419" s="65"/>
    </row>
    <row r="420" spans="21:24" ht="15.75" customHeight="1">
      <c r="U420" s="65"/>
      <c r="V420" s="65"/>
      <c r="W420" s="65"/>
      <c r="X420" s="65"/>
    </row>
    <row r="421" spans="21:24" ht="15.75" customHeight="1">
      <c r="U421" s="65"/>
      <c r="V421" s="65"/>
      <c r="W421" s="65"/>
      <c r="X421" s="65"/>
    </row>
    <row r="422" spans="21:24" ht="15.75" customHeight="1">
      <c r="U422" s="65"/>
      <c r="V422" s="65"/>
      <c r="W422" s="65"/>
      <c r="X422" s="65"/>
    </row>
    <row r="423" spans="21:24" ht="15.75" customHeight="1">
      <c r="U423" s="65"/>
      <c r="V423" s="65"/>
      <c r="W423" s="65"/>
      <c r="X423" s="65"/>
    </row>
    <row r="424" spans="21:24" ht="15.75" customHeight="1">
      <c r="U424" s="65"/>
      <c r="V424" s="65"/>
      <c r="W424" s="65"/>
      <c r="X424" s="65"/>
    </row>
    <row r="425" spans="21:24" ht="15.75" customHeight="1">
      <c r="U425" s="65"/>
      <c r="V425" s="65"/>
      <c r="W425" s="65"/>
      <c r="X425" s="65"/>
    </row>
    <row r="426" spans="21:24" ht="15.75" customHeight="1">
      <c r="U426" s="65"/>
      <c r="V426" s="65"/>
      <c r="W426" s="65"/>
      <c r="X426" s="65"/>
    </row>
    <row r="427" spans="21:24" ht="15.75" customHeight="1">
      <c r="U427" s="65"/>
      <c r="V427" s="65"/>
      <c r="W427" s="65"/>
      <c r="X427" s="65"/>
    </row>
    <row r="428" spans="21:24" ht="15.75" customHeight="1">
      <c r="U428" s="65"/>
      <c r="V428" s="65"/>
      <c r="W428" s="65"/>
      <c r="X428" s="65"/>
    </row>
    <row r="429" spans="21:24" ht="15.75" customHeight="1">
      <c r="U429" s="65"/>
      <c r="V429" s="65"/>
      <c r="W429" s="65"/>
      <c r="X429" s="65"/>
    </row>
    <row r="430" spans="21:24" ht="15.75" customHeight="1">
      <c r="U430" s="65"/>
      <c r="V430" s="65"/>
      <c r="W430" s="65"/>
      <c r="X430" s="65"/>
    </row>
    <row r="431" spans="21:24" ht="15.75" customHeight="1">
      <c r="U431" s="65"/>
      <c r="V431" s="65"/>
      <c r="W431" s="65"/>
      <c r="X431" s="65"/>
    </row>
    <row r="432" spans="21:24" ht="15.75" customHeight="1">
      <c r="U432" s="65"/>
      <c r="V432" s="65"/>
      <c r="W432" s="65"/>
      <c r="X432" s="65"/>
    </row>
    <row r="433" spans="21:24" ht="15.75" customHeight="1">
      <c r="U433" s="65"/>
      <c r="V433" s="65"/>
      <c r="W433" s="65"/>
      <c r="X433" s="65"/>
    </row>
    <row r="434" spans="21:24" ht="15.75" customHeight="1">
      <c r="U434" s="65"/>
      <c r="V434" s="65"/>
      <c r="W434" s="65"/>
      <c r="X434" s="65"/>
    </row>
    <row r="435" spans="21:24" ht="15.75" customHeight="1">
      <c r="U435" s="65"/>
      <c r="V435" s="65"/>
      <c r="W435" s="65"/>
      <c r="X435" s="65"/>
    </row>
    <row r="436" spans="21:24" ht="15.75" customHeight="1">
      <c r="U436" s="65"/>
      <c r="V436" s="65"/>
      <c r="W436" s="65"/>
      <c r="X436" s="65"/>
    </row>
    <row r="437" spans="21:24" ht="15.75" customHeight="1">
      <c r="U437" s="65"/>
      <c r="V437" s="65"/>
      <c r="W437" s="65"/>
      <c r="X437" s="65"/>
    </row>
    <row r="438" spans="21:24" ht="15.75" customHeight="1">
      <c r="U438" s="65"/>
      <c r="V438" s="65"/>
      <c r="W438" s="65"/>
      <c r="X438" s="65"/>
    </row>
    <row r="439" spans="21:24" ht="15.75" customHeight="1">
      <c r="U439" s="65"/>
      <c r="V439" s="65"/>
      <c r="W439" s="65"/>
      <c r="X439" s="65"/>
    </row>
    <row r="440" spans="21:24" ht="15.75" customHeight="1">
      <c r="U440" s="65"/>
      <c r="V440" s="65"/>
      <c r="W440" s="65"/>
      <c r="X440" s="65"/>
    </row>
    <row r="441" spans="21:24" ht="15.75" customHeight="1">
      <c r="U441" s="65"/>
      <c r="V441" s="65"/>
      <c r="W441" s="65"/>
      <c r="X441" s="65"/>
    </row>
    <row r="442" spans="21:24" ht="15.75" customHeight="1">
      <c r="U442" s="65"/>
      <c r="V442" s="65"/>
      <c r="W442" s="65"/>
      <c r="X442" s="65"/>
    </row>
    <row r="443" spans="21:24" ht="15.75" customHeight="1">
      <c r="U443" s="65"/>
      <c r="V443" s="65"/>
      <c r="W443" s="65"/>
      <c r="X443" s="65"/>
    </row>
    <row r="444" spans="21:24" ht="15.75" customHeight="1">
      <c r="U444" s="65"/>
      <c r="V444" s="65"/>
      <c r="W444" s="65"/>
      <c r="X444" s="65"/>
    </row>
    <row r="445" spans="21:24" ht="15.75" customHeight="1">
      <c r="U445" s="65"/>
      <c r="V445" s="65"/>
      <c r="W445" s="65"/>
      <c r="X445" s="65"/>
    </row>
    <row r="446" spans="21:24" ht="15.75" customHeight="1">
      <c r="U446" s="65"/>
      <c r="V446" s="65"/>
      <c r="W446" s="65"/>
      <c r="X446" s="65"/>
    </row>
    <row r="447" spans="21:24" ht="15.75" customHeight="1">
      <c r="U447" s="65"/>
      <c r="V447" s="65"/>
      <c r="W447" s="65"/>
      <c r="X447" s="65"/>
    </row>
    <row r="448" spans="21:24" ht="15.75" customHeight="1">
      <c r="U448" s="65"/>
      <c r="V448" s="65"/>
      <c r="W448" s="65"/>
      <c r="X448" s="65"/>
    </row>
    <row r="449" spans="21:24" ht="15.75" customHeight="1">
      <c r="U449" s="65"/>
      <c r="V449" s="65"/>
      <c r="W449" s="65"/>
      <c r="X449" s="65"/>
    </row>
    <row r="450" spans="21:24" ht="15.75" customHeight="1">
      <c r="U450" s="65"/>
      <c r="V450" s="65"/>
      <c r="W450" s="65"/>
      <c r="X450" s="65"/>
    </row>
    <row r="451" spans="21:24" ht="15.75" customHeight="1">
      <c r="U451" s="65"/>
      <c r="V451" s="65"/>
      <c r="W451" s="65"/>
      <c r="X451" s="65"/>
    </row>
    <row r="452" spans="21:24" ht="15.75" customHeight="1">
      <c r="U452" s="65"/>
      <c r="V452" s="65"/>
      <c r="W452" s="65"/>
      <c r="X452" s="65"/>
    </row>
    <row r="453" spans="21:24" ht="15.75" customHeight="1">
      <c r="U453" s="65"/>
      <c r="V453" s="65"/>
      <c r="W453" s="65"/>
      <c r="X453" s="65"/>
    </row>
    <row r="454" spans="21:24" ht="15.75" customHeight="1">
      <c r="U454" s="65"/>
      <c r="V454" s="65"/>
      <c r="W454" s="65"/>
      <c r="X454" s="65"/>
    </row>
    <row r="455" spans="21:24" ht="15.75" customHeight="1">
      <c r="U455" s="65"/>
      <c r="V455" s="65"/>
      <c r="W455" s="65"/>
      <c r="X455" s="65"/>
    </row>
    <row r="456" spans="21:24" ht="15.75" customHeight="1">
      <c r="U456" s="65"/>
      <c r="V456" s="65"/>
      <c r="W456" s="65"/>
      <c r="X456" s="65"/>
    </row>
    <row r="457" spans="21:24" ht="15.75" customHeight="1">
      <c r="U457" s="65"/>
      <c r="V457" s="65"/>
      <c r="W457" s="65"/>
      <c r="X457" s="65"/>
    </row>
    <row r="458" spans="21:24" ht="15.75" customHeight="1">
      <c r="U458" s="65"/>
      <c r="V458" s="65"/>
      <c r="W458" s="65"/>
      <c r="X458" s="65"/>
    </row>
    <row r="459" spans="21:24" ht="15.75" customHeight="1">
      <c r="U459" s="65"/>
      <c r="V459" s="65"/>
      <c r="W459" s="65"/>
      <c r="X459" s="65"/>
    </row>
    <row r="460" spans="21:24" ht="15.75" customHeight="1">
      <c r="U460" s="65"/>
      <c r="V460" s="65"/>
      <c r="W460" s="65"/>
      <c r="X460" s="65"/>
    </row>
    <row r="461" spans="21:24" ht="15.75" customHeight="1">
      <c r="U461" s="65"/>
      <c r="V461" s="65"/>
      <c r="W461" s="65"/>
      <c r="X461" s="65"/>
    </row>
    <row r="462" spans="21:24" ht="15.75" customHeight="1">
      <c r="U462" s="65"/>
      <c r="V462" s="65"/>
      <c r="W462" s="65"/>
      <c r="X462" s="65"/>
    </row>
    <row r="463" spans="21:24" ht="15.75" customHeight="1">
      <c r="U463" s="65"/>
      <c r="V463" s="65"/>
      <c r="W463" s="65"/>
      <c r="X463" s="65"/>
    </row>
    <row r="464" spans="21:24" ht="15.75" customHeight="1">
      <c r="U464" s="65"/>
      <c r="V464" s="65"/>
      <c r="W464" s="65"/>
      <c r="X464" s="65"/>
    </row>
    <row r="465" spans="21:24" ht="15.75" customHeight="1">
      <c r="U465" s="65"/>
      <c r="V465" s="65"/>
      <c r="W465" s="65"/>
      <c r="X465" s="65"/>
    </row>
    <row r="466" spans="21:24" ht="15.75" customHeight="1">
      <c r="U466" s="65"/>
      <c r="V466" s="65"/>
      <c r="W466" s="65"/>
      <c r="X466" s="65"/>
    </row>
    <row r="467" spans="21:24" ht="15.75" customHeight="1">
      <c r="U467" s="65"/>
      <c r="V467" s="65"/>
      <c r="W467" s="65"/>
      <c r="X467" s="65"/>
    </row>
    <row r="468" spans="21:24" ht="15.75" customHeight="1">
      <c r="U468" s="65"/>
      <c r="V468" s="65"/>
      <c r="W468" s="65"/>
      <c r="X468" s="65"/>
    </row>
    <row r="469" spans="21:24" ht="15.75" customHeight="1">
      <c r="U469" s="65"/>
      <c r="V469" s="65"/>
      <c r="W469" s="65"/>
      <c r="X469" s="65"/>
    </row>
    <row r="470" spans="21:24" ht="15.75" customHeight="1">
      <c r="U470" s="65"/>
      <c r="V470" s="65"/>
      <c r="W470" s="65"/>
      <c r="X470" s="65"/>
    </row>
    <row r="471" spans="21:24" ht="15.75" customHeight="1">
      <c r="U471" s="65"/>
      <c r="V471" s="65"/>
      <c r="W471" s="65"/>
      <c r="X471" s="65"/>
    </row>
    <row r="472" spans="21:24" ht="15.75" customHeight="1">
      <c r="U472" s="65"/>
      <c r="V472" s="65"/>
      <c r="W472" s="65"/>
      <c r="X472" s="65"/>
    </row>
    <row r="473" spans="21:24" ht="15.75" customHeight="1">
      <c r="U473" s="65"/>
      <c r="V473" s="65"/>
      <c r="W473" s="65"/>
      <c r="X473" s="65"/>
    </row>
    <row r="474" spans="21:24" ht="15.75" customHeight="1">
      <c r="U474" s="65"/>
      <c r="V474" s="65"/>
      <c r="W474" s="65"/>
      <c r="X474" s="65"/>
    </row>
    <row r="475" spans="21:24" ht="15.75" customHeight="1">
      <c r="U475" s="65"/>
      <c r="V475" s="65"/>
      <c r="W475" s="65"/>
      <c r="X475" s="65"/>
    </row>
    <row r="476" spans="21:24" ht="15.75" customHeight="1">
      <c r="U476" s="65"/>
      <c r="V476" s="65"/>
      <c r="W476" s="65"/>
      <c r="X476" s="65"/>
    </row>
    <row r="477" spans="21:24" ht="15.75" customHeight="1">
      <c r="U477" s="65"/>
      <c r="V477" s="65"/>
      <c r="W477" s="65"/>
      <c r="X477" s="65"/>
    </row>
    <row r="478" spans="21:24" ht="15.75" customHeight="1">
      <c r="U478" s="65"/>
      <c r="V478" s="65"/>
      <c r="W478" s="65"/>
      <c r="X478" s="65"/>
    </row>
    <row r="479" spans="21:24" ht="15.75" customHeight="1">
      <c r="U479" s="65"/>
      <c r="V479" s="65"/>
      <c r="W479" s="65"/>
      <c r="X479" s="65"/>
    </row>
    <row r="480" spans="21:24" ht="15.75" customHeight="1">
      <c r="U480" s="65"/>
      <c r="V480" s="65"/>
      <c r="W480" s="65"/>
      <c r="X480" s="65"/>
    </row>
    <row r="481" spans="21:24" ht="15.75" customHeight="1">
      <c r="U481" s="65"/>
      <c r="V481" s="65"/>
      <c r="W481" s="65"/>
      <c r="X481" s="65"/>
    </row>
    <row r="482" spans="21:24" ht="15.75" customHeight="1">
      <c r="U482" s="65"/>
      <c r="V482" s="65"/>
      <c r="W482" s="65"/>
      <c r="X482" s="65"/>
    </row>
    <row r="483" spans="21:24" ht="15.75" customHeight="1">
      <c r="U483" s="65"/>
      <c r="V483" s="65"/>
      <c r="W483" s="65"/>
      <c r="X483" s="65"/>
    </row>
    <row r="484" spans="21:24" ht="15.75" customHeight="1">
      <c r="U484" s="65"/>
      <c r="V484" s="65"/>
      <c r="W484" s="65"/>
      <c r="X484" s="65"/>
    </row>
    <row r="485" spans="21:24" ht="15.75" customHeight="1">
      <c r="U485" s="65"/>
      <c r="V485" s="65"/>
      <c r="W485" s="65"/>
      <c r="X485" s="65"/>
    </row>
    <row r="486" spans="21:24" ht="15.75" customHeight="1">
      <c r="U486" s="65"/>
      <c r="V486" s="65"/>
      <c r="W486" s="65"/>
      <c r="X486" s="65"/>
    </row>
    <row r="487" spans="21:24" ht="15.75" customHeight="1">
      <c r="U487" s="65"/>
      <c r="V487" s="65"/>
      <c r="W487" s="65"/>
      <c r="X487" s="65"/>
    </row>
    <row r="488" spans="21:24" ht="15.75" customHeight="1">
      <c r="U488" s="65"/>
      <c r="V488" s="65"/>
      <c r="W488" s="65"/>
      <c r="X488" s="65"/>
    </row>
    <row r="489" spans="21:24" ht="15.75" customHeight="1">
      <c r="U489" s="65"/>
      <c r="V489" s="65"/>
      <c r="W489" s="65"/>
      <c r="X489" s="65"/>
    </row>
    <row r="490" spans="21:24" ht="15.75" customHeight="1">
      <c r="U490" s="65"/>
      <c r="V490" s="65"/>
      <c r="W490" s="65"/>
      <c r="X490" s="65"/>
    </row>
    <row r="491" spans="21:24" ht="15.75" customHeight="1">
      <c r="U491" s="65"/>
      <c r="V491" s="65"/>
      <c r="W491" s="65"/>
      <c r="X491" s="65"/>
    </row>
    <row r="492" spans="21:24" ht="15.75" customHeight="1">
      <c r="U492" s="65"/>
      <c r="V492" s="65"/>
      <c r="W492" s="65"/>
      <c r="X492" s="65"/>
    </row>
    <row r="493" spans="21:24" ht="15.75" customHeight="1">
      <c r="U493" s="65"/>
      <c r="V493" s="65"/>
      <c r="W493" s="65"/>
      <c r="X493" s="65"/>
    </row>
    <row r="494" spans="21:24" ht="15.75" customHeight="1">
      <c r="U494" s="65"/>
      <c r="V494" s="65"/>
      <c r="W494" s="65"/>
      <c r="X494" s="65"/>
    </row>
    <row r="495" spans="21:24" ht="15.75" customHeight="1">
      <c r="U495" s="65"/>
      <c r="V495" s="65"/>
      <c r="W495" s="65"/>
      <c r="X495" s="65"/>
    </row>
    <row r="496" spans="21:24" ht="15.75" customHeight="1">
      <c r="U496" s="65"/>
      <c r="V496" s="65"/>
      <c r="W496" s="65"/>
      <c r="X496" s="65"/>
    </row>
    <row r="497" spans="21:24" ht="15.75" customHeight="1">
      <c r="U497" s="65"/>
      <c r="V497" s="65"/>
      <c r="W497" s="65"/>
      <c r="X497" s="65"/>
    </row>
    <row r="498" spans="21:24" ht="15.75" customHeight="1">
      <c r="U498" s="65"/>
      <c r="V498" s="65"/>
      <c r="W498" s="65"/>
      <c r="X498" s="65"/>
    </row>
    <row r="499" spans="21:24" ht="15.75" customHeight="1">
      <c r="U499" s="65"/>
      <c r="V499" s="65"/>
      <c r="W499" s="65"/>
      <c r="X499" s="65"/>
    </row>
    <row r="500" spans="21:24" ht="15.75" customHeight="1">
      <c r="U500" s="65"/>
      <c r="V500" s="65"/>
      <c r="W500" s="65"/>
      <c r="X500" s="65"/>
    </row>
    <row r="501" spans="21:24" ht="15.75" customHeight="1">
      <c r="U501" s="65"/>
      <c r="V501" s="65"/>
      <c r="W501" s="65"/>
      <c r="X501" s="65"/>
    </row>
    <row r="502" spans="21:24" ht="15.75" customHeight="1">
      <c r="U502" s="65"/>
      <c r="V502" s="65"/>
      <c r="W502" s="65"/>
      <c r="X502" s="65"/>
    </row>
    <row r="503" spans="21:24" ht="15.75" customHeight="1">
      <c r="U503" s="65"/>
      <c r="V503" s="65"/>
      <c r="W503" s="65"/>
      <c r="X503" s="65"/>
    </row>
    <row r="504" spans="21:24" ht="15.75" customHeight="1">
      <c r="U504" s="65"/>
      <c r="V504" s="65"/>
      <c r="W504" s="65"/>
      <c r="X504" s="65"/>
    </row>
    <row r="505" spans="21:24" ht="15.75" customHeight="1">
      <c r="U505" s="65"/>
      <c r="V505" s="65"/>
      <c r="W505" s="65"/>
      <c r="X505" s="65"/>
    </row>
    <row r="506" spans="21:24" ht="15.75" customHeight="1">
      <c r="U506" s="65"/>
      <c r="V506" s="65"/>
      <c r="W506" s="65"/>
      <c r="X506" s="65"/>
    </row>
    <row r="507" spans="21:24" ht="15.75" customHeight="1">
      <c r="U507" s="65"/>
      <c r="V507" s="65"/>
      <c r="W507" s="65"/>
      <c r="X507" s="65"/>
    </row>
    <row r="508" spans="21:24" ht="15.75" customHeight="1">
      <c r="U508" s="65"/>
      <c r="V508" s="65"/>
      <c r="W508" s="65"/>
      <c r="X508" s="65"/>
    </row>
    <row r="509" spans="21:24" ht="15.75" customHeight="1">
      <c r="U509" s="65"/>
      <c r="V509" s="65"/>
      <c r="W509" s="65"/>
      <c r="X509" s="65"/>
    </row>
    <row r="510" spans="21:24" ht="15.75" customHeight="1">
      <c r="U510" s="65"/>
      <c r="V510" s="65"/>
      <c r="W510" s="65"/>
      <c r="X510" s="65"/>
    </row>
    <row r="511" spans="21:24" ht="15.75" customHeight="1">
      <c r="U511" s="65"/>
      <c r="V511" s="65"/>
      <c r="W511" s="65"/>
      <c r="X511" s="65"/>
    </row>
    <row r="512" spans="21:24" ht="15.75" customHeight="1">
      <c r="U512" s="65"/>
      <c r="V512" s="65"/>
      <c r="W512" s="65"/>
      <c r="X512" s="65"/>
    </row>
    <row r="513" spans="21:24" ht="15.75" customHeight="1">
      <c r="U513" s="65"/>
      <c r="V513" s="65"/>
      <c r="W513" s="65"/>
      <c r="X513" s="65"/>
    </row>
    <row r="514" spans="21:24" ht="15.75" customHeight="1">
      <c r="U514" s="65"/>
      <c r="V514" s="65"/>
      <c r="W514" s="65"/>
      <c r="X514" s="65"/>
    </row>
    <row r="515" spans="21:24" ht="15.75" customHeight="1">
      <c r="U515" s="65"/>
      <c r="V515" s="65"/>
      <c r="W515" s="65"/>
      <c r="X515" s="65"/>
    </row>
    <row r="516" spans="21:24" ht="15.75" customHeight="1">
      <c r="U516" s="65"/>
      <c r="V516" s="65"/>
      <c r="W516" s="65"/>
      <c r="X516" s="65"/>
    </row>
    <row r="517" spans="21:24" ht="15.75" customHeight="1">
      <c r="U517" s="65"/>
      <c r="V517" s="65"/>
      <c r="W517" s="65"/>
      <c r="X517" s="65"/>
    </row>
    <row r="518" spans="21:24" ht="15.75" customHeight="1">
      <c r="U518" s="65"/>
      <c r="V518" s="65"/>
      <c r="W518" s="65"/>
      <c r="X518" s="65"/>
    </row>
    <row r="519" spans="21:24" ht="15.75" customHeight="1">
      <c r="U519" s="65"/>
      <c r="V519" s="65"/>
      <c r="W519" s="65"/>
      <c r="X519" s="65"/>
    </row>
    <row r="520" spans="21:24" ht="15.75" customHeight="1">
      <c r="U520" s="65"/>
      <c r="V520" s="65"/>
      <c r="W520" s="65"/>
      <c r="X520" s="65"/>
    </row>
    <row r="521" spans="21:24" ht="15.75" customHeight="1">
      <c r="U521" s="65"/>
      <c r="V521" s="65"/>
      <c r="W521" s="65"/>
      <c r="X521" s="65"/>
    </row>
    <row r="522" spans="21:24" ht="15.75" customHeight="1">
      <c r="U522" s="65"/>
      <c r="V522" s="65"/>
      <c r="W522" s="65"/>
      <c r="X522" s="65"/>
    </row>
    <row r="523" spans="21:24" ht="15.75" customHeight="1">
      <c r="U523" s="65"/>
      <c r="V523" s="65"/>
      <c r="W523" s="65"/>
      <c r="X523" s="65"/>
    </row>
    <row r="524" spans="21:24" ht="15.75" customHeight="1">
      <c r="U524" s="65"/>
      <c r="V524" s="65"/>
      <c r="W524" s="65"/>
      <c r="X524" s="65"/>
    </row>
    <row r="525" spans="21:24" ht="15.75" customHeight="1">
      <c r="U525" s="65"/>
      <c r="V525" s="65"/>
      <c r="W525" s="65"/>
      <c r="X525" s="65"/>
    </row>
    <row r="526" spans="21:24" ht="15.75" customHeight="1">
      <c r="U526" s="65"/>
      <c r="V526" s="65"/>
      <c r="W526" s="65"/>
      <c r="X526" s="65"/>
    </row>
    <row r="527" spans="21:24" ht="15.75" customHeight="1">
      <c r="U527" s="65"/>
      <c r="V527" s="65"/>
      <c r="W527" s="65"/>
      <c r="X527" s="65"/>
    </row>
    <row r="528" spans="21:24" ht="15.75" customHeight="1">
      <c r="U528" s="65"/>
      <c r="V528" s="65"/>
      <c r="W528" s="65"/>
      <c r="X528" s="65"/>
    </row>
    <row r="529" spans="21:24" ht="15.75" customHeight="1">
      <c r="U529" s="65"/>
      <c r="V529" s="65"/>
      <c r="W529" s="65"/>
      <c r="X529" s="65"/>
    </row>
    <row r="530" spans="21:24" ht="15.75" customHeight="1">
      <c r="U530" s="65"/>
      <c r="V530" s="65"/>
      <c r="W530" s="65"/>
      <c r="X530" s="65"/>
    </row>
    <row r="531" spans="21:24" ht="15.75" customHeight="1">
      <c r="U531" s="65"/>
      <c r="V531" s="65"/>
      <c r="W531" s="65"/>
      <c r="X531" s="65"/>
    </row>
    <row r="532" spans="21:24" ht="15.75" customHeight="1">
      <c r="U532" s="65"/>
      <c r="V532" s="65"/>
      <c r="W532" s="65"/>
      <c r="X532" s="65"/>
    </row>
    <row r="533" spans="21:24" ht="15.75" customHeight="1">
      <c r="U533" s="65"/>
      <c r="V533" s="65"/>
      <c r="W533" s="65"/>
      <c r="X533" s="65"/>
    </row>
    <row r="534" spans="21:24" ht="15.75" customHeight="1">
      <c r="U534" s="65"/>
      <c r="V534" s="65"/>
      <c r="W534" s="65"/>
      <c r="X534" s="65"/>
    </row>
    <row r="535" spans="21:24" ht="15.75" customHeight="1">
      <c r="U535" s="65"/>
      <c r="V535" s="65"/>
      <c r="W535" s="65"/>
      <c r="X535" s="65"/>
    </row>
    <row r="536" spans="21:24" ht="15.75" customHeight="1">
      <c r="U536" s="65"/>
      <c r="V536" s="65"/>
      <c r="W536" s="65"/>
      <c r="X536" s="65"/>
    </row>
    <row r="537" spans="21:24" ht="15.75" customHeight="1">
      <c r="U537" s="65"/>
      <c r="V537" s="65"/>
      <c r="W537" s="65"/>
      <c r="X537" s="65"/>
    </row>
    <row r="538" spans="21:24" ht="15.75" customHeight="1">
      <c r="U538" s="65"/>
      <c r="V538" s="65"/>
      <c r="W538" s="65"/>
      <c r="X538" s="65"/>
    </row>
    <row r="539" spans="21:24" ht="15.75" customHeight="1">
      <c r="U539" s="65"/>
      <c r="V539" s="65"/>
      <c r="W539" s="65"/>
      <c r="X539" s="65"/>
    </row>
    <row r="540" spans="21:24" ht="15.75" customHeight="1">
      <c r="U540" s="65"/>
      <c r="V540" s="65"/>
      <c r="W540" s="65"/>
      <c r="X540" s="65"/>
    </row>
    <row r="541" spans="21:24" ht="15.75" customHeight="1">
      <c r="U541" s="65"/>
      <c r="V541" s="65"/>
      <c r="W541" s="65"/>
      <c r="X541" s="65"/>
    </row>
    <row r="542" spans="21:24" ht="15.75" customHeight="1">
      <c r="U542" s="65"/>
      <c r="V542" s="65"/>
      <c r="W542" s="65"/>
      <c r="X542" s="65"/>
    </row>
    <row r="543" spans="21:24" ht="15.75" customHeight="1">
      <c r="U543" s="65"/>
      <c r="V543" s="65"/>
      <c r="W543" s="65"/>
      <c r="X543" s="65"/>
    </row>
    <row r="544" spans="21:24" ht="15.75" customHeight="1">
      <c r="U544" s="65"/>
      <c r="V544" s="65"/>
      <c r="W544" s="65"/>
      <c r="X544" s="65"/>
    </row>
    <row r="545" spans="21:24" ht="15.75" customHeight="1">
      <c r="U545" s="65"/>
      <c r="V545" s="65"/>
      <c r="W545" s="65"/>
      <c r="X545" s="65"/>
    </row>
    <row r="546" spans="21:24" ht="15.75" customHeight="1">
      <c r="U546" s="65"/>
      <c r="V546" s="65"/>
      <c r="W546" s="65"/>
      <c r="X546" s="65"/>
    </row>
    <row r="547" spans="21:24" ht="15.75" customHeight="1">
      <c r="U547" s="65"/>
      <c r="V547" s="65"/>
      <c r="W547" s="65"/>
      <c r="X547" s="65"/>
    </row>
    <row r="548" spans="21:24" ht="15.75" customHeight="1">
      <c r="U548" s="65"/>
      <c r="V548" s="65"/>
      <c r="W548" s="65"/>
      <c r="X548" s="65"/>
    </row>
    <row r="549" spans="21:24" ht="15.75" customHeight="1">
      <c r="U549" s="65"/>
      <c r="V549" s="65"/>
      <c r="W549" s="65"/>
      <c r="X549" s="65"/>
    </row>
    <row r="550" spans="21:24" ht="15.75" customHeight="1">
      <c r="U550" s="65"/>
      <c r="V550" s="65"/>
      <c r="W550" s="65"/>
      <c r="X550" s="65"/>
    </row>
    <row r="551" spans="21:24" ht="15.75" customHeight="1">
      <c r="U551" s="65"/>
      <c r="V551" s="65"/>
      <c r="W551" s="65"/>
      <c r="X551" s="65"/>
    </row>
    <row r="552" spans="21:24" ht="15.75" customHeight="1">
      <c r="U552" s="65"/>
      <c r="V552" s="65"/>
      <c r="W552" s="65"/>
      <c r="X552" s="65"/>
    </row>
    <row r="553" spans="21:24" ht="15.75" customHeight="1">
      <c r="U553" s="65"/>
      <c r="V553" s="65"/>
      <c r="W553" s="65"/>
      <c r="X553" s="65"/>
    </row>
    <row r="554" spans="21:24" ht="15.75" customHeight="1">
      <c r="U554" s="65"/>
      <c r="V554" s="65"/>
      <c r="W554" s="65"/>
      <c r="X554" s="65"/>
    </row>
    <row r="555" spans="21:24" ht="15.75" customHeight="1">
      <c r="U555" s="65"/>
      <c r="V555" s="65"/>
      <c r="W555" s="65"/>
      <c r="X555" s="65"/>
    </row>
    <row r="556" spans="21:24" ht="15.75" customHeight="1">
      <c r="U556" s="65"/>
      <c r="V556" s="65"/>
      <c r="W556" s="65"/>
      <c r="X556" s="65"/>
    </row>
    <row r="557" spans="21:24" ht="15.75" customHeight="1">
      <c r="U557" s="65"/>
      <c r="V557" s="65"/>
      <c r="W557" s="65"/>
      <c r="X557" s="65"/>
    </row>
    <row r="558" spans="21:24" ht="15.75" customHeight="1">
      <c r="U558" s="65"/>
      <c r="V558" s="65"/>
      <c r="W558" s="65"/>
      <c r="X558" s="65"/>
    </row>
    <row r="559" spans="21:24" ht="15.75" customHeight="1">
      <c r="U559" s="65"/>
      <c r="V559" s="65"/>
      <c r="W559" s="65"/>
      <c r="X559" s="65"/>
    </row>
    <row r="560" spans="21:24" ht="15.75" customHeight="1">
      <c r="U560" s="65"/>
      <c r="V560" s="65"/>
      <c r="W560" s="65"/>
      <c r="X560" s="65"/>
    </row>
    <row r="561" spans="21:24" ht="15.75" customHeight="1">
      <c r="U561" s="65"/>
      <c r="V561" s="65"/>
      <c r="W561" s="65"/>
      <c r="X561" s="65"/>
    </row>
    <row r="562" spans="21:24" ht="15.75" customHeight="1">
      <c r="U562" s="65"/>
      <c r="V562" s="65"/>
      <c r="W562" s="65"/>
      <c r="X562" s="65"/>
    </row>
    <row r="563" spans="21:24" ht="15.75" customHeight="1">
      <c r="U563" s="65"/>
      <c r="V563" s="65"/>
      <c r="W563" s="65"/>
      <c r="X563" s="65"/>
    </row>
    <row r="564" spans="21:24" ht="15.75" customHeight="1">
      <c r="U564" s="65"/>
      <c r="V564" s="65"/>
      <c r="W564" s="65"/>
      <c r="X564" s="65"/>
    </row>
    <row r="565" spans="21:24" ht="15.75" customHeight="1">
      <c r="U565" s="65"/>
      <c r="V565" s="65"/>
      <c r="W565" s="65"/>
      <c r="X565" s="65"/>
    </row>
    <row r="566" spans="21:24" ht="15.75" customHeight="1">
      <c r="U566" s="65"/>
      <c r="V566" s="65"/>
      <c r="W566" s="65"/>
      <c r="X566" s="65"/>
    </row>
    <row r="567" spans="21:24" ht="15.75" customHeight="1">
      <c r="U567" s="65"/>
      <c r="V567" s="65"/>
      <c r="W567" s="65"/>
      <c r="X567" s="65"/>
    </row>
    <row r="568" spans="21:24" ht="15.75" customHeight="1">
      <c r="U568" s="65"/>
      <c r="V568" s="65"/>
      <c r="W568" s="65"/>
      <c r="X568" s="65"/>
    </row>
    <row r="569" spans="21:24" ht="15.75" customHeight="1">
      <c r="U569" s="65"/>
      <c r="V569" s="65"/>
      <c r="W569" s="65"/>
      <c r="X569" s="65"/>
    </row>
    <row r="570" spans="21:24" ht="15.75" customHeight="1">
      <c r="U570" s="65"/>
      <c r="V570" s="65"/>
      <c r="W570" s="65"/>
      <c r="X570" s="65"/>
    </row>
    <row r="571" spans="21:24" ht="15.75" customHeight="1">
      <c r="U571" s="65"/>
      <c r="V571" s="65"/>
      <c r="W571" s="65"/>
      <c r="X571" s="65"/>
    </row>
    <row r="572" spans="21:24" ht="15.75" customHeight="1">
      <c r="U572" s="65"/>
      <c r="V572" s="65"/>
      <c r="W572" s="65"/>
      <c r="X572" s="65"/>
    </row>
    <row r="573" spans="21:24" ht="15.75" customHeight="1">
      <c r="U573" s="65"/>
      <c r="V573" s="65"/>
      <c r="W573" s="65"/>
      <c r="X573" s="65"/>
    </row>
    <row r="574" spans="21:24" ht="15.75" customHeight="1">
      <c r="U574" s="65"/>
      <c r="V574" s="65"/>
      <c r="W574" s="65"/>
      <c r="X574" s="65"/>
    </row>
    <row r="575" spans="21:24" ht="15.75" customHeight="1">
      <c r="U575" s="65"/>
      <c r="V575" s="65"/>
      <c r="W575" s="65"/>
      <c r="X575" s="65"/>
    </row>
    <row r="576" spans="21:24" ht="15.75" customHeight="1">
      <c r="U576" s="65"/>
      <c r="V576" s="65"/>
      <c r="W576" s="65"/>
      <c r="X576" s="65"/>
    </row>
    <row r="577" spans="21:24" ht="15.75" customHeight="1">
      <c r="U577" s="65"/>
      <c r="V577" s="65"/>
      <c r="W577" s="65"/>
      <c r="X577" s="65"/>
    </row>
    <row r="578" spans="21:24" ht="15.75" customHeight="1">
      <c r="U578" s="65"/>
      <c r="V578" s="65"/>
      <c r="W578" s="65"/>
      <c r="X578" s="65"/>
    </row>
    <row r="579" spans="21:24" ht="15.75" customHeight="1">
      <c r="U579" s="65"/>
      <c r="V579" s="65"/>
      <c r="W579" s="65"/>
      <c r="X579" s="65"/>
    </row>
    <row r="580" spans="21:24" ht="15.75" customHeight="1">
      <c r="U580" s="65"/>
      <c r="V580" s="65"/>
      <c r="W580" s="65"/>
      <c r="X580" s="65"/>
    </row>
    <row r="581" spans="21:24" ht="15.75" customHeight="1">
      <c r="U581" s="65"/>
      <c r="V581" s="65"/>
      <c r="W581" s="65"/>
      <c r="X581" s="65"/>
    </row>
    <row r="582" spans="21:24" ht="15.75" customHeight="1">
      <c r="U582" s="65"/>
      <c r="V582" s="65"/>
      <c r="W582" s="65"/>
      <c r="X582" s="65"/>
    </row>
    <row r="583" spans="21:24" ht="15.75" customHeight="1">
      <c r="U583" s="65"/>
      <c r="V583" s="65"/>
      <c r="W583" s="65"/>
      <c r="X583" s="65"/>
    </row>
    <row r="584" spans="21:24" ht="15.75" customHeight="1">
      <c r="U584" s="65"/>
      <c r="V584" s="65"/>
      <c r="W584" s="65"/>
      <c r="X584" s="65"/>
    </row>
    <row r="585" spans="21:24" ht="15.75" customHeight="1">
      <c r="U585" s="65"/>
      <c r="V585" s="65"/>
      <c r="W585" s="65"/>
      <c r="X585" s="65"/>
    </row>
    <row r="586" spans="21:24" ht="15.75" customHeight="1">
      <c r="U586" s="65"/>
      <c r="V586" s="65"/>
      <c r="W586" s="65"/>
      <c r="X586" s="65"/>
    </row>
    <row r="587" spans="21:24" ht="15.75" customHeight="1">
      <c r="U587" s="65"/>
      <c r="V587" s="65"/>
      <c r="W587" s="65"/>
      <c r="X587" s="65"/>
    </row>
    <row r="588" spans="21:24" ht="15.75" customHeight="1">
      <c r="U588" s="65"/>
      <c r="V588" s="65"/>
      <c r="W588" s="65"/>
      <c r="X588" s="65"/>
    </row>
    <row r="589" spans="21:24" ht="15.75" customHeight="1">
      <c r="U589" s="65"/>
      <c r="V589" s="65"/>
      <c r="W589" s="65"/>
      <c r="X589" s="65"/>
    </row>
    <row r="590" spans="21:24" ht="15.75" customHeight="1">
      <c r="U590" s="65"/>
      <c r="V590" s="65"/>
      <c r="W590" s="65"/>
      <c r="X590" s="65"/>
    </row>
    <row r="591" spans="21:24" ht="15.75" customHeight="1">
      <c r="U591" s="65"/>
      <c r="V591" s="65"/>
      <c r="W591" s="65"/>
      <c r="X591" s="65"/>
    </row>
    <row r="592" spans="21:24" ht="15.75" customHeight="1">
      <c r="U592" s="65"/>
      <c r="V592" s="65"/>
      <c r="W592" s="65"/>
      <c r="X592" s="65"/>
    </row>
    <row r="593" spans="21:24" ht="15.75" customHeight="1">
      <c r="U593" s="65"/>
      <c r="V593" s="65"/>
      <c r="W593" s="65"/>
      <c r="X593" s="65"/>
    </row>
    <row r="594" spans="21:24" ht="15.75" customHeight="1">
      <c r="U594" s="65"/>
      <c r="V594" s="65"/>
      <c r="W594" s="65"/>
      <c r="X594" s="65"/>
    </row>
    <row r="595" spans="21:24" ht="15.75" customHeight="1">
      <c r="U595" s="65"/>
      <c r="V595" s="65"/>
      <c r="W595" s="65"/>
      <c r="X595" s="65"/>
    </row>
    <row r="596" spans="21:24" ht="15.75" customHeight="1">
      <c r="U596" s="65"/>
      <c r="V596" s="65"/>
      <c r="W596" s="65"/>
      <c r="X596" s="65"/>
    </row>
    <row r="597" spans="21:24" ht="15.75" customHeight="1">
      <c r="U597" s="65"/>
      <c r="V597" s="65"/>
      <c r="W597" s="65"/>
      <c r="X597" s="65"/>
    </row>
    <row r="598" spans="21:24" ht="15.75" customHeight="1">
      <c r="U598" s="65"/>
      <c r="V598" s="65"/>
      <c r="W598" s="65"/>
      <c r="X598" s="65"/>
    </row>
    <row r="599" spans="21:24" ht="15.75" customHeight="1">
      <c r="U599" s="65"/>
      <c r="V599" s="65"/>
      <c r="W599" s="65"/>
      <c r="X599" s="65"/>
    </row>
    <row r="600" spans="21:24" ht="15.75" customHeight="1">
      <c r="U600" s="65"/>
      <c r="V600" s="65"/>
      <c r="W600" s="65"/>
      <c r="X600" s="65"/>
    </row>
    <row r="601" spans="21:24" ht="15.75" customHeight="1">
      <c r="U601" s="65"/>
      <c r="V601" s="65"/>
      <c r="W601" s="65"/>
      <c r="X601" s="65"/>
    </row>
    <row r="602" spans="21:24" ht="15.75" customHeight="1">
      <c r="U602" s="65"/>
      <c r="V602" s="65"/>
      <c r="W602" s="65"/>
      <c r="X602" s="65"/>
    </row>
    <row r="603" spans="21:24" ht="15.75" customHeight="1">
      <c r="U603" s="65"/>
      <c r="V603" s="65"/>
      <c r="W603" s="65"/>
      <c r="X603" s="65"/>
    </row>
    <row r="604" spans="21:24" ht="15.75" customHeight="1">
      <c r="U604" s="65"/>
      <c r="V604" s="65"/>
      <c r="W604" s="65"/>
      <c r="X604" s="65"/>
    </row>
    <row r="605" spans="21:24" ht="15.75" customHeight="1">
      <c r="U605" s="65"/>
      <c r="V605" s="65"/>
      <c r="W605" s="65"/>
      <c r="X605" s="65"/>
    </row>
    <row r="606" spans="21:24" ht="15.75" customHeight="1">
      <c r="U606" s="65"/>
      <c r="V606" s="65"/>
      <c r="W606" s="65"/>
      <c r="X606" s="65"/>
    </row>
    <row r="607" spans="21:24" ht="15.75" customHeight="1">
      <c r="U607" s="65"/>
      <c r="V607" s="65"/>
      <c r="W607" s="65"/>
      <c r="X607" s="65"/>
    </row>
    <row r="608" spans="21:24" ht="15.75" customHeight="1">
      <c r="U608" s="65"/>
      <c r="V608" s="65"/>
      <c r="W608" s="65"/>
      <c r="X608" s="65"/>
    </row>
    <row r="609" spans="21:24" ht="15.75" customHeight="1">
      <c r="U609" s="65"/>
      <c r="V609" s="65"/>
      <c r="W609" s="65"/>
      <c r="X609" s="65"/>
    </row>
    <row r="610" spans="21:24" ht="15.75" customHeight="1">
      <c r="U610" s="65"/>
      <c r="V610" s="65"/>
      <c r="W610" s="65"/>
      <c r="X610" s="65"/>
    </row>
    <row r="611" spans="21:24" ht="15.75" customHeight="1">
      <c r="U611" s="65"/>
      <c r="V611" s="65"/>
      <c r="W611" s="65"/>
      <c r="X611" s="65"/>
    </row>
    <row r="612" spans="21:24" ht="15.75" customHeight="1">
      <c r="U612" s="65"/>
      <c r="V612" s="65"/>
      <c r="W612" s="65"/>
      <c r="X612" s="65"/>
    </row>
    <row r="613" spans="21:24" ht="15.75" customHeight="1">
      <c r="U613" s="65"/>
      <c r="V613" s="65"/>
      <c r="W613" s="65"/>
      <c r="X613" s="65"/>
    </row>
    <row r="614" spans="21:24" ht="15.75" customHeight="1">
      <c r="U614" s="65"/>
      <c r="V614" s="65"/>
      <c r="W614" s="65"/>
      <c r="X614" s="65"/>
    </row>
    <row r="615" spans="21:24" ht="15.75" customHeight="1">
      <c r="U615" s="65"/>
      <c r="V615" s="65"/>
      <c r="W615" s="65"/>
      <c r="X615" s="65"/>
    </row>
    <row r="616" spans="21:24" ht="15.75" customHeight="1">
      <c r="U616" s="65"/>
      <c r="V616" s="65"/>
      <c r="W616" s="65"/>
      <c r="X616" s="65"/>
    </row>
    <row r="617" spans="21:24" ht="15.75" customHeight="1">
      <c r="U617" s="65"/>
      <c r="V617" s="65"/>
      <c r="W617" s="65"/>
      <c r="X617" s="65"/>
    </row>
    <row r="618" spans="21:24" ht="15.75" customHeight="1">
      <c r="U618" s="65"/>
      <c r="V618" s="65"/>
      <c r="W618" s="65"/>
      <c r="X618" s="65"/>
    </row>
    <row r="619" spans="21:24" ht="15.75" customHeight="1">
      <c r="U619" s="65"/>
      <c r="V619" s="65"/>
      <c r="W619" s="65"/>
      <c r="X619" s="65"/>
    </row>
    <row r="620" spans="21:24" ht="15.75" customHeight="1">
      <c r="U620" s="65"/>
      <c r="V620" s="65"/>
      <c r="W620" s="65"/>
      <c r="X620" s="65"/>
    </row>
    <row r="621" spans="21:24" ht="15.75" customHeight="1">
      <c r="U621" s="65"/>
      <c r="V621" s="65"/>
      <c r="W621" s="65"/>
      <c r="X621" s="65"/>
    </row>
    <row r="622" spans="21:24" ht="15.75" customHeight="1">
      <c r="U622" s="65"/>
      <c r="V622" s="65"/>
      <c r="W622" s="65"/>
      <c r="X622" s="65"/>
    </row>
    <row r="623" spans="21:24" ht="15.75" customHeight="1">
      <c r="U623" s="65"/>
      <c r="V623" s="65"/>
      <c r="W623" s="65"/>
      <c r="X623" s="65"/>
    </row>
    <row r="624" spans="21:24" ht="15.75" customHeight="1">
      <c r="U624" s="65"/>
      <c r="V624" s="65"/>
      <c r="W624" s="65"/>
      <c r="X624" s="65"/>
    </row>
    <row r="625" spans="21:24" ht="15.75" customHeight="1">
      <c r="U625" s="65"/>
      <c r="V625" s="65"/>
      <c r="W625" s="65"/>
      <c r="X625" s="65"/>
    </row>
    <row r="626" spans="21:24" ht="15.75" customHeight="1">
      <c r="U626" s="65"/>
      <c r="V626" s="65"/>
      <c r="W626" s="65"/>
      <c r="X626" s="65"/>
    </row>
    <row r="627" spans="21:24" ht="15.75" customHeight="1">
      <c r="U627" s="65"/>
      <c r="V627" s="65"/>
      <c r="W627" s="65"/>
      <c r="X627" s="65"/>
    </row>
    <row r="628" spans="21:24" ht="15.75" customHeight="1">
      <c r="U628" s="65"/>
      <c r="V628" s="65"/>
      <c r="W628" s="65"/>
      <c r="X628" s="65"/>
    </row>
    <row r="629" spans="21:24" ht="15.75" customHeight="1">
      <c r="U629" s="65"/>
      <c r="V629" s="65"/>
      <c r="W629" s="65"/>
      <c r="X629" s="65"/>
    </row>
    <row r="630" spans="21:24" ht="15.75" customHeight="1">
      <c r="U630" s="65"/>
      <c r="V630" s="65"/>
      <c r="W630" s="65"/>
      <c r="X630" s="65"/>
    </row>
    <row r="631" spans="21:24" ht="15.75" customHeight="1">
      <c r="U631" s="65"/>
      <c r="V631" s="65"/>
      <c r="W631" s="65"/>
      <c r="X631" s="65"/>
    </row>
    <row r="632" spans="21:24" ht="15.75" customHeight="1">
      <c r="U632" s="65"/>
      <c r="V632" s="65"/>
      <c r="W632" s="65"/>
      <c r="X632" s="65"/>
    </row>
    <row r="633" spans="21:24" ht="15.75" customHeight="1">
      <c r="U633" s="65"/>
      <c r="V633" s="65"/>
      <c r="W633" s="65"/>
      <c r="X633" s="65"/>
    </row>
    <row r="634" spans="21:24" ht="15.75" customHeight="1">
      <c r="U634" s="65"/>
      <c r="V634" s="65"/>
      <c r="W634" s="65"/>
      <c r="X634" s="65"/>
    </row>
    <row r="635" spans="21:24" ht="15.75" customHeight="1">
      <c r="U635" s="65"/>
      <c r="V635" s="65"/>
      <c r="W635" s="65"/>
      <c r="X635" s="65"/>
    </row>
    <row r="636" spans="21:24" ht="15.75" customHeight="1">
      <c r="U636" s="65"/>
      <c r="V636" s="65"/>
      <c r="W636" s="65"/>
      <c r="X636" s="65"/>
    </row>
    <row r="637" spans="21:24" ht="15.75" customHeight="1">
      <c r="U637" s="65"/>
      <c r="V637" s="65"/>
      <c r="W637" s="65"/>
      <c r="X637" s="65"/>
    </row>
    <row r="638" spans="21:24" ht="15.75" customHeight="1">
      <c r="U638" s="65"/>
      <c r="V638" s="65"/>
      <c r="W638" s="65"/>
      <c r="X638" s="65"/>
    </row>
    <row r="639" spans="21:24" ht="15.75" customHeight="1">
      <c r="U639" s="65"/>
      <c r="V639" s="65"/>
      <c r="W639" s="65"/>
      <c r="X639" s="65"/>
    </row>
    <row r="640" spans="21:24" ht="15.75" customHeight="1">
      <c r="U640" s="65"/>
      <c r="V640" s="65"/>
      <c r="W640" s="65"/>
      <c r="X640" s="65"/>
    </row>
    <row r="641" spans="21:24" ht="15.75" customHeight="1">
      <c r="U641" s="65"/>
      <c r="V641" s="65"/>
      <c r="W641" s="65"/>
      <c r="X641" s="65"/>
    </row>
    <row r="642" spans="21:24" ht="15.75" customHeight="1">
      <c r="U642" s="65"/>
      <c r="V642" s="65"/>
      <c r="W642" s="65"/>
      <c r="X642" s="65"/>
    </row>
    <row r="643" spans="21:24" ht="15.75" customHeight="1">
      <c r="U643" s="65"/>
      <c r="V643" s="65"/>
      <c r="W643" s="65"/>
      <c r="X643" s="65"/>
    </row>
    <row r="644" spans="21:24" ht="15.75" customHeight="1">
      <c r="U644" s="65"/>
      <c r="V644" s="65"/>
      <c r="W644" s="65"/>
      <c r="X644" s="65"/>
    </row>
    <row r="645" spans="21:24" ht="15.75" customHeight="1">
      <c r="U645" s="65"/>
      <c r="V645" s="65"/>
      <c r="W645" s="65"/>
      <c r="X645" s="65"/>
    </row>
    <row r="646" spans="21:24" ht="15.75" customHeight="1">
      <c r="U646" s="65"/>
      <c r="V646" s="65"/>
      <c r="W646" s="65"/>
      <c r="X646" s="65"/>
    </row>
    <row r="647" spans="21:24" ht="15.75" customHeight="1">
      <c r="U647" s="65"/>
      <c r="V647" s="65"/>
      <c r="W647" s="65"/>
      <c r="X647" s="65"/>
    </row>
    <row r="648" spans="21:24" ht="15.75" customHeight="1">
      <c r="U648" s="65"/>
      <c r="V648" s="65"/>
      <c r="W648" s="65"/>
      <c r="X648" s="65"/>
    </row>
    <row r="649" spans="21:24" ht="15.75" customHeight="1">
      <c r="U649" s="65"/>
      <c r="V649" s="65"/>
      <c r="W649" s="65"/>
      <c r="X649" s="65"/>
    </row>
    <row r="650" spans="21:24" ht="15.75" customHeight="1">
      <c r="U650" s="65"/>
      <c r="V650" s="65"/>
      <c r="W650" s="65"/>
      <c r="X650" s="65"/>
    </row>
    <row r="651" spans="21:24" ht="15.75" customHeight="1">
      <c r="U651" s="65"/>
      <c r="V651" s="65"/>
      <c r="W651" s="65"/>
      <c r="X651" s="65"/>
    </row>
    <row r="652" spans="21:24" ht="15.75" customHeight="1">
      <c r="U652" s="65"/>
      <c r="V652" s="65"/>
      <c r="W652" s="65"/>
      <c r="X652" s="65"/>
    </row>
    <row r="653" spans="21:24" ht="15.75" customHeight="1">
      <c r="U653" s="65"/>
      <c r="V653" s="65"/>
      <c r="W653" s="65"/>
      <c r="X653" s="65"/>
    </row>
    <row r="654" spans="21:24" ht="15.75" customHeight="1">
      <c r="U654" s="65"/>
      <c r="V654" s="65"/>
      <c r="W654" s="65"/>
      <c r="X654" s="65"/>
    </row>
    <row r="655" spans="21:24" ht="15.75" customHeight="1">
      <c r="U655" s="65"/>
      <c r="V655" s="65"/>
      <c r="W655" s="65"/>
      <c r="X655" s="65"/>
    </row>
    <row r="656" spans="21:24" ht="15.75" customHeight="1">
      <c r="U656" s="65"/>
      <c r="V656" s="65"/>
      <c r="W656" s="65"/>
      <c r="X656" s="65"/>
    </row>
    <row r="657" spans="21:24" ht="15.75" customHeight="1">
      <c r="U657" s="65"/>
      <c r="V657" s="65"/>
      <c r="W657" s="65"/>
      <c r="X657" s="65"/>
    </row>
    <row r="658" spans="21:24" ht="15.75" customHeight="1">
      <c r="U658" s="65"/>
      <c r="V658" s="65"/>
      <c r="W658" s="65"/>
      <c r="X658" s="65"/>
    </row>
    <row r="659" spans="21:24" ht="15.75" customHeight="1">
      <c r="U659" s="65"/>
      <c r="V659" s="65"/>
      <c r="W659" s="65"/>
      <c r="X659" s="65"/>
    </row>
    <row r="660" spans="21:24" ht="15.75" customHeight="1">
      <c r="U660" s="65"/>
      <c r="V660" s="65"/>
      <c r="W660" s="65"/>
      <c r="X660" s="65"/>
    </row>
    <row r="661" spans="21:24" ht="15.75" customHeight="1">
      <c r="U661" s="65"/>
      <c r="V661" s="65"/>
      <c r="W661" s="65"/>
      <c r="X661" s="65"/>
    </row>
    <row r="662" spans="21:24" ht="15.75" customHeight="1">
      <c r="U662" s="65"/>
      <c r="V662" s="65"/>
      <c r="W662" s="65"/>
      <c r="X662" s="65"/>
    </row>
    <row r="663" spans="21:24" ht="15.75" customHeight="1">
      <c r="U663" s="65"/>
      <c r="V663" s="65"/>
      <c r="W663" s="65"/>
      <c r="X663" s="65"/>
    </row>
    <row r="664" spans="21:24" ht="15.75" customHeight="1">
      <c r="U664" s="65"/>
      <c r="V664" s="65"/>
      <c r="W664" s="65"/>
      <c r="X664" s="65"/>
    </row>
    <row r="665" spans="21:24" ht="15.75" customHeight="1">
      <c r="U665" s="65"/>
      <c r="V665" s="65"/>
      <c r="W665" s="65"/>
      <c r="X665" s="65"/>
    </row>
    <row r="666" spans="21:24" ht="15.75" customHeight="1">
      <c r="U666" s="65"/>
      <c r="V666" s="65"/>
      <c r="W666" s="65"/>
      <c r="X666" s="65"/>
    </row>
    <row r="667" spans="21:24" ht="15.75" customHeight="1">
      <c r="U667" s="65"/>
      <c r="V667" s="65"/>
      <c r="W667" s="65"/>
      <c r="X667" s="65"/>
    </row>
    <row r="668" spans="21:24" ht="15.75" customHeight="1">
      <c r="U668" s="65"/>
      <c r="V668" s="65"/>
      <c r="W668" s="65"/>
      <c r="X668" s="65"/>
    </row>
    <row r="669" spans="21:24" ht="15.75" customHeight="1">
      <c r="U669" s="65"/>
      <c r="V669" s="65"/>
      <c r="W669" s="65"/>
      <c r="X669" s="65"/>
    </row>
    <row r="670" spans="21:24" ht="15.75" customHeight="1">
      <c r="U670" s="65"/>
      <c r="V670" s="65"/>
      <c r="W670" s="65"/>
      <c r="X670" s="65"/>
    </row>
    <row r="671" spans="21:24" ht="15.75" customHeight="1">
      <c r="U671" s="65"/>
      <c r="V671" s="65"/>
      <c r="W671" s="65"/>
      <c r="X671" s="65"/>
    </row>
    <row r="672" spans="21:24" ht="15.75" customHeight="1">
      <c r="U672" s="65"/>
      <c r="V672" s="65"/>
      <c r="W672" s="65"/>
      <c r="X672" s="65"/>
    </row>
    <row r="673" spans="21:24" ht="15.75" customHeight="1">
      <c r="U673" s="65"/>
      <c r="V673" s="65"/>
      <c r="W673" s="65"/>
      <c r="X673" s="65"/>
    </row>
    <row r="674" spans="21:24" ht="15.75" customHeight="1">
      <c r="U674" s="65"/>
      <c r="V674" s="65"/>
      <c r="W674" s="65"/>
      <c r="X674" s="65"/>
    </row>
    <row r="675" spans="21:24" ht="15.75" customHeight="1">
      <c r="U675" s="65"/>
      <c r="V675" s="65"/>
      <c r="W675" s="65"/>
      <c r="X675" s="65"/>
    </row>
    <row r="676" spans="21:24" ht="15.75" customHeight="1">
      <c r="U676" s="65"/>
      <c r="V676" s="65"/>
      <c r="W676" s="65"/>
      <c r="X676" s="65"/>
    </row>
    <row r="677" spans="21:24" ht="15.75" customHeight="1">
      <c r="U677" s="65"/>
      <c r="V677" s="65"/>
      <c r="W677" s="65"/>
      <c r="X677" s="65"/>
    </row>
    <row r="678" spans="21:24" ht="15.75" customHeight="1">
      <c r="U678" s="65"/>
      <c r="V678" s="65"/>
      <c r="W678" s="65"/>
      <c r="X678" s="65"/>
    </row>
    <row r="679" spans="21:24" ht="15.75" customHeight="1">
      <c r="U679" s="65"/>
      <c r="V679" s="65"/>
      <c r="W679" s="65"/>
      <c r="X679" s="65"/>
    </row>
    <row r="680" spans="21:24" ht="15.75" customHeight="1">
      <c r="U680" s="65"/>
      <c r="V680" s="65"/>
      <c r="W680" s="65"/>
      <c r="X680" s="65"/>
    </row>
    <row r="681" spans="21:24" ht="15.75" customHeight="1">
      <c r="U681" s="65"/>
      <c r="V681" s="65"/>
      <c r="W681" s="65"/>
      <c r="X681" s="65"/>
    </row>
    <row r="682" spans="21:24" ht="15.75" customHeight="1">
      <c r="U682" s="65"/>
      <c r="V682" s="65"/>
      <c r="W682" s="65"/>
      <c r="X682" s="65"/>
    </row>
    <row r="683" spans="21:24" ht="15.75" customHeight="1">
      <c r="U683" s="65"/>
      <c r="V683" s="65"/>
      <c r="W683" s="65"/>
      <c r="X683" s="65"/>
    </row>
    <row r="684" spans="21:24" ht="15.75" customHeight="1">
      <c r="U684" s="65"/>
      <c r="V684" s="65"/>
      <c r="W684" s="65"/>
      <c r="X684" s="65"/>
    </row>
    <row r="685" spans="21:24" ht="15.75" customHeight="1">
      <c r="U685" s="65"/>
      <c r="V685" s="65"/>
      <c r="W685" s="65"/>
      <c r="X685" s="65"/>
    </row>
    <row r="686" spans="21:24" ht="15.75" customHeight="1">
      <c r="U686" s="65"/>
      <c r="V686" s="65"/>
      <c r="W686" s="65"/>
      <c r="X686" s="65"/>
    </row>
    <row r="687" spans="21:24" ht="15.75" customHeight="1">
      <c r="U687" s="65"/>
      <c r="V687" s="65"/>
      <c r="W687" s="65"/>
      <c r="X687" s="65"/>
    </row>
    <row r="688" spans="21:24" ht="15.75" customHeight="1">
      <c r="U688" s="65"/>
      <c r="V688" s="65"/>
      <c r="W688" s="65"/>
      <c r="X688" s="65"/>
    </row>
    <row r="689" spans="21:24" ht="15.75" customHeight="1">
      <c r="U689" s="65"/>
      <c r="V689" s="65"/>
      <c r="W689" s="65"/>
      <c r="X689" s="65"/>
    </row>
    <row r="690" spans="21:24" ht="15.75" customHeight="1">
      <c r="U690" s="65"/>
      <c r="V690" s="65"/>
      <c r="W690" s="65"/>
      <c r="X690" s="65"/>
    </row>
    <row r="691" spans="21:24" ht="15.75" customHeight="1">
      <c r="U691" s="65"/>
      <c r="V691" s="65"/>
      <c r="W691" s="65"/>
      <c r="X691" s="65"/>
    </row>
    <row r="692" spans="21:24" ht="15.75" customHeight="1">
      <c r="U692" s="65"/>
      <c r="V692" s="65"/>
      <c r="W692" s="65"/>
      <c r="X692" s="65"/>
    </row>
    <row r="693" spans="21:24" ht="15.75" customHeight="1">
      <c r="U693" s="65"/>
      <c r="V693" s="65"/>
      <c r="W693" s="65"/>
      <c r="X693" s="65"/>
    </row>
    <row r="694" spans="21:24" ht="15.75" customHeight="1">
      <c r="U694" s="65"/>
      <c r="V694" s="65"/>
      <c r="W694" s="65"/>
      <c r="X694" s="65"/>
    </row>
    <row r="695" spans="21:24" ht="15.75" customHeight="1">
      <c r="U695" s="65"/>
      <c r="V695" s="65"/>
      <c r="W695" s="65"/>
      <c r="X695" s="65"/>
    </row>
    <row r="696" spans="21:24" ht="15.75" customHeight="1">
      <c r="U696" s="65"/>
      <c r="V696" s="65"/>
      <c r="W696" s="65"/>
      <c r="X696" s="65"/>
    </row>
    <row r="697" spans="21:24" ht="15.75" customHeight="1">
      <c r="U697" s="65"/>
      <c r="V697" s="65"/>
      <c r="W697" s="65"/>
      <c r="X697" s="65"/>
    </row>
    <row r="698" spans="21:24" ht="15.75" customHeight="1">
      <c r="U698" s="65"/>
      <c r="V698" s="65"/>
      <c r="W698" s="65"/>
      <c r="X698" s="65"/>
    </row>
    <row r="699" spans="21:24" ht="15.75" customHeight="1">
      <c r="U699" s="65"/>
      <c r="V699" s="65"/>
      <c r="W699" s="65"/>
      <c r="X699" s="65"/>
    </row>
    <row r="700" spans="21:24" ht="15.75" customHeight="1">
      <c r="U700" s="65"/>
      <c r="V700" s="65"/>
      <c r="W700" s="65"/>
      <c r="X700" s="65"/>
    </row>
    <row r="701" spans="21:24" ht="15.75" customHeight="1">
      <c r="U701" s="65"/>
      <c r="V701" s="65"/>
      <c r="W701" s="65"/>
      <c r="X701" s="65"/>
    </row>
    <row r="702" spans="21:24" ht="15.75" customHeight="1">
      <c r="U702" s="65"/>
      <c r="V702" s="65"/>
      <c r="W702" s="65"/>
      <c r="X702" s="65"/>
    </row>
    <row r="703" spans="21:24" ht="15.75" customHeight="1">
      <c r="U703" s="65"/>
      <c r="V703" s="65"/>
      <c r="W703" s="65"/>
      <c r="X703" s="65"/>
    </row>
    <row r="704" spans="21:24" ht="15.75" customHeight="1">
      <c r="U704" s="65"/>
      <c r="V704" s="65"/>
      <c r="W704" s="65"/>
      <c r="X704" s="65"/>
    </row>
    <row r="705" spans="21:24" ht="15.75" customHeight="1">
      <c r="U705" s="65"/>
      <c r="V705" s="65"/>
      <c r="W705" s="65"/>
      <c r="X705" s="65"/>
    </row>
    <row r="706" spans="21:24" ht="15.75" customHeight="1">
      <c r="U706" s="65"/>
      <c r="V706" s="65"/>
      <c r="W706" s="65"/>
      <c r="X706" s="65"/>
    </row>
    <row r="707" spans="21:24" ht="15.75" customHeight="1">
      <c r="U707" s="65"/>
      <c r="V707" s="65"/>
      <c r="W707" s="65"/>
      <c r="X707" s="65"/>
    </row>
    <row r="708" spans="21:24" ht="15.75" customHeight="1">
      <c r="U708" s="65"/>
      <c r="V708" s="65"/>
      <c r="W708" s="65"/>
      <c r="X708" s="65"/>
    </row>
    <row r="709" spans="21:24" ht="15.75" customHeight="1">
      <c r="U709" s="65"/>
      <c r="V709" s="65"/>
      <c r="W709" s="65"/>
      <c r="X709" s="65"/>
    </row>
    <row r="710" spans="21:24" ht="15.75" customHeight="1">
      <c r="U710" s="65"/>
      <c r="V710" s="65"/>
      <c r="W710" s="65"/>
      <c r="X710" s="65"/>
    </row>
    <row r="711" spans="21:24" ht="15.75" customHeight="1">
      <c r="U711" s="65"/>
      <c r="V711" s="65"/>
      <c r="W711" s="65"/>
      <c r="X711" s="65"/>
    </row>
    <row r="712" spans="21:24" ht="15.75" customHeight="1">
      <c r="U712" s="65"/>
      <c r="V712" s="65"/>
      <c r="W712" s="65"/>
      <c r="X712" s="65"/>
    </row>
    <row r="713" spans="21:24" ht="15.75" customHeight="1">
      <c r="U713" s="65"/>
      <c r="V713" s="65"/>
      <c r="W713" s="65"/>
      <c r="X713" s="65"/>
    </row>
    <row r="714" spans="21:24" ht="15.75" customHeight="1">
      <c r="U714" s="65"/>
      <c r="V714" s="65"/>
      <c r="W714" s="65"/>
      <c r="X714" s="65"/>
    </row>
    <row r="715" spans="21:24" ht="15.75" customHeight="1">
      <c r="U715" s="65"/>
      <c r="V715" s="65"/>
      <c r="W715" s="65"/>
      <c r="X715" s="65"/>
    </row>
    <row r="716" spans="21:24" ht="15.75" customHeight="1">
      <c r="U716" s="65"/>
      <c r="V716" s="65"/>
      <c r="W716" s="65"/>
      <c r="X716" s="65"/>
    </row>
    <row r="717" spans="21:24" ht="15.75" customHeight="1">
      <c r="U717" s="65"/>
      <c r="V717" s="65"/>
      <c r="W717" s="65"/>
      <c r="X717" s="65"/>
    </row>
    <row r="718" spans="21:24" ht="15.75" customHeight="1">
      <c r="U718" s="65"/>
      <c r="V718" s="65"/>
      <c r="W718" s="65"/>
      <c r="X718" s="65"/>
    </row>
    <row r="719" spans="21:24" ht="15.75" customHeight="1">
      <c r="U719" s="65"/>
      <c r="V719" s="65"/>
      <c r="W719" s="65"/>
      <c r="X719" s="65"/>
    </row>
    <row r="720" spans="21:24" ht="15.75" customHeight="1">
      <c r="U720" s="65"/>
      <c r="V720" s="65"/>
      <c r="W720" s="65"/>
      <c r="X720" s="65"/>
    </row>
    <row r="721" spans="21:24" ht="15.75" customHeight="1">
      <c r="U721" s="65"/>
      <c r="V721" s="65"/>
      <c r="W721" s="65"/>
      <c r="X721" s="65"/>
    </row>
    <row r="722" spans="21:24" ht="15.75" customHeight="1">
      <c r="U722" s="65"/>
      <c r="V722" s="65"/>
      <c r="W722" s="65"/>
      <c r="X722" s="65"/>
    </row>
    <row r="723" spans="21:24" ht="15.75" customHeight="1">
      <c r="U723" s="65"/>
      <c r="V723" s="65"/>
      <c r="W723" s="65"/>
      <c r="X723" s="65"/>
    </row>
    <row r="724" spans="21:24" ht="15.75" customHeight="1">
      <c r="U724" s="65"/>
      <c r="V724" s="65"/>
      <c r="W724" s="65"/>
      <c r="X724" s="65"/>
    </row>
    <row r="725" spans="21:24" ht="15.75" customHeight="1">
      <c r="U725" s="65"/>
      <c r="V725" s="65"/>
      <c r="W725" s="65"/>
      <c r="X725" s="65"/>
    </row>
    <row r="726" spans="21:24" ht="15.75" customHeight="1">
      <c r="U726" s="65"/>
      <c r="V726" s="65"/>
      <c r="W726" s="65"/>
      <c r="X726" s="65"/>
    </row>
    <row r="727" spans="21:24" ht="15.75" customHeight="1">
      <c r="U727" s="65"/>
      <c r="V727" s="65"/>
      <c r="W727" s="65"/>
      <c r="X727" s="65"/>
    </row>
    <row r="728" spans="21:24" ht="15.75" customHeight="1">
      <c r="U728" s="65"/>
      <c r="V728" s="65"/>
      <c r="W728" s="65"/>
      <c r="X728" s="65"/>
    </row>
    <row r="729" spans="21:24" ht="15.75" customHeight="1">
      <c r="U729" s="65"/>
      <c r="V729" s="65"/>
      <c r="W729" s="65"/>
      <c r="X729" s="65"/>
    </row>
    <row r="730" spans="21:24" ht="15.75" customHeight="1">
      <c r="U730" s="65"/>
      <c r="V730" s="65"/>
      <c r="W730" s="65"/>
      <c r="X730" s="65"/>
    </row>
    <row r="731" spans="21:24" ht="15.75" customHeight="1">
      <c r="U731" s="65"/>
      <c r="V731" s="65"/>
      <c r="W731" s="65"/>
      <c r="X731" s="65"/>
    </row>
    <row r="732" spans="21:24" ht="15.75" customHeight="1">
      <c r="U732" s="65"/>
      <c r="V732" s="65"/>
      <c r="W732" s="65"/>
      <c r="X732" s="65"/>
    </row>
    <row r="733" spans="21:24" ht="15.75" customHeight="1">
      <c r="U733" s="65"/>
      <c r="V733" s="65"/>
      <c r="W733" s="65"/>
      <c r="X733" s="65"/>
    </row>
    <row r="734" spans="21:24" ht="15.75" customHeight="1">
      <c r="U734" s="65"/>
      <c r="V734" s="65"/>
      <c r="W734" s="65"/>
      <c r="X734" s="65"/>
    </row>
    <row r="735" spans="21:24" ht="15.75" customHeight="1">
      <c r="U735" s="65"/>
      <c r="V735" s="65"/>
      <c r="W735" s="65"/>
      <c r="X735" s="65"/>
    </row>
    <row r="736" spans="21:24" ht="15.75" customHeight="1">
      <c r="U736" s="65"/>
      <c r="V736" s="65"/>
      <c r="W736" s="65"/>
      <c r="X736" s="65"/>
    </row>
    <row r="737" spans="21:24" ht="15.75" customHeight="1">
      <c r="U737" s="65"/>
      <c r="V737" s="65"/>
      <c r="W737" s="65"/>
      <c r="X737" s="65"/>
    </row>
    <row r="738" spans="21:24" ht="15.75" customHeight="1">
      <c r="U738" s="65"/>
      <c r="V738" s="65"/>
      <c r="W738" s="65"/>
      <c r="X738" s="65"/>
    </row>
    <row r="739" spans="21:24" ht="15.75" customHeight="1">
      <c r="U739" s="65"/>
      <c r="V739" s="65"/>
      <c r="W739" s="65"/>
      <c r="X739" s="65"/>
    </row>
    <row r="740" spans="21:24" ht="15.75" customHeight="1">
      <c r="U740" s="65"/>
      <c r="V740" s="65"/>
      <c r="W740" s="65"/>
      <c r="X740" s="65"/>
    </row>
    <row r="741" spans="21:24" ht="15.75" customHeight="1">
      <c r="U741" s="65"/>
      <c r="V741" s="65"/>
      <c r="W741" s="65"/>
      <c r="X741" s="65"/>
    </row>
    <row r="742" spans="21:24" ht="15.75" customHeight="1">
      <c r="U742" s="65"/>
      <c r="V742" s="65"/>
      <c r="W742" s="65"/>
      <c r="X742" s="65"/>
    </row>
    <row r="743" spans="21:24" ht="15.75" customHeight="1">
      <c r="U743" s="65"/>
      <c r="V743" s="65"/>
      <c r="W743" s="65"/>
      <c r="X743" s="65"/>
    </row>
    <row r="744" spans="21:24" ht="15.75" customHeight="1">
      <c r="U744" s="65"/>
      <c r="V744" s="65"/>
      <c r="W744" s="65"/>
      <c r="X744" s="65"/>
    </row>
    <row r="745" spans="21:24" ht="15.75" customHeight="1">
      <c r="U745" s="65"/>
      <c r="V745" s="65"/>
      <c r="W745" s="65"/>
      <c r="X745" s="65"/>
    </row>
    <row r="746" spans="21:24" ht="15.75" customHeight="1">
      <c r="U746" s="65"/>
      <c r="V746" s="65"/>
      <c r="W746" s="65"/>
      <c r="X746" s="65"/>
    </row>
    <row r="747" spans="21:24" ht="15.75" customHeight="1">
      <c r="U747" s="65"/>
      <c r="V747" s="65"/>
      <c r="W747" s="65"/>
      <c r="X747" s="65"/>
    </row>
    <row r="748" spans="21:24" ht="15.75" customHeight="1">
      <c r="U748" s="65"/>
      <c r="V748" s="65"/>
      <c r="W748" s="65"/>
      <c r="X748" s="65"/>
    </row>
    <row r="749" spans="21:24" ht="15.75" customHeight="1">
      <c r="U749" s="65"/>
      <c r="V749" s="65"/>
      <c r="W749" s="65"/>
      <c r="X749" s="65"/>
    </row>
    <row r="750" spans="21:24" ht="15.75" customHeight="1">
      <c r="U750" s="65"/>
      <c r="V750" s="65"/>
      <c r="W750" s="65"/>
      <c r="X750" s="65"/>
    </row>
    <row r="751" spans="21:24" ht="15.75" customHeight="1">
      <c r="U751" s="65"/>
      <c r="V751" s="65"/>
      <c r="W751" s="65"/>
      <c r="X751" s="65"/>
    </row>
    <row r="752" spans="21:24" ht="15.75" customHeight="1">
      <c r="U752" s="65"/>
      <c r="V752" s="65"/>
      <c r="W752" s="65"/>
      <c r="X752" s="65"/>
    </row>
    <row r="753" spans="21:24" ht="15.75" customHeight="1">
      <c r="U753" s="65"/>
      <c r="V753" s="65"/>
      <c r="W753" s="65"/>
      <c r="X753" s="65"/>
    </row>
    <row r="754" spans="21:24" ht="15.75" customHeight="1">
      <c r="U754" s="65"/>
      <c r="V754" s="65"/>
      <c r="W754" s="65"/>
      <c r="X754" s="65"/>
    </row>
    <row r="755" spans="21:24" ht="15.75" customHeight="1">
      <c r="U755" s="65"/>
      <c r="V755" s="65"/>
      <c r="W755" s="65"/>
      <c r="X755" s="65"/>
    </row>
    <row r="756" spans="21:24" ht="15.75" customHeight="1">
      <c r="U756" s="65"/>
      <c r="V756" s="65"/>
      <c r="W756" s="65"/>
      <c r="X756" s="65"/>
    </row>
    <row r="757" spans="21:24" ht="15.75" customHeight="1">
      <c r="U757" s="65"/>
      <c r="V757" s="65"/>
      <c r="W757" s="65"/>
      <c r="X757" s="65"/>
    </row>
    <row r="758" spans="21:24" ht="15.75" customHeight="1">
      <c r="U758" s="65"/>
      <c r="V758" s="65"/>
      <c r="W758" s="65"/>
      <c r="X758" s="65"/>
    </row>
    <row r="759" spans="21:24" ht="15.75" customHeight="1">
      <c r="U759" s="65"/>
      <c r="V759" s="65"/>
      <c r="W759" s="65"/>
      <c r="X759" s="65"/>
    </row>
    <row r="760" spans="21:24" ht="15.75" customHeight="1">
      <c r="U760" s="65"/>
      <c r="V760" s="65"/>
      <c r="W760" s="65"/>
      <c r="X760" s="65"/>
    </row>
    <row r="761" spans="21:24" ht="15.75" customHeight="1">
      <c r="U761" s="65"/>
      <c r="V761" s="65"/>
      <c r="W761" s="65"/>
      <c r="X761" s="65"/>
    </row>
    <row r="762" spans="21:24" ht="15.75" customHeight="1">
      <c r="U762" s="65"/>
      <c r="V762" s="65"/>
      <c r="W762" s="65"/>
      <c r="X762" s="65"/>
    </row>
    <row r="763" spans="21:24" ht="15.75" customHeight="1">
      <c r="U763" s="65"/>
      <c r="V763" s="65"/>
      <c r="W763" s="65"/>
      <c r="X763" s="65"/>
    </row>
    <row r="764" spans="21:24" ht="15.75" customHeight="1">
      <c r="U764" s="65"/>
      <c r="V764" s="65"/>
      <c r="W764" s="65"/>
      <c r="X764" s="65"/>
    </row>
    <row r="765" spans="21:24" ht="15.75" customHeight="1">
      <c r="U765" s="65"/>
      <c r="V765" s="65"/>
      <c r="W765" s="65"/>
      <c r="X765" s="65"/>
    </row>
    <row r="766" spans="21:24" ht="15.75" customHeight="1">
      <c r="U766" s="65"/>
      <c r="V766" s="65"/>
      <c r="W766" s="65"/>
      <c r="X766" s="65"/>
    </row>
    <row r="767" spans="21:24" ht="15.75" customHeight="1">
      <c r="U767" s="65"/>
      <c r="V767" s="65"/>
      <c r="W767" s="65"/>
      <c r="X767" s="65"/>
    </row>
    <row r="768" spans="21:24" ht="15.75" customHeight="1">
      <c r="U768" s="65"/>
      <c r="V768" s="65"/>
      <c r="W768" s="65"/>
      <c r="X768" s="65"/>
    </row>
    <row r="769" spans="21:24" ht="15.75" customHeight="1">
      <c r="U769" s="65"/>
      <c r="V769" s="65"/>
      <c r="W769" s="65"/>
      <c r="X769" s="65"/>
    </row>
    <row r="770" spans="21:24" ht="15.75" customHeight="1">
      <c r="U770" s="65"/>
      <c r="V770" s="65"/>
      <c r="W770" s="65"/>
      <c r="X770" s="65"/>
    </row>
    <row r="771" spans="21:24" ht="15.75" customHeight="1">
      <c r="U771" s="65"/>
      <c r="V771" s="65"/>
      <c r="W771" s="65"/>
      <c r="X771" s="65"/>
    </row>
    <row r="772" spans="21:24" ht="15.75" customHeight="1">
      <c r="U772" s="65"/>
      <c r="V772" s="65"/>
      <c r="W772" s="65"/>
      <c r="X772" s="65"/>
    </row>
    <row r="773" spans="21:24" ht="15.75" customHeight="1">
      <c r="U773" s="65"/>
      <c r="V773" s="65"/>
      <c r="W773" s="65"/>
      <c r="X773" s="65"/>
    </row>
    <row r="774" spans="21:24" ht="15.75" customHeight="1">
      <c r="U774" s="65"/>
      <c r="V774" s="65"/>
      <c r="W774" s="65"/>
      <c r="X774" s="65"/>
    </row>
    <row r="775" spans="21:24" ht="15.75" customHeight="1">
      <c r="U775" s="65"/>
      <c r="V775" s="65"/>
      <c r="W775" s="65"/>
      <c r="X775" s="65"/>
    </row>
    <row r="776" spans="21:24" ht="15.75" customHeight="1">
      <c r="U776" s="65"/>
      <c r="V776" s="65"/>
      <c r="W776" s="65"/>
      <c r="X776" s="65"/>
    </row>
    <row r="777" spans="21:24" ht="15.75" customHeight="1">
      <c r="U777" s="65"/>
      <c r="V777" s="65"/>
      <c r="W777" s="65"/>
      <c r="X777" s="65"/>
    </row>
    <row r="778" spans="21:24" ht="15.75" customHeight="1">
      <c r="U778" s="65"/>
      <c r="V778" s="65"/>
      <c r="W778" s="65"/>
      <c r="X778" s="65"/>
    </row>
    <row r="779" spans="21:24" ht="15.75" customHeight="1">
      <c r="U779" s="65"/>
      <c r="V779" s="65"/>
      <c r="W779" s="65"/>
      <c r="X779" s="65"/>
    </row>
    <row r="780" spans="21:24" ht="15.75" customHeight="1">
      <c r="U780" s="65"/>
      <c r="V780" s="65"/>
      <c r="W780" s="65"/>
      <c r="X780" s="65"/>
    </row>
    <row r="781" spans="21:24" ht="15.75" customHeight="1">
      <c r="U781" s="65"/>
      <c r="V781" s="65"/>
      <c r="W781" s="65"/>
      <c r="X781" s="65"/>
    </row>
    <row r="782" spans="21:24" ht="15.75" customHeight="1">
      <c r="U782" s="65"/>
      <c r="V782" s="65"/>
      <c r="W782" s="65"/>
      <c r="X782" s="65"/>
    </row>
    <row r="783" spans="21:24" ht="15.75" customHeight="1">
      <c r="U783" s="65"/>
      <c r="V783" s="65"/>
      <c r="W783" s="65"/>
      <c r="X783" s="65"/>
    </row>
    <row r="784" spans="21:24" ht="15.75" customHeight="1">
      <c r="U784" s="65"/>
      <c r="V784" s="65"/>
      <c r="W784" s="65"/>
      <c r="X784" s="65"/>
    </row>
    <row r="785" spans="21:24" ht="15.75" customHeight="1">
      <c r="U785" s="65"/>
      <c r="V785" s="65"/>
      <c r="W785" s="65"/>
      <c r="X785" s="65"/>
    </row>
    <row r="786" spans="21:24" ht="15.75" customHeight="1">
      <c r="U786" s="65"/>
      <c r="V786" s="65"/>
      <c r="W786" s="65"/>
      <c r="X786" s="65"/>
    </row>
    <row r="787" spans="21:24" ht="15.75" customHeight="1">
      <c r="U787" s="65"/>
      <c r="V787" s="65"/>
      <c r="W787" s="65"/>
      <c r="X787" s="65"/>
    </row>
    <row r="788" spans="21:24" ht="15.75" customHeight="1">
      <c r="U788" s="65"/>
      <c r="V788" s="65"/>
      <c r="W788" s="65"/>
      <c r="X788" s="65"/>
    </row>
    <row r="789" spans="21:24" ht="15.75" customHeight="1">
      <c r="U789" s="65"/>
      <c r="V789" s="65"/>
      <c r="W789" s="65"/>
      <c r="X789" s="65"/>
    </row>
    <row r="790" spans="21:24" ht="15.75" customHeight="1">
      <c r="U790" s="65"/>
      <c r="V790" s="65"/>
      <c r="W790" s="65"/>
      <c r="X790" s="65"/>
    </row>
    <row r="791" spans="21:24" ht="15.75" customHeight="1">
      <c r="U791" s="65"/>
      <c r="V791" s="65"/>
      <c r="W791" s="65"/>
      <c r="X791" s="65"/>
    </row>
    <row r="792" spans="21:24" ht="15.75" customHeight="1">
      <c r="U792" s="65"/>
      <c r="V792" s="65"/>
      <c r="W792" s="65"/>
      <c r="X792" s="65"/>
    </row>
    <row r="793" spans="21:24" ht="15.75" customHeight="1">
      <c r="U793" s="65"/>
      <c r="V793" s="65"/>
      <c r="W793" s="65"/>
      <c r="X793" s="65"/>
    </row>
    <row r="794" spans="21:24" ht="15.75" customHeight="1">
      <c r="U794" s="65"/>
      <c r="V794" s="65"/>
      <c r="W794" s="65"/>
      <c r="X794" s="65"/>
    </row>
    <row r="795" spans="21:24" ht="15.75" customHeight="1">
      <c r="U795" s="65"/>
      <c r="V795" s="65"/>
      <c r="W795" s="65"/>
      <c r="X795" s="65"/>
    </row>
    <row r="796" spans="21:24" ht="15.75" customHeight="1">
      <c r="U796" s="65"/>
      <c r="V796" s="65"/>
      <c r="W796" s="65"/>
      <c r="X796" s="65"/>
    </row>
    <row r="797" spans="21:24" ht="15.75" customHeight="1">
      <c r="U797" s="65"/>
      <c r="V797" s="65"/>
      <c r="W797" s="65"/>
      <c r="X797" s="65"/>
    </row>
    <row r="798" spans="21:24" ht="15.75" customHeight="1">
      <c r="U798" s="65"/>
      <c r="V798" s="65"/>
      <c r="W798" s="65"/>
      <c r="X798" s="65"/>
    </row>
    <row r="799" spans="21:24" ht="15.75" customHeight="1">
      <c r="U799" s="65"/>
      <c r="V799" s="65"/>
      <c r="W799" s="65"/>
      <c r="X799" s="65"/>
    </row>
    <row r="800" spans="21:24" ht="15.75" customHeight="1">
      <c r="U800" s="65"/>
      <c r="V800" s="65"/>
      <c r="W800" s="65"/>
      <c r="X800" s="65"/>
    </row>
    <row r="801" spans="21:24" ht="15.75" customHeight="1">
      <c r="U801" s="65"/>
      <c r="V801" s="65"/>
      <c r="W801" s="65"/>
      <c r="X801" s="65"/>
    </row>
    <row r="802" spans="21:24" ht="15.75" customHeight="1">
      <c r="U802" s="65"/>
      <c r="V802" s="65"/>
      <c r="W802" s="65"/>
      <c r="X802" s="65"/>
    </row>
    <row r="803" spans="21:24" ht="15.75" customHeight="1">
      <c r="U803" s="65"/>
      <c r="V803" s="65"/>
      <c r="W803" s="65"/>
      <c r="X803" s="65"/>
    </row>
    <row r="804" spans="21:24" ht="15.75" customHeight="1">
      <c r="U804" s="65"/>
      <c r="V804" s="65"/>
      <c r="W804" s="65"/>
      <c r="X804" s="65"/>
    </row>
    <row r="805" spans="21:24" ht="15.75" customHeight="1">
      <c r="U805" s="65"/>
      <c r="V805" s="65"/>
      <c r="W805" s="65"/>
      <c r="X805" s="65"/>
    </row>
    <row r="806" spans="21:24" ht="15.75" customHeight="1">
      <c r="U806" s="65"/>
      <c r="V806" s="65"/>
      <c r="W806" s="65"/>
      <c r="X806" s="65"/>
    </row>
    <row r="807" spans="21:24" ht="15.75" customHeight="1">
      <c r="U807" s="65"/>
      <c r="V807" s="65"/>
      <c r="W807" s="65"/>
      <c r="X807" s="65"/>
    </row>
    <row r="808" spans="21:24" ht="15.75" customHeight="1">
      <c r="U808" s="65"/>
      <c r="V808" s="65"/>
      <c r="W808" s="65"/>
      <c r="X808" s="65"/>
    </row>
    <row r="809" spans="21:24" ht="15.75" customHeight="1">
      <c r="U809" s="65"/>
      <c r="V809" s="65"/>
      <c r="W809" s="65"/>
      <c r="X809" s="65"/>
    </row>
    <row r="810" spans="21:24" ht="15.75" customHeight="1">
      <c r="U810" s="65"/>
      <c r="V810" s="65"/>
      <c r="W810" s="65"/>
      <c r="X810" s="65"/>
    </row>
    <row r="811" spans="21:24" ht="15.75" customHeight="1">
      <c r="U811" s="65"/>
      <c r="V811" s="65"/>
      <c r="W811" s="65"/>
      <c r="X811" s="65"/>
    </row>
    <row r="812" spans="21:24" ht="15.75" customHeight="1">
      <c r="U812" s="65"/>
      <c r="V812" s="65"/>
      <c r="W812" s="65"/>
      <c r="X812" s="65"/>
    </row>
    <row r="813" spans="21:24" ht="15.75" customHeight="1">
      <c r="U813" s="65"/>
      <c r="V813" s="65"/>
      <c r="W813" s="65"/>
      <c r="X813" s="65"/>
    </row>
    <row r="814" spans="21:24" ht="15.75" customHeight="1">
      <c r="U814" s="65"/>
      <c r="V814" s="65"/>
      <c r="W814" s="65"/>
      <c r="X814" s="65"/>
    </row>
    <row r="815" spans="21:24" ht="15.75" customHeight="1">
      <c r="U815" s="65"/>
      <c r="V815" s="65"/>
      <c r="W815" s="65"/>
      <c r="X815" s="65"/>
    </row>
    <row r="816" spans="21:24" ht="15.75" customHeight="1">
      <c r="U816" s="65"/>
      <c r="V816" s="65"/>
      <c r="W816" s="65"/>
      <c r="X816" s="65"/>
    </row>
    <row r="817" spans="21:24" ht="15.75" customHeight="1">
      <c r="U817" s="65"/>
      <c r="V817" s="65"/>
      <c r="W817" s="65"/>
      <c r="X817" s="65"/>
    </row>
    <row r="818" spans="21:24" ht="15.75" customHeight="1">
      <c r="U818" s="65"/>
      <c r="V818" s="65"/>
      <c r="W818" s="65"/>
      <c r="X818" s="65"/>
    </row>
    <row r="819" spans="21:24" ht="15.75" customHeight="1">
      <c r="U819" s="65"/>
      <c r="V819" s="65"/>
      <c r="W819" s="65"/>
      <c r="X819" s="65"/>
    </row>
    <row r="820" spans="21:24" ht="15.75" customHeight="1">
      <c r="U820" s="65"/>
      <c r="V820" s="65"/>
      <c r="W820" s="65"/>
      <c r="X820" s="65"/>
    </row>
    <row r="821" spans="21:24" ht="15.75" customHeight="1">
      <c r="U821" s="65"/>
      <c r="V821" s="65"/>
      <c r="W821" s="65"/>
      <c r="X821" s="65"/>
    </row>
    <row r="822" spans="21:24" ht="15.75" customHeight="1">
      <c r="U822" s="65"/>
      <c r="V822" s="65"/>
      <c r="W822" s="65"/>
      <c r="X822" s="65"/>
    </row>
    <row r="823" spans="21:24" ht="15.75" customHeight="1">
      <c r="U823" s="65"/>
      <c r="V823" s="65"/>
      <c r="W823" s="65"/>
      <c r="X823" s="65"/>
    </row>
    <row r="824" spans="21:24" ht="15.75" customHeight="1">
      <c r="U824" s="65"/>
      <c r="V824" s="65"/>
      <c r="W824" s="65"/>
      <c r="X824" s="65"/>
    </row>
    <row r="825" spans="21:24" ht="15.75" customHeight="1">
      <c r="U825" s="65"/>
      <c r="V825" s="65"/>
      <c r="W825" s="65"/>
      <c r="X825" s="65"/>
    </row>
    <row r="826" spans="21:24" ht="15.75" customHeight="1">
      <c r="U826" s="65"/>
      <c r="V826" s="65"/>
      <c r="W826" s="65"/>
      <c r="X826" s="65"/>
    </row>
    <row r="827" spans="21:24" ht="15.75" customHeight="1">
      <c r="U827" s="65"/>
      <c r="V827" s="65"/>
      <c r="W827" s="65"/>
      <c r="X827" s="65"/>
    </row>
    <row r="828" spans="21:24" ht="15.75" customHeight="1">
      <c r="U828" s="65"/>
      <c r="V828" s="65"/>
      <c r="W828" s="65"/>
      <c r="X828" s="65"/>
    </row>
    <row r="829" spans="21:24" ht="15.75" customHeight="1">
      <c r="U829" s="65"/>
      <c r="V829" s="65"/>
      <c r="W829" s="65"/>
      <c r="X829" s="65"/>
    </row>
    <row r="830" spans="21:24" ht="15.75" customHeight="1">
      <c r="U830" s="65"/>
      <c r="V830" s="65"/>
      <c r="W830" s="65"/>
      <c r="X830" s="65"/>
    </row>
    <row r="831" spans="21:24" ht="15.75" customHeight="1">
      <c r="U831" s="65"/>
      <c r="V831" s="65"/>
      <c r="W831" s="65"/>
      <c r="X831" s="65"/>
    </row>
    <row r="832" spans="21:24" ht="15.75" customHeight="1">
      <c r="U832" s="65"/>
      <c r="V832" s="65"/>
      <c r="W832" s="65"/>
      <c r="X832" s="65"/>
    </row>
    <row r="833" spans="21:24" ht="15.75" customHeight="1">
      <c r="U833" s="65"/>
      <c r="V833" s="65"/>
      <c r="W833" s="65"/>
      <c r="X833" s="65"/>
    </row>
    <row r="834" spans="21:24" ht="15.75" customHeight="1">
      <c r="U834" s="65"/>
      <c r="V834" s="65"/>
      <c r="W834" s="65"/>
      <c r="X834" s="65"/>
    </row>
    <row r="835" spans="21:24" ht="15.75" customHeight="1">
      <c r="U835" s="65"/>
      <c r="V835" s="65"/>
      <c r="W835" s="65"/>
      <c r="X835" s="65"/>
    </row>
    <row r="836" spans="21:24" ht="15.75" customHeight="1">
      <c r="U836" s="65"/>
      <c r="V836" s="65"/>
      <c r="W836" s="65"/>
      <c r="X836" s="65"/>
    </row>
    <row r="837" spans="21:24" ht="15.75" customHeight="1">
      <c r="U837" s="65"/>
      <c r="V837" s="65"/>
      <c r="W837" s="65"/>
      <c r="X837" s="65"/>
    </row>
    <row r="838" spans="21:24" ht="15.75" customHeight="1">
      <c r="U838" s="65"/>
      <c r="V838" s="65"/>
      <c r="W838" s="65"/>
      <c r="X838" s="65"/>
    </row>
    <row r="839" spans="21:24" ht="15.75" customHeight="1">
      <c r="U839" s="65"/>
      <c r="V839" s="65"/>
      <c r="W839" s="65"/>
      <c r="X839" s="65"/>
    </row>
    <row r="840" spans="21:24" ht="15.75" customHeight="1">
      <c r="U840" s="65"/>
      <c r="V840" s="65"/>
      <c r="W840" s="65"/>
      <c r="X840" s="65"/>
    </row>
    <row r="841" spans="21:24" ht="15.75" customHeight="1">
      <c r="U841" s="65"/>
      <c r="V841" s="65"/>
      <c r="W841" s="65"/>
      <c r="X841" s="65"/>
    </row>
    <row r="842" spans="21:24" ht="15.75" customHeight="1">
      <c r="U842" s="65"/>
      <c r="V842" s="65"/>
      <c r="W842" s="65"/>
      <c r="X842" s="65"/>
    </row>
    <row r="843" spans="21:24" ht="15.75" customHeight="1">
      <c r="U843" s="65"/>
      <c r="V843" s="65"/>
      <c r="W843" s="65"/>
      <c r="X843" s="65"/>
    </row>
    <row r="844" spans="21:24" ht="15.75" customHeight="1">
      <c r="U844" s="65"/>
      <c r="V844" s="65"/>
      <c r="W844" s="65"/>
      <c r="X844" s="65"/>
    </row>
    <row r="845" spans="21:24" ht="15.75" customHeight="1">
      <c r="U845" s="65"/>
      <c r="V845" s="65"/>
      <c r="W845" s="65"/>
      <c r="X845" s="65"/>
    </row>
    <row r="846" spans="21:24" ht="15.75" customHeight="1">
      <c r="U846" s="65"/>
      <c r="V846" s="65"/>
      <c r="W846" s="65"/>
      <c r="X846" s="65"/>
    </row>
    <row r="847" spans="21:24" ht="15.75" customHeight="1">
      <c r="U847" s="65"/>
      <c r="V847" s="65"/>
      <c r="W847" s="65"/>
      <c r="X847" s="65"/>
    </row>
    <row r="848" spans="21:24" ht="15.75" customHeight="1">
      <c r="U848" s="65"/>
      <c r="V848" s="65"/>
      <c r="W848" s="65"/>
      <c r="X848" s="65"/>
    </row>
    <row r="849" spans="21:24" ht="15.75" customHeight="1">
      <c r="U849" s="65"/>
      <c r="V849" s="65"/>
      <c r="W849" s="65"/>
      <c r="X849" s="65"/>
    </row>
    <row r="850" spans="21:24" ht="15.75" customHeight="1">
      <c r="U850" s="65"/>
      <c r="V850" s="65"/>
      <c r="W850" s="65"/>
      <c r="X850" s="65"/>
    </row>
    <row r="851" spans="21:24" ht="15.75" customHeight="1">
      <c r="U851" s="65"/>
      <c r="V851" s="65"/>
      <c r="W851" s="65"/>
      <c r="X851" s="65"/>
    </row>
    <row r="852" spans="21:24" ht="15.75" customHeight="1">
      <c r="U852" s="65"/>
      <c r="V852" s="65"/>
      <c r="W852" s="65"/>
      <c r="X852" s="65"/>
    </row>
    <row r="853" spans="21:24" ht="15.75" customHeight="1">
      <c r="U853" s="65"/>
      <c r="V853" s="65"/>
      <c r="W853" s="65"/>
      <c r="X853" s="65"/>
    </row>
    <row r="854" spans="21:24" ht="15.75" customHeight="1">
      <c r="U854" s="65"/>
      <c r="V854" s="65"/>
      <c r="W854" s="65"/>
      <c r="X854" s="65"/>
    </row>
    <row r="855" spans="21:24" ht="15.75" customHeight="1">
      <c r="U855" s="65"/>
      <c r="V855" s="65"/>
      <c r="W855" s="65"/>
      <c r="X855" s="65"/>
    </row>
    <row r="856" spans="21:24" ht="15.75" customHeight="1">
      <c r="U856" s="65"/>
      <c r="V856" s="65"/>
      <c r="W856" s="65"/>
      <c r="X856" s="65"/>
    </row>
    <row r="857" spans="21:24" ht="15.75" customHeight="1">
      <c r="U857" s="65"/>
      <c r="V857" s="65"/>
      <c r="W857" s="65"/>
      <c r="X857" s="65"/>
    </row>
    <row r="858" spans="21:24" ht="15.75" customHeight="1">
      <c r="U858" s="65"/>
      <c r="V858" s="65"/>
      <c r="W858" s="65"/>
      <c r="X858" s="65"/>
    </row>
    <row r="859" spans="21:24" ht="15.75" customHeight="1">
      <c r="U859" s="65"/>
      <c r="V859" s="65"/>
      <c r="W859" s="65"/>
      <c r="X859" s="65"/>
    </row>
    <row r="860" spans="21:24" ht="15.75" customHeight="1">
      <c r="U860" s="65"/>
      <c r="V860" s="65"/>
      <c r="W860" s="65"/>
      <c r="X860" s="65"/>
    </row>
    <row r="861" spans="21:24" ht="15.75" customHeight="1">
      <c r="U861" s="65"/>
      <c r="V861" s="65"/>
      <c r="W861" s="65"/>
      <c r="X861" s="65"/>
    </row>
    <row r="862" spans="21:24" ht="15.75" customHeight="1">
      <c r="U862" s="65"/>
      <c r="V862" s="65"/>
      <c r="W862" s="65"/>
      <c r="X862" s="65"/>
    </row>
    <row r="863" spans="21:24" ht="15.75" customHeight="1">
      <c r="U863" s="65"/>
      <c r="V863" s="65"/>
      <c r="W863" s="65"/>
      <c r="X863" s="65"/>
    </row>
    <row r="864" spans="21:24" ht="15.75" customHeight="1">
      <c r="U864" s="65"/>
      <c r="V864" s="65"/>
      <c r="W864" s="65"/>
      <c r="X864" s="65"/>
    </row>
    <row r="865" spans="21:24" ht="15.75" customHeight="1">
      <c r="U865" s="65"/>
      <c r="V865" s="65"/>
      <c r="W865" s="65"/>
      <c r="X865" s="65"/>
    </row>
    <row r="866" spans="21:24" ht="15.75" customHeight="1">
      <c r="U866" s="65"/>
      <c r="V866" s="65"/>
      <c r="W866" s="65"/>
      <c r="X866" s="65"/>
    </row>
    <row r="867" spans="21:24" ht="15.75" customHeight="1">
      <c r="U867" s="65"/>
      <c r="V867" s="65"/>
      <c r="W867" s="65"/>
      <c r="X867" s="65"/>
    </row>
    <row r="868" spans="21:24" ht="15.75" customHeight="1">
      <c r="U868" s="65"/>
      <c r="V868" s="65"/>
      <c r="W868" s="65"/>
      <c r="X868" s="65"/>
    </row>
    <row r="869" spans="21:24" ht="15.75" customHeight="1">
      <c r="U869" s="65"/>
      <c r="V869" s="65"/>
      <c r="W869" s="65"/>
      <c r="X869" s="65"/>
    </row>
    <row r="870" spans="21:24" ht="15.75" customHeight="1">
      <c r="U870" s="65"/>
      <c r="V870" s="65"/>
      <c r="W870" s="65"/>
      <c r="X870" s="65"/>
    </row>
    <row r="871" spans="21:24" ht="15.75" customHeight="1">
      <c r="U871" s="65"/>
      <c r="V871" s="65"/>
      <c r="W871" s="65"/>
      <c r="X871" s="65"/>
    </row>
    <row r="872" spans="21:24" ht="15.75" customHeight="1">
      <c r="U872" s="65"/>
      <c r="V872" s="65"/>
      <c r="W872" s="65"/>
      <c r="X872" s="65"/>
    </row>
    <row r="873" spans="21:24" ht="15.75" customHeight="1">
      <c r="U873" s="65"/>
      <c r="V873" s="65"/>
      <c r="W873" s="65"/>
      <c r="X873" s="65"/>
    </row>
    <row r="874" spans="21:24" ht="15.75" customHeight="1">
      <c r="U874" s="65"/>
      <c r="V874" s="65"/>
      <c r="W874" s="65"/>
      <c r="X874" s="65"/>
    </row>
    <row r="875" spans="21:24" ht="15.75" customHeight="1">
      <c r="U875" s="65"/>
      <c r="V875" s="65"/>
      <c r="W875" s="65"/>
      <c r="X875" s="65"/>
    </row>
    <row r="876" spans="21:24" ht="15.75" customHeight="1">
      <c r="U876" s="65"/>
      <c r="V876" s="65"/>
      <c r="W876" s="65"/>
      <c r="X876" s="65"/>
    </row>
    <row r="877" spans="21:24" ht="15.75" customHeight="1">
      <c r="U877" s="65"/>
      <c r="V877" s="65"/>
      <c r="W877" s="65"/>
      <c r="X877" s="65"/>
    </row>
    <row r="878" spans="21:24" ht="15.75" customHeight="1">
      <c r="U878" s="65"/>
      <c r="V878" s="65"/>
      <c r="W878" s="65"/>
      <c r="X878" s="65"/>
    </row>
    <row r="879" spans="21:24" ht="15.75" customHeight="1">
      <c r="U879" s="65"/>
      <c r="V879" s="65"/>
      <c r="W879" s="65"/>
      <c r="X879" s="65"/>
    </row>
    <row r="880" spans="21:24" ht="15.75" customHeight="1">
      <c r="U880" s="65"/>
      <c r="V880" s="65"/>
      <c r="W880" s="65"/>
      <c r="X880" s="65"/>
    </row>
    <row r="881" spans="21:24" ht="15.75" customHeight="1">
      <c r="U881" s="65"/>
      <c r="V881" s="65"/>
      <c r="W881" s="65"/>
      <c r="X881" s="65"/>
    </row>
    <row r="882" spans="21:24" ht="15.75" customHeight="1">
      <c r="U882" s="65"/>
      <c r="V882" s="65"/>
      <c r="W882" s="65"/>
      <c r="X882" s="65"/>
    </row>
    <row r="883" spans="21:24" ht="15.75" customHeight="1">
      <c r="U883" s="65"/>
      <c r="V883" s="65"/>
      <c r="W883" s="65"/>
      <c r="X883" s="65"/>
    </row>
    <row r="884" spans="21:24" ht="15.75" customHeight="1">
      <c r="U884" s="65"/>
      <c r="V884" s="65"/>
      <c r="W884" s="65"/>
      <c r="X884" s="65"/>
    </row>
    <row r="885" spans="21:24" ht="15.75" customHeight="1">
      <c r="U885" s="65"/>
      <c r="V885" s="65"/>
      <c r="W885" s="65"/>
      <c r="X885" s="65"/>
    </row>
    <row r="886" spans="21:24" ht="15.75" customHeight="1">
      <c r="U886" s="65"/>
      <c r="V886" s="65"/>
      <c r="W886" s="65"/>
      <c r="X886" s="65"/>
    </row>
    <row r="887" spans="21:24" ht="15.75" customHeight="1">
      <c r="U887" s="65"/>
      <c r="V887" s="65"/>
      <c r="W887" s="65"/>
      <c r="X887" s="65"/>
    </row>
    <row r="888" spans="21:24" ht="15.75" customHeight="1">
      <c r="U888" s="65"/>
      <c r="V888" s="65"/>
      <c r="W888" s="65"/>
      <c r="X888" s="65"/>
    </row>
    <row r="889" spans="21:24" ht="15.75" customHeight="1">
      <c r="U889" s="65"/>
      <c r="V889" s="65"/>
      <c r="W889" s="65"/>
      <c r="X889" s="65"/>
    </row>
    <row r="890" spans="21:24" ht="15.75" customHeight="1">
      <c r="U890" s="65"/>
      <c r="V890" s="65"/>
      <c r="W890" s="65"/>
      <c r="X890" s="65"/>
    </row>
    <row r="891" spans="21:24" ht="15.75" customHeight="1">
      <c r="U891" s="65"/>
      <c r="V891" s="65"/>
      <c r="W891" s="65"/>
      <c r="X891" s="65"/>
    </row>
    <row r="892" spans="21:24" ht="15.75" customHeight="1">
      <c r="U892" s="65"/>
      <c r="V892" s="65"/>
      <c r="W892" s="65"/>
      <c r="X892" s="65"/>
    </row>
    <row r="893" spans="21:24" ht="15.75" customHeight="1"/>
  </sheetData>
  <autoFilter ref="I1:I892"/>
  <mergeCells count="238">
    <mergeCell ref="C89:C93"/>
    <mergeCell ref="D89:D93"/>
    <mergeCell ref="E89:E93"/>
    <mergeCell ref="F89:F93"/>
    <mergeCell ref="G89:G93"/>
    <mergeCell ref="H89:H93"/>
    <mergeCell ref="L89:L93"/>
    <mergeCell ref="N89:N93"/>
    <mergeCell ref="P89:P93"/>
    <mergeCell ref="H85:H86"/>
    <mergeCell ref="N85:N86"/>
    <mergeCell ref="P85:P86"/>
    <mergeCell ref="R85:R86"/>
    <mergeCell ref="T85:T86"/>
    <mergeCell ref="V85:V86"/>
    <mergeCell ref="X85:X86"/>
    <mergeCell ref="Z85:Z86"/>
    <mergeCell ref="AG87:AG94"/>
    <mergeCell ref="R89:R93"/>
    <mergeCell ref="T89:T93"/>
    <mergeCell ref="V89:V93"/>
    <mergeCell ref="X89:X93"/>
    <mergeCell ref="Z89:Z93"/>
    <mergeCell ref="AB89:AB93"/>
    <mergeCell ref="AD89:AD93"/>
    <mergeCell ref="AF89:AF93"/>
    <mergeCell ref="AD75:AD77"/>
    <mergeCell ref="AF75:AF77"/>
    <mergeCell ref="C78:C81"/>
    <mergeCell ref="D78:D81"/>
    <mergeCell ref="E78:E81"/>
    <mergeCell ref="F78:F81"/>
    <mergeCell ref="G78:G81"/>
    <mergeCell ref="H78:H81"/>
    <mergeCell ref="L78:L81"/>
    <mergeCell ref="N78:N81"/>
    <mergeCell ref="P78:P81"/>
    <mergeCell ref="R78:R81"/>
    <mergeCell ref="T78:T81"/>
    <mergeCell ref="V78:V81"/>
    <mergeCell ref="X78:X81"/>
    <mergeCell ref="Z78:Z81"/>
    <mergeCell ref="AB78:AB81"/>
    <mergeCell ref="AD78:AD81"/>
    <mergeCell ref="AF78:AF81"/>
    <mergeCell ref="L75:L77"/>
    <mergeCell ref="N75:N77"/>
    <mergeCell ref="P75:P77"/>
    <mergeCell ref="R75:R77"/>
    <mergeCell ref="T75:T77"/>
    <mergeCell ref="V75:V77"/>
    <mergeCell ref="X75:X77"/>
    <mergeCell ref="Z75:Z77"/>
    <mergeCell ref="AB75:AB77"/>
    <mergeCell ref="AG70:AG81"/>
    <mergeCell ref="C72:C74"/>
    <mergeCell ref="D72:D74"/>
    <mergeCell ref="E72:E74"/>
    <mergeCell ref="F72:F74"/>
    <mergeCell ref="G72:G74"/>
    <mergeCell ref="H72:H74"/>
    <mergeCell ref="L72:L74"/>
    <mergeCell ref="N72:N74"/>
    <mergeCell ref="P72:P74"/>
    <mergeCell ref="R72:R74"/>
    <mergeCell ref="T72:T74"/>
    <mergeCell ref="V72:V74"/>
    <mergeCell ref="X72:X74"/>
    <mergeCell ref="Z72:Z74"/>
    <mergeCell ref="AB72:AB74"/>
    <mergeCell ref="AD72:AD74"/>
    <mergeCell ref="AF72:AF74"/>
    <mergeCell ref="C75:C77"/>
    <mergeCell ref="D75:D77"/>
    <mergeCell ref="E75:E77"/>
    <mergeCell ref="F75:F77"/>
    <mergeCell ref="G75:G77"/>
    <mergeCell ref="H75:H77"/>
    <mergeCell ref="AB58:AB60"/>
    <mergeCell ref="AD58:AD60"/>
    <mergeCell ref="AF58:AF60"/>
    <mergeCell ref="C65:C69"/>
    <mergeCell ref="D65:D69"/>
    <mergeCell ref="E65:E69"/>
    <mergeCell ref="F65:F69"/>
    <mergeCell ref="G65:G69"/>
    <mergeCell ref="H65:H69"/>
    <mergeCell ref="L65:L69"/>
    <mergeCell ref="N65:N69"/>
    <mergeCell ref="P65:P69"/>
    <mergeCell ref="R65:R69"/>
    <mergeCell ref="T65:T69"/>
    <mergeCell ref="V65:V69"/>
    <mergeCell ref="X65:X69"/>
    <mergeCell ref="Z65:Z69"/>
    <mergeCell ref="AB65:AB69"/>
    <mergeCell ref="AD65:AD69"/>
    <mergeCell ref="AF65:AF69"/>
    <mergeCell ref="H58:H60"/>
    <mergeCell ref="L58:L60"/>
    <mergeCell ref="N58:N60"/>
    <mergeCell ref="P58:P60"/>
    <mergeCell ref="R58:R60"/>
    <mergeCell ref="T58:T60"/>
    <mergeCell ref="V58:V60"/>
    <mergeCell ref="X58:X60"/>
    <mergeCell ref="Z58:Z60"/>
    <mergeCell ref="AG47:AG52"/>
    <mergeCell ref="AG53:AG62"/>
    <mergeCell ref="C55:C57"/>
    <mergeCell ref="D55:D57"/>
    <mergeCell ref="E55:E57"/>
    <mergeCell ref="F55:F57"/>
    <mergeCell ref="G55:G57"/>
    <mergeCell ref="H55:H57"/>
    <mergeCell ref="L55:L57"/>
    <mergeCell ref="N55:N57"/>
    <mergeCell ref="P55:P57"/>
    <mergeCell ref="R55:R57"/>
    <mergeCell ref="T55:T57"/>
    <mergeCell ref="V55:V57"/>
    <mergeCell ref="X55:X57"/>
    <mergeCell ref="Z55:Z57"/>
    <mergeCell ref="AB55:AB57"/>
    <mergeCell ref="AD55:AD57"/>
    <mergeCell ref="AF55:AF57"/>
    <mergeCell ref="C58:C60"/>
    <mergeCell ref="D58:D60"/>
    <mergeCell ref="E58:E60"/>
    <mergeCell ref="F58:F60"/>
    <mergeCell ref="G58:G60"/>
    <mergeCell ref="AB31:AB33"/>
    <mergeCell ref="AD31:AD33"/>
    <mergeCell ref="AF31:AF33"/>
    <mergeCell ref="AG34:AG35"/>
    <mergeCell ref="AG36:AG37"/>
    <mergeCell ref="AG38:AG46"/>
    <mergeCell ref="AG27:AG33"/>
    <mergeCell ref="V28:V29"/>
    <mergeCell ref="X28:X29"/>
    <mergeCell ref="Z28:Z29"/>
    <mergeCell ref="AF28:AF29"/>
    <mergeCell ref="AB28:AB29"/>
    <mergeCell ref="AD28:AD29"/>
    <mergeCell ref="P31:P33"/>
    <mergeCell ref="C28:C29"/>
    <mergeCell ref="D28:D29"/>
    <mergeCell ref="E28:E29"/>
    <mergeCell ref="F28:F29"/>
    <mergeCell ref="G28:G29"/>
    <mergeCell ref="H28:H29"/>
    <mergeCell ref="P28:P29"/>
    <mergeCell ref="R28:R29"/>
    <mergeCell ref="N28:N29"/>
    <mergeCell ref="L28:L29"/>
    <mergeCell ref="C31:C33"/>
    <mergeCell ref="D31:D33"/>
    <mergeCell ref="E31:E33"/>
    <mergeCell ref="F31:F33"/>
    <mergeCell ref="G31:G33"/>
    <mergeCell ref="H31:H33"/>
    <mergeCell ref="L31:L33"/>
    <mergeCell ref="N31:N33"/>
    <mergeCell ref="T28:T29"/>
    <mergeCell ref="V31:V33"/>
    <mergeCell ref="X31:X33"/>
    <mergeCell ref="Z31:Z33"/>
    <mergeCell ref="S7:T7"/>
    <mergeCell ref="U7:V7"/>
    <mergeCell ref="W7:X7"/>
    <mergeCell ref="R31:R33"/>
    <mergeCell ref="T31:T33"/>
    <mergeCell ref="Q7:R7"/>
    <mergeCell ref="AG22:AG26"/>
    <mergeCell ref="C23:C24"/>
    <mergeCell ref="D23:D24"/>
    <mergeCell ref="E23:E24"/>
    <mergeCell ref="F23:F24"/>
    <mergeCell ref="G23:G24"/>
    <mergeCell ref="H23:H24"/>
    <mergeCell ref="L23:L24"/>
    <mergeCell ref="N23:N24"/>
    <mergeCell ref="P23:P24"/>
    <mergeCell ref="R23:R24"/>
    <mergeCell ref="T23:T24"/>
    <mergeCell ref="V23:V24"/>
    <mergeCell ref="X23:X24"/>
    <mergeCell ref="Z23:Z24"/>
    <mergeCell ref="AB23:AB24"/>
    <mergeCell ref="AD23:AD24"/>
    <mergeCell ref="S5:T5"/>
    <mergeCell ref="U5:V5"/>
    <mergeCell ref="W5:X5"/>
    <mergeCell ref="C7:G7"/>
    <mergeCell ref="AC7:AD7"/>
    <mergeCell ref="AE7:AF7"/>
    <mergeCell ref="AG13:AG21"/>
    <mergeCell ref="C19:C20"/>
    <mergeCell ref="D19:D20"/>
    <mergeCell ref="E19:E20"/>
    <mergeCell ref="F19:F20"/>
    <mergeCell ref="G19:G20"/>
    <mergeCell ref="H19:H20"/>
    <mergeCell ref="L19:L20"/>
    <mergeCell ref="N19:N20"/>
    <mergeCell ref="P19:P20"/>
    <mergeCell ref="X19:X20"/>
    <mergeCell ref="Z19:Z20"/>
    <mergeCell ref="AB19:AB20"/>
    <mergeCell ref="AD19:AD20"/>
    <mergeCell ref="AF19:AF20"/>
    <mergeCell ref="K7:L7"/>
    <mergeCell ref="M7:N7"/>
    <mergeCell ref="O7:P7"/>
    <mergeCell ref="B9:H9"/>
    <mergeCell ref="A10:A11"/>
    <mergeCell ref="B8:H8"/>
    <mergeCell ref="B10:H11"/>
    <mergeCell ref="Y7:Z7"/>
    <mergeCell ref="AA7:AB7"/>
    <mergeCell ref="A1:AG1"/>
    <mergeCell ref="A2:AG2"/>
    <mergeCell ref="A4:A6"/>
    <mergeCell ref="B4:B6"/>
    <mergeCell ref="C4:G6"/>
    <mergeCell ref="H4:H6"/>
    <mergeCell ref="I4:I6"/>
    <mergeCell ref="J4:J6"/>
    <mergeCell ref="K4:L5"/>
    <mergeCell ref="M4:N5"/>
    <mergeCell ref="O4:P5"/>
    <mergeCell ref="Q4:X4"/>
    <mergeCell ref="Y4:Z5"/>
    <mergeCell ref="AA4:AB5"/>
    <mergeCell ref="AC4:AD5"/>
    <mergeCell ref="AE4:AF5"/>
    <mergeCell ref="AG4:AG6"/>
    <mergeCell ref="Q5:R5"/>
  </mergeCells>
  <pageMargins left="0.16" right="0.11811023622047245" top="0.27559055118110237" bottom="0.27559055118110237" header="0" footer="0"/>
  <pageSetup paperSize="10000" scale="5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D34"/>
  <sheetViews>
    <sheetView workbookViewId="0"/>
  </sheetViews>
  <sheetFormatPr defaultColWidth="14.42578125" defaultRowHeight="15" customHeight="1"/>
  <sheetData>
    <row r="2" spans="1:4">
      <c r="A2" s="2">
        <v>2019</v>
      </c>
      <c r="B2" s="2">
        <v>2020</v>
      </c>
      <c r="C2" s="2" t="s">
        <v>197</v>
      </c>
      <c r="D2" s="2" t="s">
        <v>198</v>
      </c>
    </row>
    <row r="3" spans="1:4">
      <c r="A3" s="3">
        <v>271340000</v>
      </c>
      <c r="B3" s="3">
        <v>97490000</v>
      </c>
      <c r="C3" s="4">
        <f t="shared" ref="C3:C7" si="0">SUM(A3:B3)</f>
        <v>368830000</v>
      </c>
      <c r="D3" s="2">
        <v>90</v>
      </c>
    </row>
    <row r="4" spans="1:4">
      <c r="A4" s="3">
        <v>1815607684</v>
      </c>
      <c r="B4" s="3">
        <v>1571974496</v>
      </c>
      <c r="C4" s="4">
        <f t="shared" si="0"/>
        <v>3387582180</v>
      </c>
      <c r="D4" s="2">
        <v>90</v>
      </c>
    </row>
    <row r="5" spans="1:4">
      <c r="A5" s="5">
        <v>103250000</v>
      </c>
      <c r="B5" s="5">
        <v>79180000</v>
      </c>
      <c r="C5" s="6">
        <f t="shared" si="0"/>
        <v>182430000</v>
      </c>
      <c r="D5" s="7">
        <v>90</v>
      </c>
    </row>
    <row r="6" spans="1:4">
      <c r="A6" s="3">
        <v>192820000</v>
      </c>
      <c r="B6" s="3">
        <v>78860000</v>
      </c>
      <c r="C6" s="4">
        <f t="shared" si="0"/>
        <v>271680000</v>
      </c>
      <c r="D6" s="2">
        <v>100</v>
      </c>
    </row>
    <row r="7" spans="1:4">
      <c r="A7" s="3">
        <v>294800000</v>
      </c>
      <c r="B7" s="3">
        <v>94520000</v>
      </c>
      <c r="C7" s="4">
        <f t="shared" si="0"/>
        <v>389320000</v>
      </c>
      <c r="D7" s="2">
        <v>90</v>
      </c>
    </row>
    <row r="9" spans="1:4">
      <c r="A9" s="3">
        <v>1795711010</v>
      </c>
      <c r="B9" s="3">
        <v>1396149253</v>
      </c>
      <c r="C9" s="4">
        <f>SUM(A9:B9)</f>
        <v>3191860263</v>
      </c>
      <c r="D9" s="2">
        <v>100</v>
      </c>
    </row>
    <row r="12" spans="1:4">
      <c r="A12" s="2" t="s">
        <v>199</v>
      </c>
    </row>
    <row r="14" spans="1:4">
      <c r="A14" s="2" t="s">
        <v>200</v>
      </c>
    </row>
    <row r="16" spans="1:4">
      <c r="A16" s="2" t="s">
        <v>201</v>
      </c>
    </row>
    <row r="17" spans="1:4">
      <c r="A17" s="8">
        <v>2577150067</v>
      </c>
      <c r="B17" s="8">
        <v>667268913</v>
      </c>
      <c r="D17" s="9">
        <f t="shared" ref="D17:D18" si="1">SUM(A17:B17)</f>
        <v>3244418980</v>
      </c>
    </row>
    <row r="18" spans="1:4">
      <c r="A18" s="8">
        <v>2488454859</v>
      </c>
      <c r="B18" s="8">
        <v>667268913</v>
      </c>
      <c r="D18" s="9">
        <f t="shared" si="1"/>
        <v>3155723772</v>
      </c>
    </row>
    <row r="19" spans="1:4">
      <c r="A19" s="2"/>
    </row>
    <row r="20" spans="1:4">
      <c r="A20" s="2" t="s">
        <v>202</v>
      </c>
    </row>
    <row r="21" spans="1:4">
      <c r="A21" s="8">
        <v>952015100</v>
      </c>
    </row>
    <row r="22" spans="1:4">
      <c r="A22" s="8">
        <v>944913400</v>
      </c>
    </row>
    <row r="23" spans="1:4">
      <c r="A23" s="2"/>
    </row>
    <row r="24" spans="1:4">
      <c r="A24" s="2" t="s">
        <v>203</v>
      </c>
    </row>
    <row r="25" spans="1:4">
      <c r="A25" s="8">
        <v>1670391000</v>
      </c>
      <c r="B25" s="8">
        <v>156385000</v>
      </c>
      <c r="D25" s="9">
        <f t="shared" ref="D25:D26" si="2">SUM(A25:B25)</f>
        <v>1826776000</v>
      </c>
    </row>
    <row r="26" spans="1:4">
      <c r="A26" s="8">
        <v>1575793524</v>
      </c>
      <c r="B26" s="8">
        <v>152785000</v>
      </c>
      <c r="D26" s="9">
        <f t="shared" si="2"/>
        <v>1728578524</v>
      </c>
    </row>
    <row r="27" spans="1:4">
      <c r="A27" s="2"/>
    </row>
    <row r="28" spans="1:4">
      <c r="A28" s="2" t="s">
        <v>204</v>
      </c>
    </row>
    <row r="29" spans="1:4">
      <c r="A29" s="8">
        <v>102735000</v>
      </c>
    </row>
    <row r="30" spans="1:4">
      <c r="A30" s="8">
        <v>99969000</v>
      </c>
    </row>
    <row r="31" spans="1:4">
      <c r="A31" s="2"/>
    </row>
    <row r="32" spans="1:4">
      <c r="A32" s="2" t="s">
        <v>205</v>
      </c>
    </row>
    <row r="33" spans="1:1">
      <c r="A33" s="8">
        <v>160745000</v>
      </c>
    </row>
    <row r="34" spans="1:1">
      <c r="A34" s="8">
        <v>160745000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1"/>
  <sheetViews>
    <sheetView topLeftCell="A25" workbookViewId="0">
      <selection activeCell="B33" sqref="B33:V40"/>
    </sheetView>
  </sheetViews>
  <sheetFormatPr defaultRowHeight="15"/>
  <cols>
    <col min="2" max="2" width="18.5703125" customWidth="1"/>
    <col min="3" max="3" width="23.5703125" customWidth="1"/>
    <col min="4" max="4" width="29" customWidth="1"/>
    <col min="5" max="5" width="6.28515625" customWidth="1"/>
    <col min="6" max="6" width="9.85546875" customWidth="1"/>
    <col min="7" max="7" width="9.28515625" bestFit="1" customWidth="1"/>
    <col min="8" max="8" width="12.28515625" customWidth="1"/>
    <col min="9" max="9" width="9.28515625" bestFit="1" customWidth="1"/>
    <col min="10" max="10" width="11.140625" customWidth="1"/>
    <col min="11" max="11" width="9.28515625" bestFit="1" customWidth="1"/>
    <col min="12" max="12" width="12.7109375" customWidth="1"/>
    <col min="13" max="13" width="9.28515625" bestFit="1" customWidth="1"/>
  </cols>
  <sheetData>
    <row r="1" spans="2:13" s="10" customFormat="1"/>
    <row r="2" spans="2:13" s="10" customFormat="1">
      <c r="F2" s="42" t="s">
        <v>233</v>
      </c>
    </row>
    <row r="3" spans="2:13" s="10" customFormat="1" ht="15.75" thickBot="1">
      <c r="B3" s="42"/>
    </row>
    <row r="4" spans="2:13" s="10" customFormat="1" ht="20.25" customHeight="1" thickBot="1">
      <c r="B4" s="451" t="s">
        <v>231</v>
      </c>
      <c r="C4" s="447" t="s">
        <v>218</v>
      </c>
      <c r="D4" s="448"/>
      <c r="E4" s="454" t="s">
        <v>219</v>
      </c>
      <c r="F4" s="17" t="s">
        <v>232</v>
      </c>
      <c r="G4" s="18" t="s">
        <v>221</v>
      </c>
      <c r="H4" s="19"/>
      <c r="I4" s="19"/>
      <c r="J4" s="20"/>
      <c r="K4" s="21" t="s">
        <v>222</v>
      </c>
      <c r="L4" s="22"/>
      <c r="M4" s="17" t="s">
        <v>223</v>
      </c>
    </row>
    <row r="5" spans="2:13" s="10" customFormat="1" ht="15.75" thickBot="1">
      <c r="B5" s="452"/>
      <c r="C5" s="447"/>
      <c r="D5" s="448"/>
      <c r="E5" s="455"/>
      <c r="F5" s="23"/>
      <c r="G5" s="18">
        <v>2019</v>
      </c>
      <c r="H5" s="20"/>
      <c r="I5" s="18">
        <v>2020</v>
      </c>
      <c r="J5" s="20"/>
      <c r="K5" s="24"/>
      <c r="L5" s="25"/>
      <c r="M5" s="26"/>
    </row>
    <row r="6" spans="2:13" ht="15.75" thickBot="1">
      <c r="B6" s="453"/>
      <c r="C6" s="447"/>
      <c r="D6" s="448"/>
      <c r="E6" s="456"/>
      <c r="F6" s="25">
        <v>2018</v>
      </c>
      <c r="G6" s="25" t="s">
        <v>224</v>
      </c>
      <c r="H6" s="25" t="s">
        <v>225</v>
      </c>
      <c r="I6" s="25" t="s">
        <v>224</v>
      </c>
      <c r="J6" s="25" t="s">
        <v>225</v>
      </c>
      <c r="K6" s="25" t="s">
        <v>224</v>
      </c>
      <c r="L6" s="25" t="s">
        <v>225</v>
      </c>
      <c r="M6" s="23"/>
    </row>
    <row r="7" spans="2:13" ht="15.75" thickBot="1">
      <c r="B7" s="27">
        <v>4</v>
      </c>
      <c r="C7" s="449">
        <v>5</v>
      </c>
      <c r="D7" s="450"/>
      <c r="E7" s="28">
        <v>6</v>
      </c>
      <c r="F7" s="28">
        <v>7</v>
      </c>
      <c r="G7" s="28">
        <v>8</v>
      </c>
      <c r="H7" s="28">
        <v>9</v>
      </c>
      <c r="I7" s="28">
        <v>10</v>
      </c>
      <c r="J7" s="28">
        <v>11</v>
      </c>
      <c r="K7" s="28">
        <v>12</v>
      </c>
      <c r="L7" s="28">
        <v>13</v>
      </c>
      <c r="M7" s="28">
        <v>14</v>
      </c>
    </row>
    <row r="8" spans="2:13" ht="15.75" customHeight="1" thickBot="1">
      <c r="B8" s="12"/>
      <c r="C8" s="13"/>
      <c r="D8" s="13"/>
      <c r="E8" s="13"/>
      <c r="F8" s="14"/>
      <c r="G8" s="14"/>
      <c r="H8" s="29">
        <v>793342940</v>
      </c>
      <c r="I8" s="14"/>
      <c r="J8" s="29">
        <v>752102147</v>
      </c>
      <c r="K8" s="13"/>
      <c r="L8" s="29">
        <v>1545445087</v>
      </c>
      <c r="M8" s="475" t="s">
        <v>216</v>
      </c>
    </row>
    <row r="9" spans="2:13" ht="15.75" thickBot="1">
      <c r="B9" s="475" t="s">
        <v>206</v>
      </c>
      <c r="C9" s="30">
        <v>1</v>
      </c>
      <c r="D9" s="31" t="s">
        <v>207</v>
      </c>
      <c r="E9" s="32" t="s">
        <v>25</v>
      </c>
      <c r="F9" s="33">
        <v>90</v>
      </c>
      <c r="G9" s="33">
        <v>90</v>
      </c>
      <c r="H9" s="473">
        <v>704047940</v>
      </c>
      <c r="I9" s="33">
        <v>90</v>
      </c>
      <c r="J9" s="470">
        <v>681477147</v>
      </c>
      <c r="K9" s="33">
        <v>90</v>
      </c>
      <c r="L9" s="473">
        <v>1385525087</v>
      </c>
      <c r="M9" s="476"/>
    </row>
    <row r="10" spans="2:13" ht="31.5" customHeight="1" thickBot="1">
      <c r="B10" s="476"/>
      <c r="C10" s="30">
        <v>2</v>
      </c>
      <c r="D10" s="31" t="s">
        <v>208</v>
      </c>
      <c r="E10" s="32" t="s">
        <v>25</v>
      </c>
      <c r="F10" s="33">
        <v>100</v>
      </c>
      <c r="G10" s="33">
        <v>90</v>
      </c>
      <c r="H10" s="478"/>
      <c r="I10" s="33">
        <v>90</v>
      </c>
      <c r="J10" s="471"/>
      <c r="K10" s="33">
        <v>90</v>
      </c>
      <c r="L10" s="478"/>
      <c r="M10" s="476"/>
    </row>
    <row r="11" spans="2:13" ht="24.75" customHeight="1" thickBot="1">
      <c r="B11" s="476"/>
      <c r="C11" s="30">
        <v>3</v>
      </c>
      <c r="D11" s="31" t="s">
        <v>209</v>
      </c>
      <c r="E11" s="32" t="s">
        <v>25</v>
      </c>
      <c r="F11" s="33">
        <v>100</v>
      </c>
      <c r="G11" s="33">
        <v>90</v>
      </c>
      <c r="H11" s="478"/>
      <c r="I11" s="33">
        <v>90</v>
      </c>
      <c r="J11" s="471"/>
      <c r="K11" s="33">
        <v>90</v>
      </c>
      <c r="L11" s="478"/>
      <c r="M11" s="476"/>
    </row>
    <row r="12" spans="2:13" ht="26.25" thickBot="1">
      <c r="B12" s="477"/>
      <c r="C12" s="30">
        <v>4</v>
      </c>
      <c r="D12" s="34" t="s">
        <v>210</v>
      </c>
      <c r="E12" s="32" t="s">
        <v>25</v>
      </c>
      <c r="F12" s="33">
        <v>100</v>
      </c>
      <c r="G12" s="33">
        <v>90</v>
      </c>
      <c r="H12" s="474"/>
      <c r="I12" s="33">
        <v>90</v>
      </c>
      <c r="J12" s="472"/>
      <c r="K12" s="33">
        <v>90</v>
      </c>
      <c r="L12" s="474"/>
      <c r="M12" s="476"/>
    </row>
    <row r="13" spans="2:13" ht="72.75" customHeight="1" thickBot="1">
      <c r="B13" s="475" t="s">
        <v>211</v>
      </c>
      <c r="C13" s="30">
        <v>1</v>
      </c>
      <c r="D13" s="31" t="s">
        <v>212</v>
      </c>
      <c r="E13" s="32" t="s">
        <v>25</v>
      </c>
      <c r="F13" s="33">
        <v>100</v>
      </c>
      <c r="G13" s="33">
        <v>90</v>
      </c>
      <c r="H13" s="473">
        <v>7000000</v>
      </c>
      <c r="I13" s="33">
        <v>90</v>
      </c>
      <c r="J13" s="470">
        <v>5100000</v>
      </c>
      <c r="K13" s="33">
        <v>90</v>
      </c>
      <c r="L13" s="473">
        <v>12100000</v>
      </c>
      <c r="M13" s="476"/>
    </row>
    <row r="14" spans="2:13" ht="39" thickBot="1">
      <c r="B14" s="477"/>
      <c r="C14" s="30">
        <v>2</v>
      </c>
      <c r="D14" s="34" t="s">
        <v>213</v>
      </c>
      <c r="E14" s="32" t="s">
        <v>25</v>
      </c>
      <c r="F14" s="33">
        <v>100</v>
      </c>
      <c r="G14" s="33">
        <v>90</v>
      </c>
      <c r="H14" s="474"/>
      <c r="I14" s="33">
        <v>90</v>
      </c>
      <c r="J14" s="472"/>
      <c r="K14" s="33">
        <v>90</v>
      </c>
      <c r="L14" s="474"/>
      <c r="M14" s="476"/>
    </row>
    <row r="15" spans="2:13" ht="84.75" customHeight="1" thickBot="1">
      <c r="B15" s="475" t="s">
        <v>214</v>
      </c>
      <c r="C15" s="30">
        <v>1</v>
      </c>
      <c r="D15" s="31" t="s">
        <v>215</v>
      </c>
      <c r="E15" s="32" t="s">
        <v>25</v>
      </c>
      <c r="F15" s="33">
        <v>100</v>
      </c>
      <c r="G15" s="33">
        <v>90</v>
      </c>
      <c r="H15" s="473">
        <v>82295000</v>
      </c>
      <c r="I15" s="33">
        <v>90</v>
      </c>
      <c r="J15" s="470">
        <v>65525000</v>
      </c>
      <c r="K15" s="33">
        <v>90</v>
      </c>
      <c r="L15" s="473">
        <v>147820000</v>
      </c>
      <c r="M15" s="476"/>
    </row>
    <row r="16" spans="2:13" ht="39" thickBot="1">
      <c r="B16" s="477"/>
      <c r="C16" s="30">
        <v>2</v>
      </c>
      <c r="D16" s="34" t="s">
        <v>217</v>
      </c>
      <c r="E16" s="32" t="s">
        <v>25</v>
      </c>
      <c r="F16" s="33">
        <v>100</v>
      </c>
      <c r="G16" s="33">
        <v>90</v>
      </c>
      <c r="H16" s="474"/>
      <c r="I16" s="33">
        <v>90</v>
      </c>
      <c r="J16" s="472"/>
      <c r="K16" s="33">
        <v>90</v>
      </c>
      <c r="L16" s="474"/>
      <c r="M16" s="477"/>
    </row>
    <row r="17" spans="2:13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2:13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2:13" s="10" customFormat="1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2:13" s="10" customFormat="1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2:13" s="10" customFormat="1">
      <c r="B21" s="43" t="s">
        <v>234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2:13" ht="15.75" thickBot="1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2:13" ht="15.75" thickBot="1">
      <c r="B23" s="11"/>
      <c r="C23" s="11"/>
      <c r="D23" s="451" t="s">
        <v>218</v>
      </c>
      <c r="E23" s="457" t="s">
        <v>219</v>
      </c>
      <c r="F23" s="451" t="s">
        <v>220</v>
      </c>
      <c r="G23" s="460" t="s">
        <v>221</v>
      </c>
      <c r="H23" s="461"/>
      <c r="I23" s="461"/>
      <c r="J23" s="462"/>
      <c r="K23" s="463" t="s">
        <v>222</v>
      </c>
      <c r="L23" s="464"/>
      <c r="M23" s="451" t="s">
        <v>223</v>
      </c>
    </row>
    <row r="24" spans="2:13" ht="15.75" thickBot="1">
      <c r="B24" s="11"/>
      <c r="C24" s="11"/>
      <c r="D24" s="452"/>
      <c r="E24" s="458"/>
      <c r="F24" s="452"/>
      <c r="G24" s="460">
        <v>2019</v>
      </c>
      <c r="H24" s="462"/>
      <c r="I24" s="460">
        <v>2020</v>
      </c>
      <c r="J24" s="462"/>
      <c r="K24" s="465"/>
      <c r="L24" s="466"/>
      <c r="M24" s="452"/>
    </row>
    <row r="25" spans="2:13" ht="22.5" customHeight="1" thickBot="1">
      <c r="B25" s="11"/>
      <c r="C25" s="11"/>
      <c r="D25" s="453"/>
      <c r="E25" s="459"/>
      <c r="F25" s="453"/>
      <c r="G25" s="25" t="s">
        <v>224</v>
      </c>
      <c r="H25" s="25" t="s">
        <v>225</v>
      </c>
      <c r="I25" s="25" t="s">
        <v>224</v>
      </c>
      <c r="J25" s="25" t="s">
        <v>225</v>
      </c>
      <c r="K25" s="25" t="s">
        <v>226</v>
      </c>
      <c r="L25" s="25" t="s">
        <v>225</v>
      </c>
      <c r="M25" s="453"/>
    </row>
    <row r="26" spans="2:13" ht="15.75" thickBot="1">
      <c r="B26" s="11"/>
      <c r="C26" s="11"/>
      <c r="D26" s="35">
        <v>3</v>
      </c>
      <c r="E26" s="36">
        <v>4</v>
      </c>
      <c r="F26" s="36">
        <v>5</v>
      </c>
      <c r="G26" s="36">
        <v>6</v>
      </c>
      <c r="H26" s="36">
        <v>7</v>
      </c>
      <c r="I26" s="36">
        <v>8</v>
      </c>
      <c r="J26" s="36">
        <v>9</v>
      </c>
      <c r="K26" s="36">
        <v>10</v>
      </c>
      <c r="L26" s="36">
        <v>11</v>
      </c>
      <c r="M26" s="36">
        <v>12</v>
      </c>
    </row>
    <row r="27" spans="2:13" ht="64.5" customHeight="1" thickBot="1">
      <c r="B27" s="11"/>
      <c r="C27" s="11"/>
      <c r="D27" s="37" t="s">
        <v>227</v>
      </c>
      <c r="E27" s="38" t="s">
        <v>25</v>
      </c>
      <c r="F27" s="38">
        <v>100</v>
      </c>
      <c r="G27" s="38">
        <v>85</v>
      </c>
      <c r="H27" s="470">
        <v>758960000</v>
      </c>
      <c r="I27" s="38">
        <v>85</v>
      </c>
      <c r="J27" s="470">
        <v>270870000</v>
      </c>
      <c r="K27" s="38">
        <v>85</v>
      </c>
      <c r="L27" s="470">
        <v>1029830000</v>
      </c>
      <c r="M27" s="467" t="s">
        <v>230</v>
      </c>
    </row>
    <row r="28" spans="2:13" ht="26.25" thickBot="1">
      <c r="B28" s="11"/>
      <c r="C28" s="11"/>
      <c r="D28" s="39" t="s">
        <v>228</v>
      </c>
      <c r="E28" s="33" t="s">
        <v>25</v>
      </c>
      <c r="F28" s="33">
        <v>100</v>
      </c>
      <c r="G28" s="33">
        <v>85</v>
      </c>
      <c r="H28" s="471"/>
      <c r="I28" s="33">
        <v>85</v>
      </c>
      <c r="J28" s="471"/>
      <c r="K28" s="33">
        <v>85</v>
      </c>
      <c r="L28" s="471"/>
      <c r="M28" s="468"/>
    </row>
    <row r="29" spans="2:13" ht="15.75" thickBot="1">
      <c r="B29" s="11"/>
      <c r="C29" s="11"/>
      <c r="D29" s="39" t="s">
        <v>229</v>
      </c>
      <c r="E29" s="33" t="s">
        <v>25</v>
      </c>
      <c r="F29" s="33">
        <v>100</v>
      </c>
      <c r="G29" s="33">
        <v>85</v>
      </c>
      <c r="H29" s="472"/>
      <c r="I29" s="33">
        <v>85</v>
      </c>
      <c r="J29" s="472"/>
      <c r="K29" s="33">
        <v>85</v>
      </c>
      <c r="L29" s="472"/>
      <c r="M29" s="468"/>
    </row>
    <row r="30" spans="2:13" ht="15.75" thickBot="1">
      <c r="B30" s="11"/>
      <c r="C30" s="11"/>
      <c r="D30" s="39" t="s">
        <v>152</v>
      </c>
      <c r="E30" s="33" t="s">
        <v>25</v>
      </c>
      <c r="F30" s="33">
        <v>100</v>
      </c>
      <c r="G30" s="33">
        <v>85</v>
      </c>
      <c r="H30" s="40">
        <v>766705000</v>
      </c>
      <c r="I30" s="33">
        <v>81</v>
      </c>
      <c r="J30" s="40">
        <v>392560000</v>
      </c>
      <c r="K30" s="33">
        <v>81</v>
      </c>
      <c r="L30" s="40">
        <v>1159265000</v>
      </c>
      <c r="M30" s="468"/>
    </row>
    <row r="31" spans="2:13" ht="15.75" thickBot="1">
      <c r="B31" s="11"/>
      <c r="C31" s="11"/>
      <c r="D31" s="11"/>
      <c r="E31" s="15"/>
      <c r="F31" s="16"/>
      <c r="G31" s="16"/>
      <c r="H31" s="41">
        <v>1525665000</v>
      </c>
      <c r="I31" s="16"/>
      <c r="J31" s="41">
        <v>663430000</v>
      </c>
      <c r="K31" s="16"/>
      <c r="L31" s="41">
        <v>2189095000</v>
      </c>
      <c r="M31" s="469"/>
    </row>
  </sheetData>
  <mergeCells count="29">
    <mergeCell ref="L15:L16"/>
    <mergeCell ref="M8:M16"/>
    <mergeCell ref="B9:B12"/>
    <mergeCell ref="H9:H12"/>
    <mergeCell ref="J9:J12"/>
    <mergeCell ref="L9:L12"/>
    <mergeCell ref="B13:B14"/>
    <mergeCell ref="H13:H14"/>
    <mergeCell ref="J13:J14"/>
    <mergeCell ref="L13:L14"/>
    <mergeCell ref="B15:B16"/>
    <mergeCell ref="H15:H16"/>
    <mergeCell ref="J15:J16"/>
    <mergeCell ref="F23:F25"/>
    <mergeCell ref="G23:J23"/>
    <mergeCell ref="K23:L24"/>
    <mergeCell ref="M27:M31"/>
    <mergeCell ref="M23:M25"/>
    <mergeCell ref="G24:H24"/>
    <mergeCell ref="I24:J24"/>
    <mergeCell ref="H27:H29"/>
    <mergeCell ref="J27:J29"/>
    <mergeCell ref="L27:L29"/>
    <mergeCell ref="C4:D6"/>
    <mergeCell ref="C7:D7"/>
    <mergeCell ref="B4:B6"/>
    <mergeCell ref="E4:E6"/>
    <mergeCell ref="D23:D25"/>
    <mergeCell ref="E23:E25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5"/>
  <sheetViews>
    <sheetView topLeftCell="A11" workbookViewId="0">
      <selection activeCell="J23" sqref="J23"/>
    </sheetView>
  </sheetViews>
  <sheetFormatPr defaultRowHeight="15"/>
  <cols>
    <col min="1" max="1" width="6" customWidth="1"/>
    <col min="2" max="2" width="26.5703125" customWidth="1"/>
    <col min="3" max="3" width="14.5703125" customWidth="1"/>
    <col min="4" max="4" width="8.28515625" customWidth="1"/>
    <col min="5" max="5" width="11" customWidth="1"/>
    <col min="6" max="6" width="6.140625" customWidth="1"/>
    <col min="7" max="7" width="11.7109375" customWidth="1"/>
    <col min="8" max="8" width="5.85546875" customWidth="1"/>
    <col min="9" max="9" width="10.85546875" customWidth="1"/>
    <col min="10" max="10" width="6.140625" customWidth="1"/>
    <col min="11" max="11" width="11.140625" customWidth="1"/>
    <col min="12" max="12" width="6" customWidth="1"/>
    <col min="13" max="13" width="12.5703125" customWidth="1"/>
    <col min="14" max="14" width="5.5703125" customWidth="1"/>
    <col min="15" max="15" width="13" customWidth="1"/>
    <col min="16" max="16" width="6.5703125" customWidth="1"/>
    <col min="17" max="17" width="11.28515625" customWidth="1"/>
    <col min="18" max="18" width="6.7109375" customWidth="1"/>
    <col min="19" max="19" width="12" customWidth="1"/>
    <col min="20" max="20" width="19.28515625" style="1" customWidth="1"/>
  </cols>
  <sheetData>
    <row r="2" spans="1:20">
      <c r="J2" s="42" t="s">
        <v>235</v>
      </c>
    </row>
    <row r="3" spans="1:20">
      <c r="J3" s="42" t="s">
        <v>236</v>
      </c>
    </row>
    <row r="4" spans="1:20" s="10" customFormat="1" ht="15.75" thickBot="1">
      <c r="J4" s="42"/>
      <c r="T4" s="1"/>
    </row>
    <row r="5" spans="1:20" s="10" customFormat="1" ht="15.75" thickBot="1">
      <c r="A5" s="11"/>
      <c r="B5" s="482" t="s">
        <v>243</v>
      </c>
      <c r="C5" s="482" t="s">
        <v>244</v>
      </c>
      <c r="D5" s="482" t="s">
        <v>245</v>
      </c>
      <c r="E5" s="482" t="s">
        <v>246</v>
      </c>
      <c r="F5" s="485" t="s">
        <v>247</v>
      </c>
      <c r="G5" s="480"/>
      <c r="H5" s="480"/>
      <c r="I5" s="480"/>
      <c r="J5" s="480" t="s">
        <v>248</v>
      </c>
      <c r="K5" s="480"/>
      <c r="L5" s="480"/>
      <c r="M5" s="480"/>
      <c r="N5" s="480"/>
      <c r="O5" s="486"/>
      <c r="P5" s="479" t="s">
        <v>249</v>
      </c>
      <c r="Q5" s="480"/>
      <c r="R5" s="480"/>
      <c r="S5" s="481"/>
      <c r="T5" s="482" t="s">
        <v>250</v>
      </c>
    </row>
    <row r="6" spans="1:20" s="10" customFormat="1" ht="15.75" thickBot="1">
      <c r="A6" s="11"/>
      <c r="B6" s="483"/>
      <c r="C6" s="483"/>
      <c r="D6" s="483"/>
      <c r="E6" s="483"/>
      <c r="F6" s="485">
        <v>2019</v>
      </c>
      <c r="G6" s="481"/>
      <c r="H6" s="485">
        <v>2020</v>
      </c>
      <c r="I6" s="481"/>
      <c r="J6" s="485">
        <v>2021</v>
      </c>
      <c r="K6" s="481"/>
      <c r="L6" s="485">
        <v>2022</v>
      </c>
      <c r="M6" s="481"/>
      <c r="N6" s="485">
        <v>2023</v>
      </c>
      <c r="O6" s="481"/>
      <c r="P6" s="485" t="s">
        <v>251</v>
      </c>
      <c r="Q6" s="481"/>
      <c r="R6" s="485" t="s">
        <v>252</v>
      </c>
      <c r="S6" s="481"/>
      <c r="T6" s="483"/>
    </row>
    <row r="7" spans="1:20" s="10" customFormat="1" ht="15.75" thickBot="1">
      <c r="A7" s="11"/>
      <c r="B7" s="484"/>
      <c r="C7" s="484"/>
      <c r="D7" s="484"/>
      <c r="E7" s="484"/>
      <c r="F7" s="44" t="s">
        <v>226</v>
      </c>
      <c r="G7" s="44" t="s">
        <v>225</v>
      </c>
      <c r="H7" s="44" t="s">
        <v>226</v>
      </c>
      <c r="I7" s="44" t="s">
        <v>225</v>
      </c>
      <c r="J7" s="44" t="s">
        <v>226</v>
      </c>
      <c r="K7" s="44" t="s">
        <v>225</v>
      </c>
      <c r="L7" s="44" t="s">
        <v>226</v>
      </c>
      <c r="M7" s="44" t="s">
        <v>225</v>
      </c>
      <c r="N7" s="44" t="s">
        <v>226</v>
      </c>
      <c r="O7" s="44" t="s">
        <v>225</v>
      </c>
      <c r="P7" s="44" t="s">
        <v>226</v>
      </c>
      <c r="Q7" s="44" t="s">
        <v>225</v>
      </c>
      <c r="R7" s="44" t="s">
        <v>226</v>
      </c>
      <c r="S7" s="44" t="s">
        <v>225</v>
      </c>
      <c r="T7" s="484"/>
    </row>
    <row r="8" spans="1:20" s="10" customFormat="1" ht="15.75" thickBot="1">
      <c r="A8" s="11"/>
      <c r="B8" s="45">
        <v>2</v>
      </c>
      <c r="C8" s="46">
        <v>3</v>
      </c>
      <c r="D8" s="47">
        <v>4</v>
      </c>
      <c r="E8" s="47">
        <v>5</v>
      </c>
      <c r="F8" s="47">
        <v>6</v>
      </c>
      <c r="G8" s="47">
        <v>7</v>
      </c>
      <c r="H8" s="47">
        <v>8</v>
      </c>
      <c r="I8" s="47">
        <v>9</v>
      </c>
      <c r="J8" s="47">
        <v>10</v>
      </c>
      <c r="K8" s="47">
        <v>11</v>
      </c>
      <c r="L8" s="47">
        <v>12</v>
      </c>
      <c r="M8" s="47">
        <v>13</v>
      </c>
      <c r="N8" s="47">
        <v>14</v>
      </c>
      <c r="O8" s="47">
        <v>15</v>
      </c>
      <c r="P8" s="47">
        <v>16</v>
      </c>
      <c r="Q8" s="47">
        <v>17</v>
      </c>
      <c r="R8" s="47">
        <v>18</v>
      </c>
      <c r="S8" s="47">
        <v>19</v>
      </c>
      <c r="T8" s="46">
        <v>20</v>
      </c>
    </row>
    <row r="9" spans="1:20" ht="54" customHeight="1" thickBot="1">
      <c r="A9" s="11"/>
      <c r="B9" s="48" t="s">
        <v>237</v>
      </c>
      <c r="C9" s="49" t="s">
        <v>227</v>
      </c>
      <c r="D9" s="50" t="s">
        <v>25</v>
      </c>
      <c r="E9" s="50">
        <v>100</v>
      </c>
      <c r="F9" s="50">
        <v>85</v>
      </c>
      <c r="G9" s="51">
        <v>271340000</v>
      </c>
      <c r="H9" s="50">
        <v>90</v>
      </c>
      <c r="I9" s="51">
        <v>97490000</v>
      </c>
      <c r="J9" s="50">
        <v>95</v>
      </c>
      <c r="K9" s="51">
        <v>929500050</v>
      </c>
      <c r="L9" s="50">
        <v>100</v>
      </c>
      <c r="M9" s="51">
        <v>1600000000</v>
      </c>
      <c r="N9" s="50">
        <v>100</v>
      </c>
      <c r="O9" s="51">
        <v>1800000000</v>
      </c>
      <c r="P9" s="50">
        <v>100</v>
      </c>
      <c r="Q9" s="51">
        <v>1928085000</v>
      </c>
      <c r="R9" s="50">
        <v>100</v>
      </c>
      <c r="S9" s="51">
        <v>4698330050</v>
      </c>
      <c r="T9" s="49" t="s">
        <v>238</v>
      </c>
    </row>
    <row r="10" spans="1:20" ht="85.5" customHeight="1" thickBot="1">
      <c r="A10" s="11"/>
      <c r="B10" s="48" t="s">
        <v>239</v>
      </c>
      <c r="C10" s="49" t="s">
        <v>152</v>
      </c>
      <c r="D10" s="50" t="s">
        <v>25</v>
      </c>
      <c r="E10" s="50">
        <v>100</v>
      </c>
      <c r="F10" s="50">
        <v>85</v>
      </c>
      <c r="G10" s="51">
        <v>1815607684</v>
      </c>
      <c r="H10" s="50">
        <v>90</v>
      </c>
      <c r="I10" s="51">
        <v>1571974496</v>
      </c>
      <c r="J10" s="50">
        <v>95</v>
      </c>
      <c r="K10" s="51">
        <v>2127697774</v>
      </c>
      <c r="L10" s="50">
        <v>100</v>
      </c>
      <c r="M10" s="51">
        <v>2600000000</v>
      </c>
      <c r="N10" s="50">
        <v>100</v>
      </c>
      <c r="O10" s="51">
        <v>2600000000</v>
      </c>
      <c r="P10" s="50">
        <v>100</v>
      </c>
      <c r="Q10" s="51">
        <v>2469575000</v>
      </c>
      <c r="R10" s="50">
        <v>100</v>
      </c>
      <c r="S10" s="51">
        <v>10715279954</v>
      </c>
      <c r="T10" s="49" t="s">
        <v>238</v>
      </c>
    </row>
    <row r="11" spans="1:20" ht="41.25" thickBot="1">
      <c r="A11" s="11"/>
      <c r="B11" s="52" t="s">
        <v>240</v>
      </c>
      <c r="C11" s="53" t="s">
        <v>228</v>
      </c>
      <c r="D11" s="54" t="s">
        <v>25</v>
      </c>
      <c r="E11" s="54">
        <v>100</v>
      </c>
      <c r="F11" s="54">
        <v>85</v>
      </c>
      <c r="G11" s="55">
        <v>103250000</v>
      </c>
      <c r="H11" s="54">
        <v>90</v>
      </c>
      <c r="I11" s="55">
        <v>79180000</v>
      </c>
      <c r="J11" s="54">
        <v>95</v>
      </c>
      <c r="K11" s="54" t="s">
        <v>119</v>
      </c>
      <c r="L11" s="54">
        <v>100</v>
      </c>
      <c r="M11" s="55">
        <v>350000000</v>
      </c>
      <c r="N11" s="54">
        <v>100</v>
      </c>
      <c r="O11" s="55">
        <v>558000000</v>
      </c>
      <c r="P11" s="54">
        <v>100</v>
      </c>
      <c r="Q11" s="55">
        <v>1066575000</v>
      </c>
      <c r="R11" s="54">
        <v>100</v>
      </c>
      <c r="S11" s="55">
        <v>1090430000</v>
      </c>
      <c r="T11" s="53" t="s">
        <v>238</v>
      </c>
    </row>
    <row r="12" spans="1:20" ht="54.75" thickBot="1">
      <c r="A12" s="11"/>
      <c r="B12" s="52" t="s">
        <v>241</v>
      </c>
      <c r="C12" s="53" t="s">
        <v>171</v>
      </c>
      <c r="D12" s="54" t="s">
        <v>25</v>
      </c>
      <c r="E12" s="54" t="s">
        <v>119</v>
      </c>
      <c r="F12" s="54">
        <v>85</v>
      </c>
      <c r="G12" s="55">
        <v>192820000</v>
      </c>
      <c r="H12" s="54">
        <v>100</v>
      </c>
      <c r="I12" s="55">
        <v>78860000</v>
      </c>
      <c r="J12" s="54">
        <v>95</v>
      </c>
      <c r="K12" s="55">
        <v>108735000</v>
      </c>
      <c r="L12" s="54">
        <v>100</v>
      </c>
      <c r="M12" s="55">
        <v>400000000</v>
      </c>
      <c r="N12" s="54">
        <v>100</v>
      </c>
      <c r="O12" s="55">
        <v>450250000</v>
      </c>
      <c r="P12" s="54">
        <v>100</v>
      </c>
      <c r="Q12" s="55">
        <v>1317605000</v>
      </c>
      <c r="R12" s="54">
        <v>100</v>
      </c>
      <c r="S12" s="55">
        <v>1230665000</v>
      </c>
      <c r="T12" s="53" t="s">
        <v>238</v>
      </c>
    </row>
    <row r="13" spans="1:20" ht="54.75" thickBot="1">
      <c r="A13" s="11"/>
      <c r="B13" s="48" t="s">
        <v>242</v>
      </c>
      <c r="C13" s="49" t="s">
        <v>182</v>
      </c>
      <c r="D13" s="50" t="s">
        <v>25</v>
      </c>
      <c r="E13" s="50">
        <v>100</v>
      </c>
      <c r="F13" s="50">
        <v>85</v>
      </c>
      <c r="G13" s="51">
        <v>294800000</v>
      </c>
      <c r="H13" s="50">
        <v>90</v>
      </c>
      <c r="I13" s="51">
        <v>94520000</v>
      </c>
      <c r="J13" s="50">
        <v>95</v>
      </c>
      <c r="K13" s="51">
        <v>314745000</v>
      </c>
      <c r="L13" s="50">
        <v>100</v>
      </c>
      <c r="M13" s="51">
        <v>2100000000</v>
      </c>
      <c r="N13" s="50">
        <v>100</v>
      </c>
      <c r="O13" s="51">
        <v>2100000000</v>
      </c>
      <c r="P13" s="50">
        <v>100</v>
      </c>
      <c r="Q13" s="51">
        <v>2748064500</v>
      </c>
      <c r="R13" s="50">
        <v>100</v>
      </c>
      <c r="S13" s="51">
        <v>4904065000</v>
      </c>
      <c r="T13" s="49" t="s">
        <v>238</v>
      </c>
    </row>
    <row r="14" spans="1:20" ht="41.25" thickBot="1">
      <c r="A14" s="11"/>
      <c r="B14" s="56" t="s">
        <v>253</v>
      </c>
      <c r="C14" s="57" t="s">
        <v>254</v>
      </c>
      <c r="D14" s="58" t="s">
        <v>255</v>
      </c>
      <c r="E14" s="59">
        <v>100</v>
      </c>
      <c r="F14" s="59">
        <v>100</v>
      </c>
      <c r="G14" s="60">
        <v>1795711010</v>
      </c>
      <c r="H14" s="59">
        <v>100</v>
      </c>
      <c r="I14" s="60">
        <v>1396149253</v>
      </c>
      <c r="J14" s="61"/>
      <c r="K14" s="60">
        <v>3557484814</v>
      </c>
      <c r="L14" s="59">
        <v>100</v>
      </c>
      <c r="M14" s="60">
        <v>4243740000</v>
      </c>
      <c r="N14" s="61"/>
      <c r="O14" s="60">
        <v>4455927000</v>
      </c>
      <c r="P14" s="59">
        <v>100</v>
      </c>
      <c r="Q14" s="60">
        <v>8940617303</v>
      </c>
      <c r="R14" s="59">
        <v>100</v>
      </c>
      <c r="S14" s="60">
        <v>15449012077</v>
      </c>
      <c r="T14" s="57" t="s">
        <v>238</v>
      </c>
    </row>
    <row r="15" spans="1:20" ht="15.75" thickBot="1">
      <c r="A15" s="11"/>
      <c r="B15" s="487" t="s">
        <v>197</v>
      </c>
      <c r="C15" s="488"/>
      <c r="D15" s="488"/>
      <c r="E15" s="488"/>
      <c r="F15" s="489"/>
      <c r="G15" s="62">
        <f>SUM(G9:G14)</f>
        <v>4473528694</v>
      </c>
      <c r="H15" s="63"/>
      <c r="I15" s="62">
        <f>SUM(I9:I14)</f>
        <v>3318173749</v>
      </c>
      <c r="J15" s="63"/>
      <c r="K15" s="62">
        <f>SUM(K9:K14)</f>
        <v>7038162638</v>
      </c>
      <c r="L15" s="63"/>
      <c r="M15" s="62">
        <f>SUM(M9:M14)</f>
        <v>11293740000</v>
      </c>
      <c r="N15" s="63"/>
      <c r="O15" s="62">
        <f>SUM(O9:O14)</f>
        <v>11964177000</v>
      </c>
      <c r="P15" s="63"/>
      <c r="Q15" s="62">
        <f>SUM(Q9:Q14)</f>
        <v>18470521803</v>
      </c>
      <c r="R15" s="63"/>
      <c r="S15" s="62">
        <f>SUM(S9:S14)</f>
        <v>38087782081</v>
      </c>
      <c r="T15" s="64"/>
    </row>
  </sheetData>
  <mergeCells count="16">
    <mergeCell ref="B15:F15"/>
    <mergeCell ref="B5:B7"/>
    <mergeCell ref="C5:C7"/>
    <mergeCell ref="D5:D7"/>
    <mergeCell ref="E5:E7"/>
    <mergeCell ref="F5:I5"/>
    <mergeCell ref="P5:S5"/>
    <mergeCell ref="T5:T7"/>
    <mergeCell ref="F6:G6"/>
    <mergeCell ref="H6:I6"/>
    <mergeCell ref="J6:K6"/>
    <mergeCell ref="L6:M6"/>
    <mergeCell ref="N6:O6"/>
    <mergeCell ref="P6:Q6"/>
    <mergeCell ref="R6:S6"/>
    <mergeCell ref="J5:O5"/>
  </mergeCells>
  <pageMargins left="0.19685039370078741" right="0.11811023622047245" top="0.74803149606299213" bottom="0.74803149606299213" header="0.31496062992125984" footer="0.31496062992125984"/>
  <pageSetup paperSize="9" scale="7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Sheet4!Print_Area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Kesbangpol</dc:creator>
  <cp:lastModifiedBy>ASUS</cp:lastModifiedBy>
  <cp:lastPrinted>2022-04-06T06:39:38Z</cp:lastPrinted>
  <dcterms:created xsi:type="dcterms:W3CDTF">2022-04-06T06:25:35Z</dcterms:created>
  <dcterms:modified xsi:type="dcterms:W3CDTF">2022-05-11T07:45:49Z</dcterms:modified>
</cp:coreProperties>
</file>